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75" yWindow="-15" windowWidth="18705" windowHeight="4410" activeTab="1"/>
  </bookViews>
  <sheets>
    <sheet name="data" sheetId="1" r:id="rId1"/>
    <sheet name="KPI" sheetId="3" r:id="rId2"/>
  </sheets>
  <definedNames>
    <definedName name="__IntlFixup" hidden="1">TRUE</definedName>
  </definedNames>
  <calcPr calcId="145621"/>
</workbook>
</file>

<file path=xl/calcChain.xml><?xml version="1.0" encoding="utf-8"?>
<calcChain xmlns="http://schemas.openxmlformats.org/spreadsheetml/2006/main">
  <c r="I4" i="3" l="1"/>
  <c r="H2" i="3" s="1"/>
  <c r="D18" i="3"/>
  <c r="H4" i="3"/>
  <c r="H5" i="3"/>
  <c r="I5" i="3"/>
  <c r="I3" i="3"/>
  <c r="O7" i="3" l="1"/>
  <c r="O3" i="3"/>
  <c r="O4" i="3"/>
  <c r="O5" i="3"/>
  <c r="O6" i="3"/>
  <c r="O8" i="3"/>
  <c r="O9" i="3"/>
  <c r="O10" i="3"/>
  <c r="O11" i="3"/>
  <c r="O12" i="3"/>
  <c r="O13" i="3"/>
  <c r="O14" i="3"/>
  <c r="M8" i="3"/>
  <c r="M5" i="3"/>
  <c r="M13" i="3"/>
  <c r="M10" i="3"/>
  <c r="M7" i="3"/>
  <c r="M3" i="3"/>
  <c r="M4" i="3"/>
  <c r="M12" i="3"/>
  <c r="M9" i="3"/>
  <c r="M6" i="3"/>
  <c r="M14" i="3"/>
  <c r="M11" i="3"/>
  <c r="J2" i="3" l="1"/>
  <c r="Q3" i="3"/>
  <c r="R3" i="3"/>
  <c r="B21" i="3" l="1"/>
  <c r="Q4" i="3"/>
  <c r="R4" i="3"/>
  <c r="D21" i="3" l="1"/>
  <c r="E21" i="3"/>
  <c r="B22" i="3"/>
  <c r="Q5" i="3"/>
  <c r="R5" i="3"/>
  <c r="F21" i="3" l="1"/>
  <c r="D22" i="3"/>
  <c r="E22" i="3"/>
  <c r="B23" i="3"/>
  <c r="Q6" i="3"/>
  <c r="R6" i="3"/>
  <c r="F22" i="3" l="1"/>
  <c r="D23" i="3"/>
  <c r="E23" i="3"/>
  <c r="B24" i="3"/>
  <c r="Q7" i="3"/>
  <c r="R7" i="3"/>
  <c r="F23" i="3" l="1"/>
  <c r="D24" i="3"/>
  <c r="E24" i="3"/>
  <c r="Q8" i="3"/>
  <c r="R8" i="3"/>
  <c r="F24" i="3" l="1"/>
  <c r="Q9" i="3"/>
  <c r="R9" i="3"/>
  <c r="Q10" i="3" l="1"/>
  <c r="R10" i="3"/>
  <c r="Q11" i="3" l="1"/>
  <c r="R11" i="3"/>
  <c r="Q12" i="3" l="1"/>
  <c r="R12" i="3"/>
  <c r="Q13" i="3" l="1"/>
  <c r="R13" i="3"/>
  <c r="Q14" i="3" l="1"/>
  <c r="R14" i="3"/>
</calcChain>
</file>

<file path=xl/sharedStrings.xml><?xml version="1.0" encoding="utf-8"?>
<sst xmlns="http://schemas.openxmlformats.org/spreadsheetml/2006/main" count="80" uniqueCount="62">
  <si>
    <t xml:space="preserve"> </t>
  </si>
  <si>
    <t>Base</t>
  </si>
  <si>
    <t>Corresp:</t>
  </si>
  <si>
    <t>Current</t>
  </si>
  <si>
    <t>Proportionate</t>
  </si>
  <si>
    <t>Variance</t>
  </si>
  <si>
    <t>Target</t>
  </si>
  <si>
    <t>Month</t>
  </si>
  <si>
    <t>with Base</t>
  </si>
  <si>
    <t>Corresp: Month</t>
  </si>
  <si>
    <t>with Target</t>
  </si>
  <si>
    <t>December</t>
  </si>
  <si>
    <t>31.12.2014</t>
  </si>
  <si>
    <t>31.08.2014</t>
  </si>
  <si>
    <t>31.08.2015</t>
  </si>
  <si>
    <t>30.09.2015</t>
  </si>
  <si>
    <t xml:space="preserve">Amount </t>
  </si>
  <si>
    <t>%</t>
  </si>
  <si>
    <t>Amount</t>
  </si>
  <si>
    <t>Absolute Deposit</t>
  </si>
  <si>
    <t>CASA Deposit</t>
  </si>
  <si>
    <t>Average Deposit</t>
  </si>
  <si>
    <t>Weekly Deposit  10-09-2015</t>
  </si>
  <si>
    <t>No of Current A/Cs Opened during Month</t>
  </si>
  <si>
    <t>No of Current A/cs Opened Progressive</t>
  </si>
  <si>
    <t>Number of Depositors Accounts (CASA)</t>
  </si>
  <si>
    <t>Profit/Loss</t>
  </si>
  <si>
    <t>Advances</t>
  </si>
  <si>
    <t>Performing Adances</t>
  </si>
  <si>
    <t>Classified Advances</t>
  </si>
  <si>
    <t>Non Fund Base Advances</t>
  </si>
  <si>
    <t>Non Fund Base Income</t>
  </si>
  <si>
    <t>Home Remittance</t>
  </si>
  <si>
    <t>Cost of Fund</t>
  </si>
  <si>
    <t>Intermediation Cost</t>
  </si>
  <si>
    <t>Imports</t>
  </si>
  <si>
    <t>Exports</t>
  </si>
  <si>
    <t>NBP Adv: Sal: O/S</t>
  </si>
  <si>
    <t>Overdue Adv: Sal: over 90 Days</t>
  </si>
  <si>
    <t>Agr: Finance O/S</t>
  </si>
  <si>
    <t>NBP Karobar O/S</t>
  </si>
  <si>
    <t>Recovery of Stuck-up</t>
  </si>
  <si>
    <t>Recovery in Charge Off A/Cs</t>
  </si>
  <si>
    <t>Write Off</t>
  </si>
  <si>
    <t>Income</t>
  </si>
  <si>
    <t>Expenditure Excluding Administrative Exp.</t>
  </si>
  <si>
    <t>Personal Expenses</t>
  </si>
  <si>
    <t>Other Expenses</t>
  </si>
  <si>
    <t>KPI</t>
  </si>
  <si>
    <t>KPI categories</t>
  </si>
  <si>
    <t>Deposit</t>
  </si>
  <si>
    <t>Current Accounts</t>
  </si>
  <si>
    <t>Non fund base</t>
  </si>
  <si>
    <t>Outstanding Sal, Agr &amp; NBP</t>
  </si>
  <si>
    <t>Recovery</t>
  </si>
  <si>
    <t>Income statement</t>
  </si>
  <si>
    <t>Row start</t>
  </si>
  <si>
    <t>Row end</t>
  </si>
  <si>
    <t>category</t>
  </si>
  <si>
    <t>Imports/ Exports</t>
  </si>
  <si>
    <t>(Presumed)</t>
  </si>
  <si>
    <t>Base - 31.12.2014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</si>
</sst>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43" formatCode="_(* #,##0.00_);_(* \(#,##0.00\);_(* &quot;-&quot;??_);_(@_)"/>
    <numFmt numFmtId="164" formatCode="0.000"/>
    <numFmt numFmtId="165" formatCode="0.0%"/>
    <numFmt numFmtId="166" formatCode="#,##0.00&quot; $&quot;;[Red]\-#,##0.00&quot; $&quot;"/>
    <numFmt numFmtId="167" formatCode="_-* #,##0_-;\-* #,##0_-;_-* &quot;-&quot;_-;_-@_-"/>
    <numFmt numFmtId="168" formatCode="_-* #,##0.00_-;\-* #,##0.00_-;_-* &quot;-&quot;??_-;_-@_-"/>
    <numFmt numFmtId="169" formatCode="&quot; $&quot;* #,##0.00_ ;"/>
    <numFmt numFmtId="170" formatCode="_-* #,##0.00\ _F_-;\-* #,##0.00\ _F_-;_-* &quot;-&quot;??\ _F_-;_-@_-"/>
    <numFmt numFmtId="171" formatCode="[&gt;1]\ &quot;Pk of &quot;\ #;[=1]\ &quot;Each&quot;;\ 0.000\ &quot; km&quot;"/>
    <numFmt numFmtId="172" formatCode="0.00_)"/>
    <numFmt numFmtId="173" formatCode="_-&quot;$&quot;* #,##0_-;\-&quot;$&quot;* #,##0_-;_-&quot;$&quot;* &quot;-&quot;_-;_-@_-"/>
    <numFmt numFmtId="174" formatCode="_-&quot;$&quot;* #,##0.00_-;\-&quot;$&quot;* #,##0.00_-;_-&quot;$&quot;* &quot;-&quot;??_-;_-@_-"/>
    <numFmt numFmtId="175" formatCode="_-&quot;£&quot;* #,##0_-;\-&quot;£&quot;* #,##0_-;_-&quot;£&quot;* &quot;-&quot;_-;_-@_-"/>
    <numFmt numFmtId="176" formatCode="_-&quot;£&quot;* #,##0.00_-;\-&quot;£&quot;* #,##0.00_-;_-&quot;£&quot;* &quot;-&quot;??_-;_-@_-"/>
    <numFmt numFmtId="177" formatCode="_-* #,##0.00_р_._-;\-* #,##0.00_р_._-;_-* &quot;-&quot;??_р_._-;_-@_-"/>
  </numFmts>
  <fonts count="2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Calibri"/>
      <family val="2"/>
    </font>
    <font>
      <b/>
      <sz val="1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2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0"/>
      <name val="Times New Roman"/>
      <family val="1"/>
    </font>
    <font>
      <b/>
      <i/>
      <sz val="16"/>
      <name val="Helv"/>
    </font>
    <font>
      <sz val="10"/>
      <name val="Courier"/>
      <family val="3"/>
    </font>
    <font>
      <b/>
      <sz val="12"/>
      <name val="Albertus Medium"/>
      <family val="2"/>
    </font>
    <font>
      <b/>
      <sz val="10"/>
      <name val="Times New Roman"/>
      <family val="1"/>
    </font>
    <font>
      <sz val="10"/>
      <name val="Calibri"/>
      <family val="2"/>
      <scheme val="minor"/>
    </font>
    <font>
      <sz val="10"/>
      <name val="Calibri"/>
      <family val="2"/>
    </font>
    <font>
      <b/>
      <sz val="10"/>
      <name val="Calibri"/>
      <family val="2"/>
      <scheme val="minor"/>
    </font>
    <font>
      <b/>
      <u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Webdings"/>
      <family val="1"/>
      <charset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0"/>
      <name val="Calibri"/>
      <family val="2"/>
      <scheme val="minor"/>
    </font>
    <font>
      <u val="singleAccounting"/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69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2" fillId="0" borderId="0"/>
    <xf numFmtId="43" fontId="5" fillId="0" borderId="0" applyFont="0" applyFill="0" applyBorder="0" applyAlignment="0" applyProtection="0"/>
    <xf numFmtId="166" fontId="2" fillId="0" borderId="0" applyFill="0" applyBorder="0" applyAlignment="0"/>
    <xf numFmtId="166" fontId="2" fillId="0" borderId="0" applyFill="0" applyBorder="0" applyAlignment="0"/>
    <xf numFmtId="166" fontId="2" fillId="0" borderId="0" applyFill="0" applyBorder="0" applyAlignment="0"/>
    <xf numFmtId="166" fontId="2" fillId="0" borderId="0" applyFill="0" applyBorder="0" applyAlignment="0"/>
    <xf numFmtId="166" fontId="2" fillId="0" borderId="0" applyFill="0" applyBorder="0" applyAlignment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9" fontId="7" fillId="0" borderId="0" applyFont="0" applyFill="0" applyBorder="0" applyAlignment="0" applyProtection="0"/>
    <xf numFmtId="38" fontId="8" fillId="3" borderId="0" applyNumberFormat="0" applyBorder="0" applyAlignment="0" applyProtection="0"/>
    <xf numFmtId="0" fontId="9" fillId="0" borderId="2" applyNumberFormat="0" applyAlignment="0" applyProtection="0">
      <alignment horizontal="left" vertical="center"/>
    </xf>
    <xf numFmtId="0" fontId="9" fillId="0" borderId="3">
      <alignment horizontal="left" vertical="center"/>
    </xf>
    <xf numFmtId="10" fontId="8" fillId="4" borderId="1" applyNumberFormat="0" applyBorder="0" applyAlignment="0" applyProtection="0"/>
    <xf numFmtId="170" fontId="2" fillId="0" borderId="0" applyFont="0" applyFill="0" applyBorder="0" applyAlignment="0" applyProtection="0"/>
    <xf numFmtId="171" fontId="10" fillId="0" borderId="0" applyFill="0" applyBorder="0">
      <alignment horizontal="center" vertical="top"/>
    </xf>
    <xf numFmtId="172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172" fontId="12" fillId="0" borderId="0"/>
    <xf numFmtId="172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0" fontId="2" fillId="0" borderId="0" applyFont="0" applyFill="0" applyBorder="0" applyAlignment="0" applyProtection="0"/>
    <xf numFmtId="10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2" fillId="5" borderId="0"/>
    <xf numFmtId="0" fontId="13" fillId="0" borderId="0">
      <alignment horizontal="left" vertical="center"/>
    </xf>
    <xf numFmtId="0" fontId="14" fillId="0" borderId="0" applyNumberFormat="0" applyFill="0" applyBorder="0" applyProtection="0">
      <alignment vertical="center"/>
    </xf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73" fontId="2" fillId="0" borderId="0" applyFont="0" applyFill="0" applyBorder="0" applyAlignment="0" applyProtection="0"/>
    <xf numFmtId="174" fontId="2" fillId="0" borderId="0" applyFont="0" applyFill="0" applyBorder="0" applyAlignment="0" applyProtection="0"/>
    <xf numFmtId="175" fontId="2" fillId="0" borderId="0" applyFont="0" applyFill="0" applyBorder="0" applyAlignment="0" applyProtection="0"/>
    <xf numFmtId="176" fontId="2" fillId="0" borderId="0" applyFont="0" applyFill="0" applyBorder="0" applyAlignment="0" applyProtection="0"/>
    <xf numFmtId="0" fontId="2" fillId="0" borderId="0"/>
    <xf numFmtId="177" fontId="2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55">
    <xf numFmtId="0" fontId="0" fillId="0" borderId="0" xfId="0"/>
    <xf numFmtId="0" fontId="2" fillId="0" borderId="0" xfId="2"/>
    <xf numFmtId="0" fontId="2" fillId="0" borderId="0" xfId="2" applyFont="1" applyFill="1"/>
    <xf numFmtId="0" fontId="3" fillId="2" borderId="4" xfId="2" applyFont="1" applyFill="1" applyBorder="1" applyAlignment="1">
      <alignment horizontal="center"/>
    </xf>
    <xf numFmtId="0" fontId="6" fillId="0" borderId="4" xfId="2" applyFont="1" applyFill="1" applyBorder="1"/>
    <xf numFmtId="164" fontId="15" fillId="0" borderId="4" xfId="4" applyNumberFormat="1" applyFont="1" applyFill="1" applyBorder="1" applyAlignment="1">
      <alignment horizontal="right"/>
    </xf>
    <xf numFmtId="164" fontId="16" fillId="0" borderId="4" xfId="2" applyNumberFormat="1" applyFont="1" applyFill="1" applyBorder="1" applyAlignment="1">
      <alignment horizontal="right"/>
    </xf>
    <xf numFmtId="10" fontId="16" fillId="0" borderId="4" xfId="1" applyNumberFormat="1" applyFont="1" applyFill="1" applyBorder="1" applyAlignment="1">
      <alignment horizontal="right"/>
    </xf>
    <xf numFmtId="165" fontId="16" fillId="0" borderId="4" xfId="1" applyNumberFormat="1" applyFont="1" applyFill="1" applyBorder="1" applyAlignment="1">
      <alignment horizontal="right"/>
    </xf>
    <xf numFmtId="0" fontId="4" fillId="2" borderId="5" xfId="2" applyFont="1" applyFill="1" applyBorder="1" applyAlignment="1">
      <alignment horizontal="center"/>
    </xf>
    <xf numFmtId="0" fontId="3" fillId="2" borderId="6" xfId="2" applyFont="1" applyFill="1" applyBorder="1" applyAlignment="1">
      <alignment horizontal="center"/>
    </xf>
    <xf numFmtId="0" fontId="3" fillId="2" borderId="7" xfId="2" applyFont="1" applyFill="1" applyBorder="1" applyAlignment="1">
      <alignment horizontal="center"/>
    </xf>
    <xf numFmtId="0" fontId="15" fillId="0" borderId="0" xfId="2" applyFont="1"/>
    <xf numFmtId="0" fontId="19" fillId="6" borderId="0" xfId="0" applyFont="1" applyFill="1" applyAlignment="1">
      <alignment horizontal="center"/>
    </xf>
    <xf numFmtId="0" fontId="19" fillId="11" borderId="0" xfId="0" applyFont="1" applyFill="1" applyAlignment="1">
      <alignment horizontal="center" wrapText="1"/>
    </xf>
    <xf numFmtId="0" fontId="19" fillId="12" borderId="0" xfId="0" applyFont="1" applyFill="1" applyAlignment="1">
      <alignment horizontal="center"/>
    </xf>
    <xf numFmtId="0" fontId="17" fillId="0" borderId="0" xfId="2" applyFont="1" applyAlignment="1">
      <alignment horizontal="center"/>
    </xf>
    <xf numFmtId="0" fontId="18" fillId="0" borderId="0" xfId="2" applyFont="1" applyAlignment="1">
      <alignment horizontal="center"/>
    </xf>
    <xf numFmtId="0" fontId="20" fillId="10" borderId="8" xfId="0" applyFont="1" applyFill="1" applyBorder="1" applyAlignment="1" applyProtection="1">
      <protection locked="0" hidden="1"/>
    </xf>
    <xf numFmtId="0" fontId="24" fillId="17" borderId="0" xfId="0" applyFont="1" applyFill="1" applyAlignment="1" applyProtection="1">
      <alignment horizontal="center"/>
      <protection hidden="1"/>
    </xf>
    <xf numFmtId="0" fontId="0" fillId="17" borderId="0" xfId="0" applyFill="1" applyAlignment="1" applyProtection="1">
      <alignment horizontal="left"/>
      <protection hidden="1"/>
    </xf>
    <xf numFmtId="39" fontId="0" fillId="17" borderId="0" xfId="0" applyNumberFormat="1" applyFill="1" applyAlignment="1" applyProtection="1">
      <alignment horizontal="right"/>
      <protection hidden="1"/>
    </xf>
    <xf numFmtId="39" fontId="0" fillId="17" borderId="0" xfId="0" applyNumberFormat="1" applyFill="1" applyProtection="1">
      <protection hidden="1"/>
    </xf>
    <xf numFmtId="0" fontId="0" fillId="17" borderId="0" xfId="0" applyFill="1" applyProtection="1">
      <protection hidden="1"/>
    </xf>
    <xf numFmtId="0" fontId="0" fillId="17" borderId="0" xfId="0" applyFill="1" applyAlignment="1" applyProtection="1">
      <alignment horizontal="right"/>
      <protection hidden="1"/>
    </xf>
    <xf numFmtId="0" fontId="20" fillId="17" borderId="0" xfId="0" applyFont="1" applyFill="1" applyAlignment="1" applyProtection="1">
      <alignment horizontal="right"/>
      <protection hidden="1"/>
    </xf>
    <xf numFmtId="0" fontId="20" fillId="17" borderId="0" xfId="0" applyFont="1" applyFill="1" applyAlignment="1" applyProtection="1">
      <protection hidden="1"/>
    </xf>
    <xf numFmtId="0" fontId="23" fillId="17" borderId="0" xfId="0" applyFont="1" applyFill="1" applyProtection="1">
      <protection hidden="1"/>
    </xf>
    <xf numFmtId="0" fontId="23" fillId="17" borderId="0" xfId="0" applyFont="1" applyFill="1" applyAlignment="1" applyProtection="1">
      <alignment horizontal="center"/>
      <protection hidden="1"/>
    </xf>
    <xf numFmtId="0" fontId="24" fillId="17" borderId="0" xfId="0" applyFont="1" applyFill="1" applyProtection="1">
      <protection hidden="1"/>
    </xf>
    <xf numFmtId="0" fontId="23" fillId="17" borderId="0" xfId="0" applyFont="1" applyFill="1" applyAlignment="1" applyProtection="1">
      <alignment horizontal="left"/>
      <protection hidden="1"/>
    </xf>
    <xf numFmtId="0" fontId="0" fillId="17" borderId="0" xfId="0" applyFont="1" applyFill="1" applyProtection="1">
      <protection hidden="1"/>
    </xf>
    <xf numFmtId="43" fontId="0" fillId="17" borderId="0" xfId="68" applyFont="1" applyFill="1" applyAlignment="1" applyProtection="1">
      <alignment horizontal="right"/>
      <protection hidden="1"/>
    </xf>
    <xf numFmtId="43" fontId="25" fillId="17" borderId="0" xfId="0" applyNumberFormat="1" applyFont="1" applyFill="1" applyAlignment="1" applyProtection="1">
      <alignment horizontal="center"/>
      <protection hidden="1"/>
    </xf>
    <xf numFmtId="0" fontId="23" fillId="17" borderId="0" xfId="0" quotePrefix="1" applyFont="1" applyFill="1" applyProtection="1">
      <protection hidden="1"/>
    </xf>
    <xf numFmtId="0" fontId="21" fillId="17" borderId="0" xfId="0" applyFont="1" applyFill="1" applyAlignment="1" applyProtection="1">
      <alignment horizontal="left"/>
      <protection hidden="1"/>
    </xf>
    <xf numFmtId="43" fontId="23" fillId="17" borderId="0" xfId="68" applyFont="1" applyFill="1" applyAlignment="1" applyProtection="1">
      <alignment horizontal="right"/>
      <protection hidden="1"/>
    </xf>
    <xf numFmtId="39" fontId="23" fillId="17" borderId="0" xfId="0" applyNumberFormat="1" applyFont="1" applyFill="1" applyProtection="1">
      <protection hidden="1"/>
    </xf>
    <xf numFmtId="0" fontId="26" fillId="17" borderId="0" xfId="68" applyNumberFormat="1" applyFont="1" applyFill="1" applyAlignment="1" applyProtection="1">
      <alignment horizontal="right"/>
      <protection hidden="1"/>
    </xf>
    <xf numFmtId="43" fontId="24" fillId="17" borderId="0" xfId="68" applyFont="1" applyFill="1" applyAlignment="1" applyProtection="1">
      <alignment horizontal="right"/>
      <protection hidden="1"/>
    </xf>
    <xf numFmtId="39" fontId="23" fillId="17" borderId="0" xfId="0" applyNumberFormat="1" applyFont="1" applyFill="1" applyAlignment="1" applyProtection="1">
      <alignment horizontal="center"/>
      <protection hidden="1"/>
    </xf>
    <xf numFmtId="0" fontId="0" fillId="17" borderId="0" xfId="0" applyFill="1" applyProtection="1">
      <protection locked="0" hidden="1"/>
    </xf>
    <xf numFmtId="0" fontId="3" fillId="2" borderId="4" xfId="2" applyFont="1" applyFill="1" applyBorder="1" applyAlignment="1">
      <alignment horizontal="center"/>
    </xf>
    <xf numFmtId="0" fontId="19" fillId="12" borderId="0" xfId="0" applyFont="1" applyFill="1" applyAlignment="1">
      <alignment horizontal="center" vertical="center" wrapText="1"/>
    </xf>
    <xf numFmtId="0" fontId="19" fillId="13" borderId="0" xfId="0" applyFont="1" applyFill="1" applyAlignment="1">
      <alignment horizontal="center" vertical="center" wrapText="1"/>
    </xf>
    <xf numFmtId="0" fontId="19" fillId="8" borderId="0" xfId="0" applyFont="1" applyFill="1" applyAlignment="1">
      <alignment horizontal="center" vertical="center" wrapText="1"/>
    </xf>
    <xf numFmtId="0" fontId="19" fillId="9" borderId="0" xfId="0" applyFont="1" applyFill="1" applyAlignment="1">
      <alignment horizontal="center" vertical="center" wrapText="1"/>
    </xf>
    <xf numFmtId="0" fontId="19" fillId="7" borderId="0" xfId="0" applyFont="1" applyFill="1" applyAlignment="1">
      <alignment horizontal="center" vertical="center" wrapText="1"/>
    </xf>
    <xf numFmtId="0" fontId="19" fillId="15" borderId="0" xfId="0" applyFont="1" applyFill="1" applyAlignment="1">
      <alignment horizontal="center" vertical="center" wrapText="1"/>
    </xf>
    <xf numFmtId="0" fontId="19" fillId="14" borderId="0" xfId="0" applyFont="1" applyFill="1" applyAlignment="1">
      <alignment horizontal="center" vertical="center" wrapText="1"/>
    </xf>
    <xf numFmtId="0" fontId="19" fillId="16" borderId="0" xfId="0" applyFont="1" applyFill="1" applyAlignment="1">
      <alignment horizontal="center" vertical="center" wrapText="1"/>
    </xf>
    <xf numFmtId="0" fontId="19" fillId="10" borderId="0" xfId="0" applyFont="1" applyFill="1" applyAlignment="1">
      <alignment horizontal="center" vertical="center" wrapText="1"/>
    </xf>
    <xf numFmtId="0" fontId="20" fillId="11" borderId="9" xfId="68" applyNumberFormat="1" applyFont="1" applyFill="1" applyBorder="1" applyAlignment="1" applyProtection="1">
      <alignment horizontal="right" wrapText="1"/>
      <protection hidden="1"/>
    </xf>
    <xf numFmtId="0" fontId="20" fillId="11" borderId="10" xfId="68" applyNumberFormat="1" applyFont="1" applyFill="1" applyBorder="1" applyAlignment="1" applyProtection="1">
      <alignment horizontal="right" wrapText="1"/>
      <protection hidden="1"/>
    </xf>
    <xf numFmtId="0" fontId="22" fillId="14" borderId="11" xfId="0" applyFont="1" applyFill="1" applyBorder="1" applyAlignment="1" applyProtection="1">
      <alignment horizontal="right" wrapText="1"/>
      <protection locked="0" hidden="1"/>
    </xf>
  </cellXfs>
  <cellStyles count="69">
    <cellStyle name="Calc Currency (0)" xfId="5"/>
    <cellStyle name="Calc Currency (0) 2" xfId="6"/>
    <cellStyle name="Calc Currency (0) 3" xfId="7"/>
    <cellStyle name="Calc Currency (0) 4" xfId="8"/>
    <cellStyle name="Calc Currency (0) 5" xfId="9"/>
    <cellStyle name="Comma" xfId="68" builtinId="3"/>
    <cellStyle name="Comma 10" xfId="10"/>
    <cellStyle name="Comma 10 2" xfId="11"/>
    <cellStyle name="Comma 11" xfId="12"/>
    <cellStyle name="Comma 2" xfId="4"/>
    <cellStyle name="Comma 3" xfId="13"/>
    <cellStyle name="Comma 3 2" xfId="14"/>
    <cellStyle name="Comma 3 2 2" xfId="15"/>
    <cellStyle name="Comma 4" xfId="16"/>
    <cellStyle name="Comma 5" xfId="17"/>
    <cellStyle name="Comma 6" xfId="18"/>
    <cellStyle name="Comma 7" xfId="19"/>
    <cellStyle name="Comma 8" xfId="20"/>
    <cellStyle name="Comma 9" xfId="21"/>
    <cellStyle name="Dezimal [0]_Compiling Utility Macros" xfId="22"/>
    <cellStyle name="Dezimal_Compiling Utility Macros" xfId="23"/>
    <cellStyle name="Dollar" xfId="24"/>
    <cellStyle name="Grey" xfId="25"/>
    <cellStyle name="Header1" xfId="26"/>
    <cellStyle name="Header2" xfId="27"/>
    <cellStyle name="Input [yellow]" xfId="28"/>
    <cellStyle name="Milliers_1018" xfId="29"/>
    <cellStyle name="MOQ" xfId="30"/>
    <cellStyle name="Normal" xfId="0" builtinId="0"/>
    <cellStyle name="Normal - Style1" xfId="31"/>
    <cellStyle name="Normal 10" xfId="2"/>
    <cellStyle name="Normal 2" xfId="32"/>
    <cellStyle name="Normal 3" xfId="33"/>
    <cellStyle name="Normal 3 2" xfId="34"/>
    <cellStyle name="Normal 3 2 2" xfId="35"/>
    <cellStyle name="Normal 3 3" xfId="36"/>
    <cellStyle name="Normal 3 4" xfId="37"/>
    <cellStyle name="Normal 3 5" xfId="38"/>
    <cellStyle name="Normal 38" xfId="39"/>
    <cellStyle name="Normal 4" xfId="40"/>
    <cellStyle name="Normal 5" xfId="41"/>
    <cellStyle name="Normal 5 2" xfId="42"/>
    <cellStyle name="Normal 6" xfId="43"/>
    <cellStyle name="Normal 7" xfId="44"/>
    <cellStyle name="Normal 7 2" xfId="3"/>
    <cellStyle name="Normal 8" xfId="45"/>
    <cellStyle name="Normal 8 2" xfId="46"/>
    <cellStyle name="Normal 8 2 2" xfId="47"/>
    <cellStyle name="Normal 9 2" xfId="48"/>
    <cellStyle name="Normal 9 2 2" xfId="49"/>
    <cellStyle name="Percent" xfId="1" builtinId="5"/>
    <cellStyle name="Percent [2]" xfId="50"/>
    <cellStyle name="Percent [2] 2" xfId="51"/>
    <cellStyle name="Percent 2" xfId="52"/>
    <cellStyle name="Percent 3" xfId="53"/>
    <cellStyle name="Percent 4" xfId="54"/>
    <cellStyle name="Percent 5" xfId="55"/>
    <cellStyle name="Percent 6" xfId="56"/>
    <cellStyle name="Standard_Anpassen der Amortisation" xfId="57"/>
    <cellStyle name="Sub-group Hdg" xfId="58"/>
    <cellStyle name="Sub-heading" xfId="59"/>
    <cellStyle name="Tusental (0)_pldt" xfId="60"/>
    <cellStyle name="Tusental_pldt" xfId="61"/>
    <cellStyle name="Valuta (0)_pldt" xfId="62"/>
    <cellStyle name="Valuta_pldt" xfId="63"/>
    <cellStyle name="Währung [0]_Compiling Utility Macros" xfId="64"/>
    <cellStyle name="Währung_Compiling Utility Macros" xfId="65"/>
    <cellStyle name="Обычный_budget-Dec-01" xfId="66"/>
    <cellStyle name="Финансовый_MBCR Overseas-Revised" xfId="67"/>
  </cellStyles>
  <dxfs count="1">
    <dxf>
      <fill>
        <patternFill>
          <bgColor rgb="FFFF0000"/>
        </patternFill>
      </fill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KPI!$D$18:$D$20</c:f>
              <c:strCache>
                <c:ptCount val="1"/>
                <c:pt idx="0">
                  <c:v>Current Month - 31.08.2015</c:v>
                </c:pt>
              </c:strCache>
            </c:strRef>
          </c:tx>
          <c:spPr>
            <a:solidFill>
              <a:srgbClr val="92D050"/>
            </a:solidFill>
            <a:ln w="38100">
              <a:solidFill>
                <a:schemeClr val="bg1"/>
              </a:solidFill>
            </a:ln>
          </c:spPr>
          <c:invertIfNegative val="0"/>
          <c:cat>
            <c:strRef>
              <c:f>KPI!$B$21:$B$24</c:f>
              <c:strCache>
                <c:ptCount val="4"/>
                <c:pt idx="0">
                  <c:v>Absolute Deposit</c:v>
                </c:pt>
                <c:pt idx="1">
                  <c:v>CASA Deposit</c:v>
                </c:pt>
                <c:pt idx="2">
                  <c:v>Average Deposit</c:v>
                </c:pt>
                <c:pt idx="3">
                  <c:v>Weekly Deposit  10-09-2015</c:v>
                </c:pt>
              </c:strCache>
            </c:strRef>
          </c:cat>
          <c:val>
            <c:numRef>
              <c:f>KPI!$D$21:$D$24</c:f>
              <c:numCache>
                <c:formatCode>#,##0.00_);\(#,##0.00\)</c:formatCode>
                <c:ptCount val="4"/>
                <c:pt idx="0">
                  <c:v>8359.8739999999998</c:v>
                </c:pt>
                <c:pt idx="1">
                  <c:v>4160.8440000000001</c:v>
                </c:pt>
                <c:pt idx="2">
                  <c:v>5791.8329211455548</c:v>
                </c:pt>
                <c:pt idx="3">
                  <c:v>8776.6949999999997</c:v>
                </c:pt>
              </c:numCache>
            </c:numRef>
          </c:val>
        </c:ser>
        <c:ser>
          <c:idx val="1"/>
          <c:order val="1"/>
          <c:tx>
            <c:strRef>
              <c:f>KPI!$E$18</c:f>
              <c:strCache>
                <c:ptCount val="1"/>
                <c:pt idx="0">
                  <c:v>Base - 31.12.2014</c:v>
                </c:pt>
              </c:strCache>
            </c:strRef>
          </c:tx>
          <c:spPr>
            <a:solidFill>
              <a:srgbClr val="FFC000"/>
            </a:solidFill>
            <a:ln w="38100">
              <a:solidFill>
                <a:schemeClr val="bg1"/>
              </a:solidFill>
            </a:ln>
          </c:spPr>
          <c:invertIfNegative val="0"/>
          <c:cat>
            <c:strRef>
              <c:f>KPI!$B$21:$B$24</c:f>
              <c:strCache>
                <c:ptCount val="4"/>
                <c:pt idx="0">
                  <c:v>Absolute Deposit</c:v>
                </c:pt>
                <c:pt idx="1">
                  <c:v>CASA Deposit</c:v>
                </c:pt>
                <c:pt idx="2">
                  <c:v>Average Deposit</c:v>
                </c:pt>
                <c:pt idx="3">
                  <c:v>Weekly Deposit  10-09-2015</c:v>
                </c:pt>
              </c:strCache>
            </c:strRef>
          </c:cat>
          <c:val>
            <c:numRef>
              <c:f>KPI!$E$21:$E$24</c:f>
              <c:numCache>
                <c:formatCode>#,##0.00_);\(#,##0.00\)</c:formatCode>
                <c:ptCount val="4"/>
                <c:pt idx="0">
                  <c:v>6266.4949999999999</c:v>
                </c:pt>
                <c:pt idx="1">
                  <c:v>5407.5510000000004</c:v>
                </c:pt>
                <c:pt idx="2">
                  <c:v>5433.8267692307691</c:v>
                </c:pt>
                <c:pt idx="3">
                  <c:v>6266.4949999999999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1350784"/>
        <c:axId val="161352320"/>
      </c:barChart>
      <c:catAx>
        <c:axId val="161350784"/>
        <c:scaling>
          <c:orientation val="minMax"/>
        </c:scaling>
        <c:delete val="0"/>
        <c:axPos val="b"/>
        <c:numFmt formatCode="@" sourceLinked="0"/>
        <c:majorTickMark val="cross"/>
        <c:minorTickMark val="none"/>
        <c:tickLblPos val="low"/>
        <c:txPr>
          <a:bodyPr/>
          <a:lstStyle/>
          <a:p>
            <a:pPr>
              <a:defRPr sz="800"/>
            </a:pPr>
            <a:endParaRPr lang="en-US"/>
          </a:p>
        </c:txPr>
        <c:crossAx val="161352320"/>
        <c:crosses val="autoZero"/>
        <c:auto val="1"/>
        <c:lblAlgn val="ctr"/>
        <c:lblOffset val="100"/>
        <c:noMultiLvlLbl val="0"/>
      </c:catAx>
      <c:valAx>
        <c:axId val="161352320"/>
        <c:scaling>
          <c:orientation val="minMax"/>
        </c:scaling>
        <c:delete val="0"/>
        <c:axPos val="l"/>
        <c:numFmt formatCode="#,##0.00_);\(#,##0.00\)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en-US"/>
          </a:p>
        </c:txPr>
        <c:crossAx val="161350784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ln>
      <a:solidFill>
        <a:schemeClr val="tx1"/>
      </a:solidFill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23813</xdr:colOff>
      <xdr:row>1</xdr:row>
      <xdr:rowOff>98821</xdr:rowOff>
    </xdr:from>
    <xdr:to>
      <xdr:col>5</xdr:col>
      <xdr:colOff>797719</xdr:colOff>
      <xdr:row>15</xdr:row>
      <xdr:rowOff>175021</xdr:rowOff>
    </xdr:to>
    <xdr:graphicFrame macro="">
      <xdr:nvGraphicFramePr>
        <xdr:cNvPr id="16" name="Chart 1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523876</xdr:colOff>
      <xdr:row>15</xdr:row>
      <xdr:rowOff>171450</xdr:rowOff>
    </xdr:from>
    <xdr:to>
      <xdr:col>0</xdr:col>
      <xdr:colOff>1933576</xdr:colOff>
      <xdr:row>19</xdr:row>
      <xdr:rowOff>95250</xdr:rowOff>
    </xdr:to>
    <xdr:sp macro="" textlink="">
      <xdr:nvSpPr>
        <xdr:cNvPr id="3" name="Rounded Rectangular Callout 2"/>
        <xdr:cNvSpPr/>
      </xdr:nvSpPr>
      <xdr:spPr>
        <a:xfrm>
          <a:off x="523876" y="3028950"/>
          <a:ext cx="1409700" cy="590550"/>
        </a:xfrm>
        <a:prstGeom prst="wedgeRoundRectCallout">
          <a:avLst>
            <a:gd name="adj1" fmla="val 70419"/>
            <a:gd name="adj2" fmla="val 4690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GB" sz="1100"/>
            <a:t>Click here to select</a:t>
          </a:r>
          <a:r>
            <a:rPr lang="en-GB" sz="1100" baseline="0"/>
            <a:t> a KPI category.</a:t>
          </a:r>
          <a:endParaRPr lang="en-GB" sz="1100"/>
        </a:p>
      </xdr:txBody>
    </xdr:sp>
    <xdr:clientData/>
  </xdr:twoCellAnchor>
  <xdr:twoCellAnchor>
    <xdr:from>
      <xdr:col>6</xdr:col>
      <xdr:colOff>457200</xdr:colOff>
      <xdr:row>14</xdr:row>
      <xdr:rowOff>28575</xdr:rowOff>
    </xdr:from>
    <xdr:to>
      <xdr:col>9</xdr:col>
      <xdr:colOff>38100</xdr:colOff>
      <xdr:row>17</xdr:row>
      <xdr:rowOff>180975</xdr:rowOff>
    </xdr:to>
    <xdr:sp macro="" textlink="">
      <xdr:nvSpPr>
        <xdr:cNvPr id="5" name="Rounded Rectangular Callout 4"/>
        <xdr:cNvSpPr/>
      </xdr:nvSpPr>
      <xdr:spPr>
        <a:xfrm>
          <a:off x="8077200" y="2695575"/>
          <a:ext cx="1409700" cy="590550"/>
        </a:xfrm>
        <a:prstGeom prst="wedgeRoundRectCallout">
          <a:avLst>
            <a:gd name="adj1" fmla="val -124851"/>
            <a:gd name="adj2" fmla="val 7270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GB" sz="1100"/>
            <a:t>Click here to select</a:t>
          </a:r>
          <a:r>
            <a:rPr lang="en-GB" sz="1100" baseline="0"/>
            <a:t>  comparatives.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P33"/>
  <sheetViews>
    <sheetView workbookViewId="0">
      <selection activeCell="P2" sqref="P2"/>
    </sheetView>
  </sheetViews>
  <sheetFormatPr defaultColWidth="9.140625" defaultRowHeight="12.75"/>
  <cols>
    <col min="1" max="1" width="2.42578125" style="1" customWidth="1"/>
    <col min="2" max="2" width="32.5703125" style="1" customWidth="1"/>
    <col min="3" max="14" width="10.28515625" style="1" customWidth="1"/>
    <col min="15" max="15" width="2.140625" style="1" customWidth="1"/>
    <col min="16" max="16" width="11.5703125" style="12" customWidth="1"/>
    <col min="17" max="16384" width="9.140625" style="1"/>
  </cols>
  <sheetData>
    <row r="2" spans="2:16">
      <c r="B2" s="9" t="s">
        <v>48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4</v>
      </c>
      <c r="H2" s="42" t="s">
        <v>5</v>
      </c>
      <c r="I2" s="42"/>
      <c r="J2" s="42" t="s">
        <v>5</v>
      </c>
      <c r="K2" s="42"/>
      <c r="L2" s="42" t="s">
        <v>5</v>
      </c>
      <c r="M2" s="42"/>
      <c r="N2" s="3" t="s">
        <v>6</v>
      </c>
      <c r="P2" s="16" t="s">
        <v>60</v>
      </c>
    </row>
    <row r="3" spans="2:16">
      <c r="B3" s="10"/>
      <c r="C3" s="3" t="s">
        <v>0</v>
      </c>
      <c r="D3" s="3" t="s">
        <v>7</v>
      </c>
      <c r="E3" s="3" t="s">
        <v>7</v>
      </c>
      <c r="F3" s="3" t="s">
        <v>6</v>
      </c>
      <c r="G3" s="3" t="s">
        <v>6</v>
      </c>
      <c r="H3" s="42" t="s">
        <v>8</v>
      </c>
      <c r="I3" s="42"/>
      <c r="J3" s="42" t="s">
        <v>9</v>
      </c>
      <c r="K3" s="42"/>
      <c r="L3" s="42" t="s">
        <v>10</v>
      </c>
      <c r="M3" s="42"/>
      <c r="N3" s="3" t="s">
        <v>11</v>
      </c>
      <c r="P3" s="16" t="s">
        <v>48</v>
      </c>
    </row>
    <row r="4" spans="2:16">
      <c r="B4" s="11"/>
      <c r="C4" s="3" t="s">
        <v>12</v>
      </c>
      <c r="D4" s="3" t="s">
        <v>13</v>
      </c>
      <c r="E4" s="3" t="s">
        <v>14</v>
      </c>
      <c r="F4" s="3" t="s">
        <v>14</v>
      </c>
      <c r="G4" s="3" t="s">
        <v>15</v>
      </c>
      <c r="H4" s="3" t="s">
        <v>16</v>
      </c>
      <c r="I4" s="3" t="s">
        <v>17</v>
      </c>
      <c r="J4" s="3" t="s">
        <v>18</v>
      </c>
      <c r="K4" s="3" t="s">
        <v>17</v>
      </c>
      <c r="L4" s="3" t="s">
        <v>18</v>
      </c>
      <c r="M4" s="3" t="s">
        <v>17</v>
      </c>
      <c r="N4" s="3">
        <v>2015</v>
      </c>
      <c r="P4" s="17" t="s">
        <v>58</v>
      </c>
    </row>
    <row r="5" spans="2:16" s="2" customFormat="1" ht="17.100000000000001" customHeight="1">
      <c r="B5" s="4" t="s">
        <v>19</v>
      </c>
      <c r="C5" s="5">
        <v>6266.4949999999999</v>
      </c>
      <c r="D5" s="5">
        <v>0</v>
      </c>
      <c r="E5" s="5">
        <v>8359.8739999999998</v>
      </c>
      <c r="F5" s="5">
        <v>6389.1091277222222</v>
      </c>
      <c r="G5" s="5">
        <v>6526.8667209444438</v>
      </c>
      <c r="H5" s="6">
        <v>2093.3789999999999</v>
      </c>
      <c r="I5" s="7">
        <v>0.33405899150960783</v>
      </c>
      <c r="J5" s="6">
        <v>8359.8739999999998</v>
      </c>
      <c r="K5" s="8">
        <v>0</v>
      </c>
      <c r="L5" s="6">
        <v>1970.7648722777776</v>
      </c>
      <c r="M5" s="7">
        <v>0.30845691204845233</v>
      </c>
      <c r="N5" s="5">
        <v>6966.2267019999999</v>
      </c>
      <c r="P5" s="47" t="s">
        <v>50</v>
      </c>
    </row>
    <row r="6" spans="2:16" s="2" customFormat="1" ht="17.100000000000001" customHeight="1">
      <c r="B6" s="4" t="s">
        <v>20</v>
      </c>
      <c r="C6" s="5">
        <v>5407.5510000000004</v>
      </c>
      <c r="D6" s="5">
        <v>3934.1880000000001</v>
      </c>
      <c r="E6" s="5">
        <v>4160.8440000000001</v>
      </c>
      <c r="F6" s="5">
        <v>5387.4560903888887</v>
      </c>
      <c r="G6" s="5">
        <v>5507.3750539444436</v>
      </c>
      <c r="H6" s="6">
        <v>-1246.7070000000003</v>
      </c>
      <c r="I6" s="7">
        <v>-0.23054928192078081</v>
      </c>
      <c r="J6" s="6">
        <v>226.65599999999995</v>
      </c>
      <c r="K6" s="8">
        <v>5.7611888399842597E-2</v>
      </c>
      <c r="L6" s="6">
        <v>-1226.6120903888886</v>
      </c>
      <c r="M6" s="7">
        <v>-0.22767927381851696</v>
      </c>
      <c r="N6" s="5">
        <v>5893.2191459999995</v>
      </c>
      <c r="P6" s="47"/>
    </row>
    <row r="7" spans="2:16" s="2" customFormat="1" ht="17.100000000000001" customHeight="1">
      <c r="B7" s="4" t="s">
        <v>21</v>
      </c>
      <c r="C7" s="5">
        <v>5433.8267692307691</v>
      </c>
      <c r="D7" s="5">
        <v>5482.2396666666664</v>
      </c>
      <c r="E7" s="5">
        <v>5791.8329211455548</v>
      </c>
      <c r="F7" s="5">
        <v>5862.5331629228385</v>
      </c>
      <c r="G7" s="5">
        <v>5930.5292193333335</v>
      </c>
      <c r="H7" s="6">
        <v>358.00615191478573</v>
      </c>
      <c r="I7" s="7">
        <v>6.5884719391867227E-2</v>
      </c>
      <c r="J7" s="6">
        <v>309.59325447888841</v>
      </c>
      <c r="K7" s="8">
        <v>5.6472039404130717E-2</v>
      </c>
      <c r="L7" s="6">
        <v>-70.700241777283736</v>
      </c>
      <c r="M7" s="7">
        <v>-1.2059674514836392E-2</v>
      </c>
      <c r="N7" s="5">
        <v>6206.569702702991</v>
      </c>
      <c r="P7" s="47"/>
    </row>
    <row r="8" spans="2:16" s="2" customFormat="1" ht="17.100000000000001" customHeight="1">
      <c r="B8" s="4" t="s">
        <v>22</v>
      </c>
      <c r="C8" s="5">
        <v>6266.4949999999999</v>
      </c>
      <c r="D8" s="5">
        <v>4908.91</v>
      </c>
      <c r="E8" s="5">
        <v>8776.6949999999997</v>
      </c>
      <c r="F8" s="5">
        <v>6389.1091277222222</v>
      </c>
      <c r="G8" s="5">
        <v>6526.8667209444438</v>
      </c>
      <c r="H8" s="6">
        <v>2510.1999999999998</v>
      </c>
      <c r="I8" s="7">
        <v>0.40057480297997522</v>
      </c>
      <c r="J8" s="6">
        <v>3867.7849999999999</v>
      </c>
      <c r="K8" s="8">
        <v>0.78791116561517727</v>
      </c>
      <c r="L8" s="6">
        <v>2387.5858722777775</v>
      </c>
      <c r="M8" s="7">
        <v>0.37369621093464944</v>
      </c>
      <c r="N8" s="5">
        <v>6966.2267019999999</v>
      </c>
      <c r="P8" s="47"/>
    </row>
    <row r="9" spans="2:16" s="2" customFormat="1" ht="17.100000000000001" customHeight="1">
      <c r="B9" s="4" t="s">
        <v>23</v>
      </c>
      <c r="C9" s="5">
        <v>2280</v>
      </c>
      <c r="D9" s="5">
        <v>20</v>
      </c>
      <c r="E9" s="5">
        <v>41</v>
      </c>
      <c r="F9" s="5">
        <v>190</v>
      </c>
      <c r="G9" s="5">
        <v>190</v>
      </c>
      <c r="H9" s="6">
        <v>-2239</v>
      </c>
      <c r="I9" s="7">
        <v>-0.98201754385964912</v>
      </c>
      <c r="J9" s="6">
        <v>21</v>
      </c>
      <c r="K9" s="8">
        <v>1.05</v>
      </c>
      <c r="L9" s="6">
        <v>-149</v>
      </c>
      <c r="M9" s="7">
        <v>-0.78421052631578947</v>
      </c>
      <c r="N9" s="5">
        <v>2280</v>
      </c>
      <c r="P9" s="45" t="s">
        <v>51</v>
      </c>
    </row>
    <row r="10" spans="2:16" s="2" customFormat="1" ht="17.100000000000001" customHeight="1">
      <c r="B10" s="4" t="s">
        <v>24</v>
      </c>
      <c r="C10" s="5">
        <v>157</v>
      </c>
      <c r="D10" s="5">
        <v>340</v>
      </c>
      <c r="E10" s="5">
        <v>263</v>
      </c>
      <c r="F10" s="5">
        <v>2280</v>
      </c>
      <c r="G10" s="5">
        <v>2280</v>
      </c>
      <c r="H10" s="6">
        <v>106</v>
      </c>
      <c r="I10" s="7">
        <v>0.67515923566878977</v>
      </c>
      <c r="J10" s="6">
        <v>-77</v>
      </c>
      <c r="K10" s="8">
        <v>-0.22647058823529412</v>
      </c>
      <c r="L10" s="6">
        <v>-2017</v>
      </c>
      <c r="M10" s="7">
        <v>-0.88464912280701757</v>
      </c>
      <c r="N10" s="5">
        <v>2280</v>
      </c>
      <c r="P10" s="45"/>
    </row>
    <row r="11" spans="2:16" s="2" customFormat="1" ht="17.100000000000001" customHeight="1">
      <c r="B11" s="4" t="s">
        <v>25</v>
      </c>
      <c r="C11" s="5">
        <v>0</v>
      </c>
      <c r="D11" s="5">
        <v>0</v>
      </c>
      <c r="E11" s="5">
        <v>0</v>
      </c>
      <c r="F11" s="5">
        <v>0</v>
      </c>
      <c r="G11" s="5">
        <v>0</v>
      </c>
      <c r="H11" s="6">
        <v>0</v>
      </c>
      <c r="I11" s="7">
        <v>0</v>
      </c>
      <c r="J11" s="6">
        <v>0</v>
      </c>
      <c r="K11" s="8">
        <v>0</v>
      </c>
      <c r="L11" s="6">
        <v>0</v>
      </c>
      <c r="M11" s="7">
        <v>0</v>
      </c>
      <c r="N11" s="5">
        <v>0</v>
      </c>
      <c r="P11" s="45"/>
    </row>
    <row r="12" spans="2:16" s="2" customFormat="1" ht="17.100000000000001" customHeight="1">
      <c r="B12" s="4" t="s">
        <v>26</v>
      </c>
      <c r="C12" s="5">
        <v>-26.512000000000036</v>
      </c>
      <c r="D12" s="5">
        <v>-13.201999999999984</v>
      </c>
      <c r="E12" s="5">
        <v>32.36953931</v>
      </c>
      <c r="F12" s="5">
        <v>25.347089431938741</v>
      </c>
      <c r="G12" s="5">
        <v>28.869012333795538</v>
      </c>
      <c r="H12" s="6">
        <v>58.881539310000036</v>
      </c>
      <c r="I12" s="7">
        <v>-2.2209391713186464</v>
      </c>
      <c r="J12" s="6">
        <v>45.571539309999984</v>
      </c>
      <c r="K12" s="8">
        <v>-3.4518663316164249</v>
      </c>
      <c r="L12" s="6">
        <v>7.0224498780612592</v>
      </c>
      <c r="M12" s="7">
        <v>0.27705152881232126</v>
      </c>
      <c r="N12" s="5">
        <v>39.416257913547</v>
      </c>
      <c r="P12" s="13" t="s">
        <v>26</v>
      </c>
    </row>
    <row r="13" spans="2:16" s="2" customFormat="1" ht="17.100000000000001" customHeight="1">
      <c r="B13" s="4" t="s">
        <v>27</v>
      </c>
      <c r="C13" s="5">
        <v>1220.9970000000003</v>
      </c>
      <c r="D13" s="5">
        <v>1135.671</v>
      </c>
      <c r="E13" s="5">
        <v>1224.3410000000001</v>
      </c>
      <c r="F13" s="5">
        <v>1281.4566666666667</v>
      </c>
      <c r="G13" s="5">
        <v>1280.0202499999996</v>
      </c>
      <c r="H13" s="6">
        <v>3.3439999999998236</v>
      </c>
      <c r="I13" s="7">
        <v>2.738745467842937E-3</v>
      </c>
      <c r="J13" s="6">
        <v>88.670000000000073</v>
      </c>
      <c r="K13" s="8">
        <v>7.8077189608610306E-2</v>
      </c>
      <c r="L13" s="6">
        <v>-57.115666666666584</v>
      </c>
      <c r="M13" s="7">
        <v>-4.4570891979700121E-2</v>
      </c>
      <c r="N13" s="5">
        <v>1311.6860000000001</v>
      </c>
      <c r="P13" s="46" t="s">
        <v>27</v>
      </c>
    </row>
    <row r="14" spans="2:16" s="2" customFormat="1" ht="17.100000000000001" customHeight="1">
      <c r="B14" s="4" t="s">
        <v>28</v>
      </c>
      <c r="C14" s="5">
        <v>0</v>
      </c>
      <c r="D14" s="5">
        <v>0</v>
      </c>
      <c r="E14" s="5">
        <v>0</v>
      </c>
      <c r="F14" s="5">
        <v>0</v>
      </c>
      <c r="G14" s="5">
        <v>0</v>
      </c>
      <c r="H14" s="6">
        <v>0</v>
      </c>
      <c r="I14" s="7">
        <v>0</v>
      </c>
      <c r="J14" s="6">
        <v>0</v>
      </c>
      <c r="K14" s="8">
        <v>0</v>
      </c>
      <c r="L14" s="6">
        <v>0</v>
      </c>
      <c r="M14" s="7">
        <v>0</v>
      </c>
      <c r="N14" s="5">
        <v>0</v>
      </c>
      <c r="P14" s="46"/>
    </row>
    <row r="15" spans="2:16" s="2" customFormat="1" ht="17.100000000000001" customHeight="1">
      <c r="B15" s="4" t="s">
        <v>29</v>
      </c>
      <c r="C15" s="5">
        <v>361.96300000000002</v>
      </c>
      <c r="D15" s="5">
        <v>365.63200000000001</v>
      </c>
      <c r="E15" s="5">
        <v>352.93899999999996</v>
      </c>
      <c r="F15" s="5">
        <v>280.12166666666661</v>
      </c>
      <c r="G15" s="5">
        <v>260.89774999999997</v>
      </c>
      <c r="H15" s="6">
        <v>-9.0240000000000578</v>
      </c>
      <c r="I15" s="7">
        <v>-2.4930724963601412E-2</v>
      </c>
      <c r="J15" s="6">
        <v>-12.69300000000004</v>
      </c>
      <c r="K15" s="8">
        <v>-3.4715232802380647E-2</v>
      </c>
      <c r="L15" s="6">
        <v>72.817333333333352</v>
      </c>
      <c r="M15" s="7">
        <v>0.25994895075354174</v>
      </c>
      <c r="N15" s="5">
        <v>239.20099999999999</v>
      </c>
      <c r="P15" s="46"/>
    </row>
    <row r="16" spans="2:16" s="2" customFormat="1" ht="17.100000000000001" customHeight="1">
      <c r="B16" s="4" t="s">
        <v>30</v>
      </c>
      <c r="C16" s="5">
        <v>4252.1737499999999</v>
      </c>
      <c r="D16" s="5">
        <v>389.19399999999996</v>
      </c>
      <c r="E16" s="5">
        <v>337.64073760999997</v>
      </c>
      <c r="F16" s="5">
        <v>4677.3911249999992</v>
      </c>
      <c r="G16" s="5">
        <v>4730.5432968750001</v>
      </c>
      <c r="H16" s="6">
        <v>-3914.5330123899998</v>
      </c>
      <c r="I16" s="7">
        <v>-0.92059573350924329</v>
      </c>
      <c r="J16" s="6">
        <v>-51.553262389999986</v>
      </c>
      <c r="K16" s="8">
        <v>-0.13246160626833917</v>
      </c>
      <c r="L16" s="6">
        <v>-4339.7503873899996</v>
      </c>
      <c r="M16" s="7">
        <v>-0.92781430319022129</v>
      </c>
      <c r="N16" s="5">
        <v>4889.9998125000002</v>
      </c>
      <c r="P16" s="48" t="s">
        <v>52</v>
      </c>
    </row>
    <row r="17" spans="2:16" s="2" customFormat="1" ht="17.100000000000001" customHeight="1">
      <c r="B17" s="4" t="s">
        <v>31</v>
      </c>
      <c r="C17" s="5">
        <v>103.71600000000001</v>
      </c>
      <c r="D17" s="5">
        <v>68.13300000000001</v>
      </c>
      <c r="E17" s="5">
        <v>75.643999999999991</v>
      </c>
      <c r="F17" s="5">
        <v>88.603333333333339</v>
      </c>
      <c r="G17" s="5">
        <v>99.678750000000008</v>
      </c>
      <c r="H17" s="6">
        <v>-28.072000000000017</v>
      </c>
      <c r="I17" s="7">
        <v>-0.27066219291141208</v>
      </c>
      <c r="J17" s="6">
        <v>7.5109999999999815</v>
      </c>
      <c r="K17" s="8">
        <v>0.11024026536333319</v>
      </c>
      <c r="L17" s="6">
        <v>-12.959333333333348</v>
      </c>
      <c r="M17" s="7">
        <v>-0.14626236785673993</v>
      </c>
      <c r="N17" s="5">
        <v>132.90499999999997</v>
      </c>
      <c r="P17" s="48"/>
    </row>
    <row r="18" spans="2:16" s="2" customFormat="1" ht="26.25">
      <c r="B18" s="4" t="s">
        <v>32</v>
      </c>
      <c r="C18" s="5">
        <v>25.082000000000001</v>
      </c>
      <c r="D18" s="5">
        <v>6.8319999999999999</v>
      </c>
      <c r="E18" s="5">
        <v>33.171999999999997</v>
      </c>
      <c r="F18" s="5">
        <v>18.393466666666669</v>
      </c>
      <c r="G18" s="5">
        <v>20.69265</v>
      </c>
      <c r="H18" s="6">
        <v>8.0899999999999963</v>
      </c>
      <c r="I18" s="7">
        <v>0.32254206203652008</v>
      </c>
      <c r="J18" s="6">
        <v>26.339999999999996</v>
      </c>
      <c r="K18" s="8">
        <v>3.8553864168618261</v>
      </c>
      <c r="L18" s="6">
        <v>14.778533333333328</v>
      </c>
      <c r="M18" s="7">
        <v>0.80346644823161817</v>
      </c>
      <c r="N18" s="5">
        <v>27.590200000000003</v>
      </c>
      <c r="P18" s="14" t="s">
        <v>32</v>
      </c>
    </row>
    <row r="19" spans="2:16" s="2" customFormat="1" ht="17.100000000000001" customHeight="1">
      <c r="B19" s="4" t="s">
        <v>33</v>
      </c>
      <c r="C19" s="5">
        <v>0.46765950483202856</v>
      </c>
      <c r="D19" s="5">
        <v>0.45019240133302296</v>
      </c>
      <c r="E19" s="5">
        <v>0.30679659430275508</v>
      </c>
      <c r="F19" s="5">
        <v>0.37312554501983897</v>
      </c>
      <c r="G19" s="5">
        <v>0.37277152167500527</v>
      </c>
      <c r="H19" s="6">
        <v>-0.16086291052927348</v>
      </c>
      <c r="I19" s="7">
        <v>-0.34397442769189812</v>
      </c>
      <c r="J19" s="6">
        <v>-0.14339580703026789</v>
      </c>
      <c r="K19" s="8">
        <v>-0.31852116252000667</v>
      </c>
      <c r="L19" s="6">
        <v>-6.632895071708389E-2</v>
      </c>
      <c r="M19" s="7">
        <v>-0.1777657724119564</v>
      </c>
      <c r="N19" s="5">
        <v>0.36997216594049387</v>
      </c>
      <c r="P19" s="43" t="s">
        <v>33</v>
      </c>
    </row>
    <row r="20" spans="2:16" s="2" customFormat="1" ht="17.100000000000001" customHeight="1">
      <c r="B20" s="4" t="s">
        <v>34</v>
      </c>
      <c r="C20" s="5">
        <v>0.36029260368930105</v>
      </c>
      <c r="D20" s="5">
        <v>0.3032710583161099</v>
      </c>
      <c r="E20" s="5">
        <v>0.26046597949500777</v>
      </c>
      <c r="F20" s="5">
        <v>0.29487225093083114</v>
      </c>
      <c r="G20" s="5">
        <v>0.29182775642501518</v>
      </c>
      <c r="H20" s="6">
        <v>-9.9826624194293279E-2</v>
      </c>
      <c r="I20" s="7">
        <v>-0.27707097834397659</v>
      </c>
      <c r="J20" s="6">
        <v>-4.2805078821102127E-2</v>
      </c>
      <c r="K20" s="8">
        <v>-0.14114462177424433</v>
      </c>
      <c r="L20" s="6">
        <v>-3.4406271435823366E-2</v>
      </c>
      <c r="M20" s="7">
        <v>-0.11668195744839389</v>
      </c>
      <c r="N20" s="5">
        <v>0.28158883475773244</v>
      </c>
      <c r="P20" s="43"/>
    </row>
    <row r="21" spans="2:16" s="2" customFormat="1" ht="26.25" customHeight="1">
      <c r="B21" s="4" t="s">
        <v>35</v>
      </c>
      <c r="C21" s="5">
        <v>1473.2370000000001</v>
      </c>
      <c r="D21" s="5">
        <v>1473.2370000000001</v>
      </c>
      <c r="E21" s="5">
        <v>0</v>
      </c>
      <c r="F21" s="5">
        <v>1080.3738000000001</v>
      </c>
      <c r="G21" s="5">
        <v>1215.4205250000002</v>
      </c>
      <c r="H21" s="6">
        <v>-1473.2370000000001</v>
      </c>
      <c r="I21" s="7">
        <v>-1</v>
      </c>
      <c r="J21" s="6">
        <v>-1473.2370000000001</v>
      </c>
      <c r="K21" s="8">
        <v>-1</v>
      </c>
      <c r="L21" s="6">
        <v>-1080.3738000000001</v>
      </c>
      <c r="M21" s="7">
        <v>-1</v>
      </c>
      <c r="N21" s="5">
        <v>1620.5607000000002</v>
      </c>
      <c r="P21" s="44" t="s">
        <v>59</v>
      </c>
    </row>
    <row r="22" spans="2:16" s="2" customFormat="1" ht="26.25" customHeight="1">
      <c r="B22" s="4" t="s">
        <v>36</v>
      </c>
      <c r="C22" s="5">
        <v>78.792000000000002</v>
      </c>
      <c r="D22" s="5">
        <v>76.043999999999997</v>
      </c>
      <c r="E22" s="5">
        <v>2.2519999999999998</v>
      </c>
      <c r="F22" s="5">
        <v>63.0336</v>
      </c>
      <c r="G22" s="5">
        <v>70.912800000000004</v>
      </c>
      <c r="H22" s="6">
        <v>-76.540000000000006</v>
      </c>
      <c r="I22" s="7">
        <v>-0.97141841811351415</v>
      </c>
      <c r="J22" s="6">
        <v>-73.792000000000002</v>
      </c>
      <c r="K22" s="8">
        <v>-0.97038556625111783</v>
      </c>
      <c r="L22" s="6">
        <v>-60.781599999999997</v>
      </c>
      <c r="M22" s="7">
        <v>-0.96427302264189252</v>
      </c>
      <c r="N22" s="5">
        <v>94.550399999999996</v>
      </c>
      <c r="P22" s="44"/>
    </row>
    <row r="23" spans="2:16" s="2" customFormat="1" ht="17.100000000000001" customHeight="1">
      <c r="B23" s="4" t="s">
        <v>37</v>
      </c>
      <c r="C23" s="5">
        <v>128.208</v>
      </c>
      <c r="D23" s="5">
        <v>116.77300000000001</v>
      </c>
      <c r="E23" s="5">
        <v>137.208</v>
      </c>
      <c r="F23" s="5">
        <v>143.01933333333332</v>
      </c>
      <c r="G23" s="5">
        <v>146.40150000000003</v>
      </c>
      <c r="H23" s="6">
        <v>9</v>
      </c>
      <c r="I23" s="7">
        <v>7.0198427555222764E-2</v>
      </c>
      <c r="J23" s="6">
        <v>20.434999999999988</v>
      </c>
      <c r="K23" s="8">
        <v>0.17499764500355378</v>
      </c>
      <c r="L23" s="6">
        <v>-5.811333333333323</v>
      </c>
      <c r="M23" s="7">
        <v>-4.0633201105677953E-2</v>
      </c>
      <c r="N23" s="5">
        <v>156.54799999999997</v>
      </c>
      <c r="P23" s="49" t="s">
        <v>53</v>
      </c>
    </row>
    <row r="24" spans="2:16" s="2" customFormat="1" ht="17.100000000000001" customHeight="1">
      <c r="B24" s="4" t="s">
        <v>38</v>
      </c>
      <c r="C24" s="5">
        <v>12.245999999999999</v>
      </c>
      <c r="D24" s="5">
        <v>11.138000000000002</v>
      </c>
      <c r="E24" s="5">
        <v>12.362</v>
      </c>
      <c r="F24" s="5">
        <v>10.612666666666668</v>
      </c>
      <c r="G24" s="5">
        <v>10.4085</v>
      </c>
      <c r="H24" s="6">
        <v>0.11600000000000144</v>
      </c>
      <c r="I24" s="7">
        <v>9.4724808100605466E-3</v>
      </c>
      <c r="J24" s="6">
        <v>1.2239999999999984</v>
      </c>
      <c r="K24" s="8">
        <v>0.10989405638355165</v>
      </c>
      <c r="L24" s="6">
        <v>1.7493333333333325</v>
      </c>
      <c r="M24" s="7">
        <v>0.16483447452729433</v>
      </c>
      <c r="N24" s="5">
        <v>9.7959999999999994</v>
      </c>
      <c r="P24" s="49"/>
    </row>
    <row r="25" spans="2:16" s="2" customFormat="1" ht="17.100000000000001" customHeight="1">
      <c r="B25" s="4" t="s">
        <v>39</v>
      </c>
      <c r="C25" s="5">
        <v>5.0599999999999996</v>
      </c>
      <c r="D25" s="5">
        <v>5.1379999999999999</v>
      </c>
      <c r="E25" s="5">
        <v>4.75</v>
      </c>
      <c r="F25" s="5">
        <v>11.629333333333335</v>
      </c>
      <c r="G25" s="5">
        <v>12.450500000000002</v>
      </c>
      <c r="H25" s="6">
        <v>-0.30999999999999961</v>
      </c>
      <c r="I25" s="7">
        <v>-6.1264822134387283E-2</v>
      </c>
      <c r="J25" s="6">
        <v>-0.3879999999999999</v>
      </c>
      <c r="K25" s="8">
        <v>-7.5515764889061879E-2</v>
      </c>
      <c r="L25" s="6">
        <v>-6.8793333333333351</v>
      </c>
      <c r="M25" s="7">
        <v>-0.59155010318734247</v>
      </c>
      <c r="N25" s="5">
        <v>14.914000000000001</v>
      </c>
      <c r="P25" s="49"/>
    </row>
    <row r="26" spans="2:16" s="2" customFormat="1" ht="17.100000000000001" customHeight="1">
      <c r="B26" s="4" t="s">
        <v>40</v>
      </c>
      <c r="C26" s="5">
        <v>0</v>
      </c>
      <c r="D26" s="5">
        <v>0</v>
      </c>
      <c r="E26" s="5">
        <v>0</v>
      </c>
      <c r="F26" s="5">
        <v>0</v>
      </c>
      <c r="G26" s="5">
        <v>0</v>
      </c>
      <c r="H26" s="6">
        <v>0</v>
      </c>
      <c r="I26" s="7">
        <v>0</v>
      </c>
      <c r="J26" s="6">
        <v>0</v>
      </c>
      <c r="K26" s="8">
        <v>0</v>
      </c>
      <c r="L26" s="6">
        <v>0</v>
      </c>
      <c r="M26" s="7">
        <v>0</v>
      </c>
      <c r="N26" s="5">
        <v>0</v>
      </c>
      <c r="P26" s="49"/>
    </row>
    <row r="27" spans="2:16" s="2" customFormat="1" ht="17.100000000000001" customHeight="1">
      <c r="B27" s="4" t="s">
        <v>41</v>
      </c>
      <c r="C27" s="5">
        <v>0</v>
      </c>
      <c r="D27" s="5">
        <v>0</v>
      </c>
      <c r="E27" s="5">
        <v>0</v>
      </c>
      <c r="F27" s="5">
        <v>0</v>
      </c>
      <c r="G27" s="5">
        <v>0</v>
      </c>
      <c r="H27" s="6">
        <v>0</v>
      </c>
      <c r="I27" s="7">
        <v>0</v>
      </c>
      <c r="J27" s="6">
        <v>0</v>
      </c>
      <c r="K27" s="8">
        <v>0</v>
      </c>
      <c r="L27" s="6">
        <v>0</v>
      </c>
      <c r="M27" s="7">
        <v>0</v>
      </c>
      <c r="N27" s="5">
        <v>0</v>
      </c>
      <c r="P27" s="50" t="s">
        <v>54</v>
      </c>
    </row>
    <row r="28" spans="2:16" s="2" customFormat="1" ht="17.100000000000001" customHeight="1">
      <c r="B28" s="4" t="s">
        <v>42</v>
      </c>
      <c r="C28" s="5">
        <v>0</v>
      </c>
      <c r="D28" s="5">
        <v>0</v>
      </c>
      <c r="E28" s="5">
        <v>0</v>
      </c>
      <c r="F28" s="5">
        <v>0</v>
      </c>
      <c r="G28" s="5">
        <v>0</v>
      </c>
      <c r="H28" s="6">
        <v>0</v>
      </c>
      <c r="I28" s="7">
        <v>0</v>
      </c>
      <c r="J28" s="6">
        <v>0</v>
      </c>
      <c r="K28" s="8">
        <v>0</v>
      </c>
      <c r="L28" s="6">
        <v>0</v>
      </c>
      <c r="M28" s="7">
        <v>0</v>
      </c>
      <c r="N28" s="5">
        <v>0</v>
      </c>
      <c r="P28" s="50"/>
    </row>
    <row r="29" spans="2:16" s="2" customFormat="1" ht="17.100000000000001" customHeight="1">
      <c r="B29" s="4" t="s">
        <v>43</v>
      </c>
      <c r="C29" s="5">
        <v>0</v>
      </c>
      <c r="D29" s="5">
        <v>0</v>
      </c>
      <c r="E29" s="5">
        <v>0</v>
      </c>
      <c r="F29" s="5">
        <v>0</v>
      </c>
      <c r="G29" s="5">
        <v>0</v>
      </c>
      <c r="H29" s="6">
        <v>0</v>
      </c>
      <c r="I29" s="7">
        <v>0</v>
      </c>
      <c r="J29" s="6">
        <v>0</v>
      </c>
      <c r="K29" s="8">
        <v>0</v>
      </c>
      <c r="L29" s="6">
        <v>0</v>
      </c>
      <c r="M29" s="7">
        <v>0</v>
      </c>
      <c r="N29" s="5">
        <v>0</v>
      </c>
      <c r="P29" s="15" t="s">
        <v>43</v>
      </c>
    </row>
    <row r="30" spans="2:16" s="2" customFormat="1" ht="17.100000000000001" customHeight="1">
      <c r="B30" s="4" t="s">
        <v>44</v>
      </c>
      <c r="C30" s="5">
        <v>560.92399999999998</v>
      </c>
      <c r="D30" s="5">
        <v>409.78899999999999</v>
      </c>
      <c r="E30" s="5">
        <v>345.67500000000001</v>
      </c>
      <c r="F30" s="5">
        <v>415.29262304999429</v>
      </c>
      <c r="G30" s="5">
        <v>469.80591138754562</v>
      </c>
      <c r="H30" s="6">
        <v>-215.24899999999997</v>
      </c>
      <c r="I30" s="7">
        <v>-0.38374004321441046</v>
      </c>
      <c r="J30" s="6">
        <v>-64.113999999999976</v>
      </c>
      <c r="K30" s="8">
        <v>-0.15645612742167306</v>
      </c>
      <c r="L30" s="6">
        <v>-69.617623049994279</v>
      </c>
      <c r="M30" s="7">
        <v>-0.16763510639487925</v>
      </c>
      <c r="N30" s="5">
        <v>636.32481825229695</v>
      </c>
      <c r="P30" s="51" t="s">
        <v>55</v>
      </c>
    </row>
    <row r="31" spans="2:16" s="2" customFormat="1" ht="17.100000000000001" customHeight="1">
      <c r="B31" s="4" t="s">
        <v>45</v>
      </c>
      <c r="C31" s="5">
        <v>346.73</v>
      </c>
      <c r="D31" s="5">
        <v>271.05599999999998</v>
      </c>
      <c r="E31" s="5">
        <v>177.08499999999998</v>
      </c>
      <c r="F31" s="5">
        <v>222.14426695138889</v>
      </c>
      <c r="G31" s="5">
        <v>252.16047405374999</v>
      </c>
      <c r="H31" s="6">
        <v>-169.64500000000004</v>
      </c>
      <c r="I31" s="7">
        <v>-0.48927119084013504</v>
      </c>
      <c r="J31" s="6">
        <v>-93.971000000000004</v>
      </c>
      <c r="K31" s="8">
        <v>-0.34668481789740868</v>
      </c>
      <c r="L31" s="6">
        <v>-45.059266951388906</v>
      </c>
      <c r="M31" s="7">
        <v>-0.20283785654143882</v>
      </c>
      <c r="N31" s="5">
        <v>345.20666033874994</v>
      </c>
      <c r="P31" s="51"/>
    </row>
    <row r="32" spans="2:16" s="2" customFormat="1" ht="17.100000000000001" customHeight="1">
      <c r="B32" s="4" t="s">
        <v>46</v>
      </c>
      <c r="C32" s="5">
        <v>158.91</v>
      </c>
      <c r="D32" s="5">
        <v>107.09499999999998</v>
      </c>
      <c r="E32" s="5">
        <v>95.575999999999993</v>
      </c>
      <c r="F32" s="5">
        <v>115.26666666666668</v>
      </c>
      <c r="G32" s="5">
        <v>129.67500000000004</v>
      </c>
      <c r="H32" s="6">
        <v>-63.334000000000003</v>
      </c>
      <c r="I32" s="7">
        <v>-0.39855263985903971</v>
      </c>
      <c r="J32" s="6">
        <v>-11.518999999999991</v>
      </c>
      <c r="K32" s="8">
        <v>-0.10755870955693536</v>
      </c>
      <c r="L32" s="6">
        <v>-19.690666666666687</v>
      </c>
      <c r="M32" s="7">
        <v>-0.17082706766917308</v>
      </c>
      <c r="N32" s="5">
        <v>172.9</v>
      </c>
      <c r="P32" s="51"/>
    </row>
    <row r="33" spans="2:16" s="2" customFormat="1" ht="17.100000000000001" customHeight="1">
      <c r="B33" s="4" t="s">
        <v>47</v>
      </c>
      <c r="C33" s="5">
        <v>81.796000000000006</v>
      </c>
      <c r="D33" s="5">
        <v>44.839999999999996</v>
      </c>
      <c r="E33" s="5">
        <v>40.643000000000001</v>
      </c>
      <c r="F33" s="5">
        <v>52.534600000000005</v>
      </c>
      <c r="G33" s="5">
        <v>59.101424999999999</v>
      </c>
      <c r="H33" s="6">
        <v>-41.153000000000006</v>
      </c>
      <c r="I33" s="7">
        <v>-0.50311751185877063</v>
      </c>
      <c r="J33" s="6">
        <v>-4.1969999999999956</v>
      </c>
      <c r="K33" s="8">
        <v>-9.359946476360384E-2</v>
      </c>
      <c r="L33" s="6">
        <v>-11.891600000000004</v>
      </c>
      <c r="M33" s="7">
        <v>-0.2263574863042643</v>
      </c>
      <c r="N33" s="5">
        <v>78.801899999999989</v>
      </c>
      <c r="P33" s="51"/>
    </row>
  </sheetData>
  <mergeCells count="15">
    <mergeCell ref="P23:P26"/>
    <mergeCell ref="P27:P28"/>
    <mergeCell ref="P30:P33"/>
    <mergeCell ref="H3:I3"/>
    <mergeCell ref="J3:K3"/>
    <mergeCell ref="L3:M3"/>
    <mergeCell ref="H2:I2"/>
    <mergeCell ref="J2:K2"/>
    <mergeCell ref="L2:M2"/>
    <mergeCell ref="P19:P20"/>
    <mergeCell ref="P21:P22"/>
    <mergeCell ref="P9:P11"/>
    <mergeCell ref="P13:P15"/>
    <mergeCell ref="P5:P8"/>
    <mergeCell ref="P16:P17"/>
  </mergeCells>
  <pageMargins left="1.18" right="0.5" top="0" bottom="0" header="0.5" footer="0.5"/>
  <pageSetup paperSize="5" scale="88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Z26"/>
  <sheetViews>
    <sheetView tabSelected="1" zoomScaleNormal="100" workbookViewId="0"/>
  </sheetViews>
  <sheetFormatPr defaultRowHeight="15"/>
  <cols>
    <col min="1" max="1" width="35" style="23" customWidth="1"/>
    <col min="2" max="2" width="38.5703125" style="23" bestFit="1" customWidth="1"/>
    <col min="3" max="3" width="3" style="23" customWidth="1"/>
    <col min="4" max="4" width="13" style="24" customWidth="1"/>
    <col min="5" max="5" width="13.85546875" style="24" customWidth="1"/>
    <col min="6" max="6" width="10.85546875" style="23" customWidth="1"/>
    <col min="7" max="7" width="9.140625" style="23" customWidth="1"/>
    <col min="8" max="13" width="9.140625" style="27" customWidth="1"/>
    <col min="14" max="14" width="9.140625" style="28"/>
    <col min="15" max="15" width="9.140625" style="28" customWidth="1"/>
    <col min="16" max="22" width="9.140625" style="27" customWidth="1"/>
    <col min="23" max="24" width="9.140625" style="27"/>
    <col min="25" max="25" width="3.7109375" style="27" customWidth="1"/>
    <col min="26" max="26" width="9.140625" style="27"/>
    <col min="27" max="16384" width="9.140625" style="23"/>
  </cols>
  <sheetData>
    <row r="1" spans="1:18">
      <c r="A1" s="41"/>
      <c r="E1" s="25"/>
      <c r="F1" s="26"/>
    </row>
    <row r="2" spans="1:18">
      <c r="H2" s="19">
        <f>VLOOKUP($E$18,$I$3:$K$5,3,0)</f>
        <v>1</v>
      </c>
      <c r="I2" s="19">
        <v>4</v>
      </c>
      <c r="J2" s="19">
        <f>VLOOKUP($H$2,$H$3:$J$5,3,0)</f>
        <v>2</v>
      </c>
      <c r="K2" s="19"/>
      <c r="L2" s="19"/>
      <c r="M2" s="29" t="s">
        <v>49</v>
      </c>
      <c r="N2" s="19" t="s">
        <v>56</v>
      </c>
      <c r="O2" s="19" t="s">
        <v>57</v>
      </c>
    </row>
    <row r="3" spans="1:18">
      <c r="H3" s="28">
        <v>1</v>
      </c>
      <c r="I3" s="30" t="str">
        <f>data!C2&amp;" - "&amp;data!C4</f>
        <v>Base - 31.12.2014</v>
      </c>
      <c r="J3" s="28">
        <v>2</v>
      </c>
      <c r="K3" s="28">
        <v>1</v>
      </c>
      <c r="M3" s="27" t="str">
        <f ca="1">INDIRECT("data!P"&amp;N3)</f>
        <v>Deposit</v>
      </c>
      <c r="N3" s="28">
        <v>5</v>
      </c>
      <c r="O3" s="28">
        <f>N3+3</f>
        <v>8</v>
      </c>
      <c r="Q3" s="28">
        <f ca="1">VLOOKUP($B$20,$M$3:$O$14,2,0)</f>
        <v>5</v>
      </c>
      <c r="R3" s="30" t="str">
        <f ca="1">INDIRECT("data!B"&amp;Q$3)</f>
        <v>Absolute Deposit</v>
      </c>
    </row>
    <row r="4" spans="1:18">
      <c r="H4" s="28">
        <f>H3+1</f>
        <v>2</v>
      </c>
      <c r="I4" s="30" t="str">
        <f>data!D2&amp;" "&amp;data!D3&amp;" - "&amp;data!D4</f>
        <v>Corresp: Month - 31.08.2014</v>
      </c>
      <c r="J4" s="28">
        <v>3</v>
      </c>
      <c r="K4" s="28">
        <v>2</v>
      </c>
      <c r="M4" s="27" t="str">
        <f t="shared" ref="M4:M14" ca="1" si="0">INDIRECT("data!P"&amp;N4)</f>
        <v>Current Accounts</v>
      </c>
      <c r="N4" s="28">
        <v>9</v>
      </c>
      <c r="O4" s="28">
        <f>N4+2</f>
        <v>11</v>
      </c>
      <c r="Q4" s="28">
        <f t="shared" ref="Q4:Q14" ca="1" si="1">IF((Q3+1)&gt;VLOOKUP($B$20,$M$3:$O$14,3,0),"",(Q3+1))</f>
        <v>6</v>
      </c>
      <c r="R4" s="30" t="str">
        <f ca="1">INDIRECT("data!B"&amp;Q$4)</f>
        <v>CASA Deposit</v>
      </c>
    </row>
    <row r="5" spans="1:18">
      <c r="H5" s="28">
        <f>H4+1</f>
        <v>3</v>
      </c>
      <c r="I5" s="30" t="str">
        <f>data!F2&amp;" "&amp;data!F3&amp;" - "&amp;data!F4</f>
        <v>Proportionate Target - 31.08.2015</v>
      </c>
      <c r="J5" s="28">
        <v>5</v>
      </c>
      <c r="K5" s="28">
        <v>3</v>
      </c>
      <c r="M5" s="27" t="str">
        <f t="shared" ca="1" si="0"/>
        <v>Profit/Loss</v>
      </c>
      <c r="N5" s="28">
        <v>12</v>
      </c>
      <c r="O5" s="28">
        <f>N5+0</f>
        <v>12</v>
      </c>
      <c r="Q5" s="28">
        <f t="shared" ca="1" si="1"/>
        <v>7</v>
      </c>
      <c r="R5" s="30" t="str">
        <f ca="1">INDIRECT("data!B"&amp;Q$5)</f>
        <v>Average Deposit</v>
      </c>
    </row>
    <row r="6" spans="1:18">
      <c r="J6" s="29"/>
      <c r="K6" s="29"/>
      <c r="L6" s="29"/>
      <c r="M6" s="27" t="str">
        <f t="shared" ca="1" si="0"/>
        <v>Advances</v>
      </c>
      <c r="N6" s="28">
        <v>13</v>
      </c>
      <c r="O6" s="28">
        <f>N6+2</f>
        <v>15</v>
      </c>
      <c r="Q6" s="28">
        <f t="shared" ca="1" si="1"/>
        <v>8</v>
      </c>
      <c r="R6" s="30" t="str">
        <f ca="1">INDIRECT("data!B"&amp;Q$6)</f>
        <v>Weekly Deposit  10-09-2015</v>
      </c>
    </row>
    <row r="7" spans="1:18">
      <c r="M7" s="27" t="str">
        <f t="shared" ca="1" si="0"/>
        <v>Non fund base</v>
      </c>
      <c r="N7" s="28">
        <v>16</v>
      </c>
      <c r="O7" s="28">
        <f>N7+1</f>
        <v>17</v>
      </c>
      <c r="Q7" s="28" t="str">
        <f t="shared" ca="1" si="1"/>
        <v/>
      </c>
      <c r="R7" s="30" t="e">
        <f ca="1">INDIRECT("data!B"&amp;Q$7)</f>
        <v>#REF!</v>
      </c>
    </row>
    <row r="8" spans="1:18">
      <c r="M8" s="27" t="str">
        <f t="shared" ca="1" si="0"/>
        <v>Home Remittance</v>
      </c>
      <c r="N8" s="28">
        <v>18</v>
      </c>
      <c r="O8" s="28">
        <f>N8+0</f>
        <v>18</v>
      </c>
      <c r="Q8" s="28" t="e">
        <f t="shared" ca="1" si="1"/>
        <v>#VALUE!</v>
      </c>
      <c r="R8" s="30" t="e">
        <f ca="1">INDIRECT("data!B"&amp;Q$8)</f>
        <v>#VALUE!</v>
      </c>
    </row>
    <row r="9" spans="1:18">
      <c r="M9" s="27" t="str">
        <f t="shared" ca="1" si="0"/>
        <v>Cost of Fund</v>
      </c>
      <c r="N9" s="28">
        <v>19</v>
      </c>
      <c r="O9" s="28">
        <f>N9+1</f>
        <v>20</v>
      </c>
      <c r="Q9" s="28" t="e">
        <f t="shared" ca="1" si="1"/>
        <v>#VALUE!</v>
      </c>
      <c r="R9" s="30" t="e">
        <f ca="1">INDIRECT("data!B"&amp;Q$9)</f>
        <v>#VALUE!</v>
      </c>
    </row>
    <row r="10" spans="1:18">
      <c r="M10" s="27" t="str">
        <f t="shared" ca="1" si="0"/>
        <v>Imports/ Exports</v>
      </c>
      <c r="N10" s="28">
        <v>21</v>
      </c>
      <c r="O10" s="28">
        <f>N10+1</f>
        <v>22</v>
      </c>
      <c r="Q10" s="28" t="e">
        <f t="shared" ca="1" si="1"/>
        <v>#VALUE!</v>
      </c>
      <c r="R10" s="30" t="e">
        <f ca="1">INDIRECT("data!B"&amp;Q$10)</f>
        <v>#VALUE!</v>
      </c>
    </row>
    <row r="11" spans="1:18">
      <c r="M11" s="27" t="str">
        <f t="shared" ca="1" si="0"/>
        <v>Outstanding Sal, Agr &amp; NBP</v>
      </c>
      <c r="N11" s="28">
        <v>23</v>
      </c>
      <c r="O11" s="28">
        <f>N11+3</f>
        <v>26</v>
      </c>
      <c r="Q11" s="28" t="e">
        <f t="shared" ca="1" si="1"/>
        <v>#VALUE!</v>
      </c>
      <c r="R11" s="30" t="e">
        <f ca="1">INDIRECT("data!B"&amp;Q$11)</f>
        <v>#VALUE!</v>
      </c>
    </row>
    <row r="12" spans="1:18">
      <c r="M12" s="27" t="str">
        <f t="shared" ca="1" si="0"/>
        <v>Recovery</v>
      </c>
      <c r="N12" s="28">
        <v>27</v>
      </c>
      <c r="O12" s="28">
        <f>N12+1</f>
        <v>28</v>
      </c>
      <c r="Q12" s="28" t="e">
        <f t="shared" ca="1" si="1"/>
        <v>#VALUE!</v>
      </c>
      <c r="R12" s="30" t="e">
        <f ca="1">INDIRECT("data!B"&amp;Q$12)</f>
        <v>#VALUE!</v>
      </c>
    </row>
    <row r="13" spans="1:18">
      <c r="M13" s="27" t="str">
        <f t="shared" ca="1" si="0"/>
        <v>Write Off</v>
      </c>
      <c r="N13" s="28">
        <v>29</v>
      </c>
      <c r="O13" s="28">
        <f>N13+0</f>
        <v>29</v>
      </c>
      <c r="Q13" s="28" t="e">
        <f t="shared" ca="1" si="1"/>
        <v>#VALUE!</v>
      </c>
      <c r="R13" s="30" t="e">
        <f ca="1">INDIRECT("data!B"&amp;Q$13)</f>
        <v>#VALUE!</v>
      </c>
    </row>
    <row r="14" spans="1:18">
      <c r="M14" s="27" t="str">
        <f t="shared" ca="1" si="0"/>
        <v>Income statement</v>
      </c>
      <c r="N14" s="28">
        <v>30</v>
      </c>
      <c r="O14" s="28">
        <f>N14+3</f>
        <v>33</v>
      </c>
      <c r="Q14" s="28" t="e">
        <f t="shared" ca="1" si="1"/>
        <v>#VALUE!</v>
      </c>
      <c r="R14" s="30" t="e">
        <f ca="1">INDIRECT("data!B"&amp;Q$13)</f>
        <v>#VALUE!</v>
      </c>
    </row>
    <row r="17" spans="2:18" ht="4.5" customHeight="1"/>
    <row r="18" spans="2:18" ht="18" customHeight="1">
      <c r="B18" s="31"/>
      <c r="C18" s="31"/>
      <c r="D18" s="52" t="str">
        <f>data!E2&amp;" "&amp;data!E3&amp;" - "&amp;data!E4</f>
        <v>Current Month - 31.08.2015</v>
      </c>
      <c r="E18" s="54" t="s">
        <v>61</v>
      </c>
      <c r="F18" s="32"/>
      <c r="M18" s="33"/>
      <c r="R18" s="34"/>
    </row>
    <row r="19" spans="2:18" ht="15" customHeight="1">
      <c r="B19" s="35"/>
      <c r="C19" s="35"/>
      <c r="D19" s="52"/>
      <c r="E19" s="54"/>
      <c r="H19" s="36"/>
      <c r="I19" s="36"/>
      <c r="M19" s="37"/>
    </row>
    <row r="20" spans="2:18">
      <c r="B20" s="18" t="s">
        <v>50</v>
      </c>
      <c r="D20" s="53"/>
      <c r="E20" s="54"/>
      <c r="F20" s="38" t="s">
        <v>5</v>
      </c>
      <c r="H20" s="39"/>
      <c r="I20" s="39"/>
      <c r="M20" s="37"/>
    </row>
    <row r="21" spans="2:18">
      <c r="B21" s="20" t="str">
        <f ca="1">IF(ISERROR(R3),"",R3)</f>
        <v>Absolute Deposit</v>
      </c>
      <c r="C21" s="20"/>
      <c r="D21" s="21">
        <f ca="1">IF(ISERROR(VLOOKUP($B21,data!$B$5:$N$33,I$2,0)),"",VLOOKUP($B21,data!$B$5:$N$33,I$2,0))</f>
        <v>8359.8739999999998</v>
      </c>
      <c r="E21" s="21">
        <f ca="1">IF(ISERROR(VLOOKUP($B21,data!$B$5:$N$33,J$2,0)),"",VLOOKUP($B21,data!$B$5:$N$33,J$2,0))</f>
        <v>6266.4949999999999</v>
      </c>
      <c r="F21" s="22">
        <f t="shared" ref="F21:F23" ca="1" si="2">IFERROR(D21-E21,"")</f>
        <v>2093.3789999999999</v>
      </c>
      <c r="G21" s="22"/>
      <c r="H21" s="37"/>
      <c r="I21" s="37"/>
      <c r="J21" s="37"/>
      <c r="K21" s="37"/>
      <c r="M21" s="37"/>
    </row>
    <row r="22" spans="2:18">
      <c r="B22" s="20" t="str">
        <f ca="1">IF(ISERROR(R4),"",R4)</f>
        <v>CASA Deposit</v>
      </c>
      <c r="C22" s="20"/>
      <c r="D22" s="21">
        <f ca="1">IF(ISERROR(VLOOKUP($B22,data!$B$5:$N$33,I$2,0)),"",VLOOKUP($B22,data!$B$5:$N$33,I$2,0))</f>
        <v>4160.8440000000001</v>
      </c>
      <c r="E22" s="21">
        <f ca="1">IF(ISERROR(VLOOKUP($B22,data!$B$5:$N$33,J$2,0)),"",VLOOKUP($B22,data!$B$5:$N$33,J$2,0))</f>
        <v>5407.5510000000004</v>
      </c>
      <c r="F22" s="22">
        <f t="shared" ca="1" si="2"/>
        <v>-1246.7070000000003</v>
      </c>
      <c r="G22" s="22"/>
      <c r="H22" s="37"/>
      <c r="I22" s="37"/>
      <c r="J22" s="37"/>
      <c r="K22" s="37"/>
      <c r="M22" s="37"/>
    </row>
    <row r="23" spans="2:18">
      <c r="B23" s="20" t="str">
        <f ca="1">IF(ISERROR(R5),"",R5)</f>
        <v>Average Deposit</v>
      </c>
      <c r="C23" s="20"/>
      <c r="D23" s="21">
        <f ca="1">IF(ISERROR(VLOOKUP($B23,data!$B$5:$N$33,I$2,0)),"",VLOOKUP($B23,data!$B$5:$N$33,I$2,0))</f>
        <v>5791.8329211455548</v>
      </c>
      <c r="E23" s="21">
        <f ca="1">IF(ISERROR(VLOOKUP($B23,data!$B$5:$N$33,J$2,0)),"",VLOOKUP($B23,data!$B$5:$N$33,J$2,0))</f>
        <v>5433.8267692307691</v>
      </c>
      <c r="F23" s="22">
        <f t="shared" ca="1" si="2"/>
        <v>358.00615191478573</v>
      </c>
      <c r="G23" s="22"/>
      <c r="H23" s="37"/>
      <c r="J23" s="37"/>
      <c r="K23" s="37"/>
      <c r="M23" s="37"/>
      <c r="N23" s="40"/>
    </row>
    <row r="24" spans="2:18">
      <c r="B24" s="20" t="str">
        <f ca="1">IF(ISERROR(R6),"",R6)</f>
        <v>Weekly Deposit  10-09-2015</v>
      </c>
      <c r="C24" s="20"/>
      <c r="D24" s="21">
        <f ca="1">IF(ISERROR(VLOOKUP($B24,data!$B$5:$N$33,I$2,0)),"",VLOOKUP($B24,data!$B$5:$N$33,I$2,0))</f>
        <v>8776.6949999999997</v>
      </c>
      <c r="E24" s="21">
        <f ca="1">IF(ISERROR(VLOOKUP($B24,data!$B$5:$N$33,J$2,0)),"",VLOOKUP($B24,data!$B$5:$N$33,J$2,0))</f>
        <v>6266.4949999999999</v>
      </c>
      <c r="F24" s="22">
        <f ca="1">IFERROR(D24-E24,"")</f>
        <v>2510.1999999999998</v>
      </c>
      <c r="G24" s="22"/>
      <c r="H24" s="37"/>
      <c r="J24" s="37"/>
      <c r="K24" s="37"/>
      <c r="M24" s="37"/>
      <c r="N24" s="40"/>
    </row>
    <row r="25" spans="2:18">
      <c r="B25" s="20"/>
      <c r="C25" s="20"/>
      <c r="F25" s="20"/>
    </row>
    <row r="26" spans="2:18">
      <c r="B26" s="20"/>
      <c r="C26" s="20"/>
      <c r="F26" s="20"/>
    </row>
  </sheetData>
  <sheetProtection password="CC1E" sheet="1" objects="1" scenarios="1" formatColumns="0" selectLockedCells="1"/>
  <mergeCells count="2">
    <mergeCell ref="D18:D20"/>
    <mergeCell ref="E18:E20"/>
  </mergeCells>
  <conditionalFormatting sqref="F21:F24">
    <cfRule type="expression" dxfId="0" priority="1">
      <formula>F21&lt;0</formula>
    </cfRule>
  </conditionalFormatting>
  <dataValidations count="2">
    <dataValidation type="list" allowBlank="1" showInputMessage="1" showErrorMessage="1" sqref="B20">
      <formula1>$M$3:$M$14</formula1>
    </dataValidation>
    <dataValidation type="list" allowBlank="1" showInputMessage="1" showErrorMessage="1" sqref="E18">
      <formula1>$I$3:$I$5</formula1>
    </dataValidation>
  </dataValidation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KPI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NBP</dc:creator>
  <cp:lastModifiedBy>Wong Chee Leong CA(M), CPA, ACTIM, Cert in Prj Mgmt</cp:lastModifiedBy>
  <dcterms:created xsi:type="dcterms:W3CDTF">2015-09-15T08:10:46Z</dcterms:created>
  <dcterms:modified xsi:type="dcterms:W3CDTF">2015-10-27T09:45:50Z</dcterms:modified>
</cp:coreProperties>
</file>