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17400" windowHeight="12435" tabRatio="642" activeTab="2"/>
  </bookViews>
  <sheets>
    <sheet name="Fiche salarié" sheetId="16" r:id="rId1"/>
    <sheet name="Référentiel Compétences" sheetId="11" r:id="rId2"/>
    <sheet name="Evaluation" sheetId="14" r:id="rId3"/>
    <sheet name="Résultat Evaluation" sheetId="15" r:id="rId4"/>
    <sheet name="Fiche de poste" sheetId="12" r:id="rId5"/>
    <sheet name="Aide calcul" sheetId="13" r:id="rId6"/>
  </sheets>
  <externalReferences>
    <externalReference r:id="rId7"/>
  </externalReferences>
  <definedNames>
    <definedName name="_xlnm._FilterDatabase" localSheetId="4" hidden="1">'Fiche de poste'!$A$48:$A$281</definedName>
    <definedName name="Compétences">'Référentiel Compétences'!$G$13:$J$215</definedName>
    <definedName name="Les_Postes" localSheetId="2">[1]LouReeD!$A$2:$A$12</definedName>
    <definedName name="Les_Postes" localSheetId="3">[1]LouReeD!$A$2:$A$12</definedName>
    <definedName name="Les_Postes">'Aide calcul'!$A$2:$A$6</definedName>
    <definedName name="_xlnm.Print_Area" localSheetId="2">Evaluation!$A$2:$P$322</definedName>
    <definedName name="_xlnm.Print_Area" localSheetId="4">'Fiche de poste'!$B$1:$K$302</definedName>
    <definedName name="_xlnm.Print_Area" localSheetId="3">'Résultat Evaluation'!$A$1:$N$406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71" i="14" l="1"/>
  <c r="O102" i="14"/>
  <c r="M100" i="14"/>
  <c r="M84" i="14"/>
  <c r="M82" i="14"/>
  <c r="M83" i="14"/>
  <c r="M324" i="14"/>
  <c r="N324" i="14"/>
  <c r="O324" i="14"/>
  <c r="M359" i="14"/>
  <c r="N359" i="14"/>
  <c r="O359" i="14"/>
  <c r="M360" i="14"/>
  <c r="N360" i="14"/>
  <c r="O360" i="14"/>
  <c r="M361" i="14"/>
  <c r="N361" i="14"/>
  <c r="O361" i="14"/>
  <c r="N362" i="14"/>
  <c r="N363" i="14"/>
  <c r="M367" i="14"/>
  <c r="N367" i="14"/>
  <c r="O367" i="14"/>
  <c r="M368" i="14"/>
  <c r="N368" i="14"/>
  <c r="O368" i="14"/>
  <c r="M369" i="14"/>
  <c r="M370" i="14"/>
  <c r="N370" i="14"/>
  <c r="N371" i="14"/>
  <c r="O371" i="14"/>
  <c r="M372" i="14"/>
  <c r="N372" i="14"/>
  <c r="O372" i="14"/>
  <c r="H359" i="14"/>
  <c r="I359" i="14"/>
  <c r="J359" i="14"/>
  <c r="K359" i="14"/>
  <c r="L359" i="14"/>
  <c r="H360" i="14"/>
  <c r="I360" i="14"/>
  <c r="J360" i="14"/>
  <c r="K360" i="14"/>
  <c r="L360" i="14"/>
  <c r="H361" i="14"/>
  <c r="I361" i="14"/>
  <c r="J361" i="14"/>
  <c r="K361" i="14"/>
  <c r="L361" i="14"/>
  <c r="H362" i="14"/>
  <c r="J362" i="14"/>
  <c r="K362" i="14"/>
  <c r="L362" i="14"/>
  <c r="H363" i="14"/>
  <c r="J363" i="14"/>
  <c r="K363" i="14"/>
  <c r="L363" i="14"/>
  <c r="H366" i="14"/>
  <c r="I366" i="14"/>
  <c r="J366" i="14"/>
  <c r="K366" i="14"/>
  <c r="L366" i="14"/>
  <c r="H367" i="14"/>
  <c r="I367" i="14"/>
  <c r="J367" i="14"/>
  <c r="K367" i="14"/>
  <c r="L367" i="14"/>
  <c r="H368" i="14"/>
  <c r="I368" i="14"/>
  <c r="J368" i="14"/>
  <c r="K368" i="14"/>
  <c r="L368" i="14"/>
  <c r="H369" i="14"/>
  <c r="I369" i="14"/>
  <c r="J369" i="14"/>
  <c r="K369" i="14"/>
  <c r="L369" i="14"/>
  <c r="H370" i="14"/>
  <c r="I370" i="14"/>
  <c r="J370" i="14"/>
  <c r="K370" i="14"/>
  <c r="L370" i="14"/>
  <c r="H371" i="14"/>
  <c r="I371" i="14"/>
  <c r="J371" i="14"/>
  <c r="K371" i="14"/>
  <c r="L371" i="14"/>
  <c r="H372" i="14"/>
  <c r="I372" i="14"/>
  <c r="J372" i="14"/>
  <c r="K372" i="14"/>
  <c r="L372" i="14"/>
  <c r="G372" i="14"/>
  <c r="G371" i="14"/>
  <c r="G370" i="14"/>
  <c r="G369" i="14"/>
  <c r="G368" i="14"/>
  <c r="G367" i="14"/>
  <c r="G366" i="14"/>
  <c r="G363" i="14"/>
  <c r="G362" i="14"/>
  <c r="G361" i="14"/>
  <c r="G360" i="14"/>
  <c r="G359" i="14"/>
  <c r="D359" i="14"/>
  <c r="E359" i="14"/>
  <c r="F359" i="14"/>
  <c r="D360" i="14"/>
  <c r="E360" i="14"/>
  <c r="F360" i="14"/>
  <c r="D361" i="14"/>
  <c r="E361" i="14"/>
  <c r="F361" i="14"/>
  <c r="D362" i="14"/>
  <c r="E362" i="14"/>
  <c r="F362" i="14"/>
  <c r="D363" i="14"/>
  <c r="E363" i="14"/>
  <c r="F363" i="14"/>
  <c r="D364" i="14"/>
  <c r="E364" i="14"/>
  <c r="F364" i="14"/>
  <c r="D365" i="14"/>
  <c r="E365" i="14"/>
  <c r="F365" i="14"/>
  <c r="D366" i="14"/>
  <c r="E366" i="14"/>
  <c r="F366" i="14"/>
  <c r="D367" i="14"/>
  <c r="E367" i="14"/>
  <c r="F367" i="14"/>
  <c r="D368" i="14"/>
  <c r="E368" i="14"/>
  <c r="F368" i="14"/>
  <c r="D369" i="14"/>
  <c r="E369" i="14"/>
  <c r="F369" i="14"/>
  <c r="D370" i="14"/>
  <c r="E370" i="14"/>
  <c r="F370" i="14"/>
  <c r="D371" i="14"/>
  <c r="E371" i="14"/>
  <c r="F371" i="14"/>
  <c r="D372" i="14"/>
  <c r="E372" i="14"/>
  <c r="F372" i="14"/>
  <c r="C372" i="14"/>
  <c r="C370" i="14"/>
  <c r="C369" i="14"/>
  <c r="C368" i="14"/>
  <c r="C367" i="14"/>
  <c r="C366" i="14"/>
  <c r="C365" i="14"/>
  <c r="C364" i="14"/>
  <c r="C363" i="14"/>
  <c r="C362" i="14"/>
  <c r="C361" i="14"/>
  <c r="C360" i="14"/>
  <c r="C359" i="14"/>
  <c r="B370" i="14"/>
  <c r="B369" i="14"/>
  <c r="B368" i="14"/>
  <c r="B367" i="14"/>
  <c r="B366" i="14"/>
  <c r="B365" i="14"/>
  <c r="B364" i="14"/>
  <c r="B363" i="14"/>
  <c r="B362" i="14"/>
  <c r="B361" i="14"/>
  <c r="B360" i="14"/>
  <c r="B359" i="14"/>
  <c r="C32" i="14" l="1"/>
  <c r="D32" i="14"/>
  <c r="E32" i="14"/>
  <c r="F32" i="14"/>
  <c r="C33" i="14"/>
  <c r="D33" i="14"/>
  <c r="E33" i="14"/>
  <c r="F33" i="14"/>
  <c r="D31" i="14"/>
  <c r="E31" i="14"/>
  <c r="F31" i="14"/>
  <c r="C31" i="14"/>
  <c r="C28" i="14"/>
  <c r="D28" i="14"/>
  <c r="E28" i="14"/>
  <c r="F28" i="14"/>
  <c r="D27" i="14"/>
  <c r="E27" i="14"/>
  <c r="F27" i="14"/>
  <c r="C27" i="14"/>
  <c r="C24" i="14"/>
  <c r="D24" i="14"/>
  <c r="E24" i="14"/>
  <c r="F24" i="14"/>
  <c r="D23" i="14"/>
  <c r="E23" i="14"/>
  <c r="F23" i="14"/>
  <c r="C23" i="14"/>
  <c r="C15" i="14"/>
  <c r="D15" i="14"/>
  <c r="E15" i="14"/>
  <c r="F15" i="14"/>
  <c r="C16" i="14"/>
  <c r="D16" i="14"/>
  <c r="E16" i="14"/>
  <c r="F16" i="14"/>
  <c r="D14" i="14"/>
  <c r="E14" i="14"/>
  <c r="F14" i="14"/>
  <c r="C14" i="14"/>
  <c r="M292" i="14"/>
  <c r="H286" i="14"/>
  <c r="I286" i="14"/>
  <c r="J286" i="14"/>
  <c r="K286" i="14"/>
  <c r="L286" i="14"/>
  <c r="G286" i="14"/>
  <c r="N283" i="14"/>
  <c r="O283" i="14"/>
  <c r="H283" i="14"/>
  <c r="I283" i="14"/>
  <c r="J283" i="14"/>
  <c r="K283" i="14"/>
  <c r="L283" i="14"/>
  <c r="L287" i="14" s="1"/>
  <c r="G283" i="14"/>
  <c r="B285" i="14"/>
  <c r="B280" i="14"/>
  <c r="C280" i="14"/>
  <c r="D280" i="14"/>
  <c r="E280" i="14"/>
  <c r="F280" i="14"/>
  <c r="M280" i="14"/>
  <c r="B281" i="14"/>
  <c r="C281" i="14"/>
  <c r="D281" i="14"/>
  <c r="E281" i="14"/>
  <c r="F281" i="14"/>
  <c r="M281" i="14"/>
  <c r="B282" i="14"/>
  <c r="C282" i="14"/>
  <c r="D282" i="14"/>
  <c r="E282" i="14"/>
  <c r="F282" i="14"/>
  <c r="M282" i="14"/>
  <c r="N273" i="14"/>
  <c r="O273" i="14"/>
  <c r="H273" i="14"/>
  <c r="I273" i="14"/>
  <c r="J273" i="14"/>
  <c r="K273" i="14"/>
  <c r="L273" i="14"/>
  <c r="G273" i="14"/>
  <c r="M262" i="14"/>
  <c r="G262" i="14"/>
  <c r="N259" i="14"/>
  <c r="O259" i="14"/>
  <c r="H259" i="14"/>
  <c r="I259" i="14"/>
  <c r="J259" i="14"/>
  <c r="K259" i="14"/>
  <c r="L259" i="14"/>
  <c r="G259" i="14"/>
  <c r="N256" i="14"/>
  <c r="O256" i="14"/>
  <c r="H256" i="14"/>
  <c r="I256" i="14"/>
  <c r="J256" i="14"/>
  <c r="K256" i="14"/>
  <c r="L256" i="14"/>
  <c r="G256" i="14"/>
  <c r="O262" i="14"/>
  <c r="N262" i="14"/>
  <c r="L262" i="14"/>
  <c r="K262" i="14"/>
  <c r="J262" i="14"/>
  <c r="I262" i="14"/>
  <c r="H262" i="14"/>
  <c r="M264" i="14"/>
  <c r="M265" i="14"/>
  <c r="B266" i="14"/>
  <c r="B267" i="14"/>
  <c r="B268" i="14"/>
  <c r="B269" i="14"/>
  <c r="B270" i="14"/>
  <c r="B271" i="14"/>
  <c r="B272" i="14"/>
  <c r="B276" i="14"/>
  <c r="B287" i="14" s="1"/>
  <c r="B264" i="14"/>
  <c r="B265" i="14"/>
  <c r="B254" i="14"/>
  <c r="B255" i="14"/>
  <c r="B257" i="14"/>
  <c r="B259" i="14" s="1"/>
  <c r="B258" i="14"/>
  <c r="B260" i="14"/>
  <c r="B262" i="14" s="1"/>
  <c r="B261" i="14"/>
  <c r="B263" i="14"/>
  <c r="B273" i="14" s="1"/>
  <c r="B252" i="14"/>
  <c r="B253" i="14"/>
  <c r="N244" i="14"/>
  <c r="O244" i="14"/>
  <c r="H244" i="14"/>
  <c r="I244" i="14"/>
  <c r="J244" i="14"/>
  <c r="K244" i="14"/>
  <c r="L244" i="14"/>
  <c r="G244" i="14"/>
  <c r="G241" i="14"/>
  <c r="O241" i="14"/>
  <c r="N241" i="14"/>
  <c r="L241" i="14"/>
  <c r="K241" i="14"/>
  <c r="J241" i="14"/>
  <c r="I241" i="14"/>
  <c r="H241" i="14"/>
  <c r="M231" i="14"/>
  <c r="N235" i="14"/>
  <c r="G235" i="14"/>
  <c r="N229" i="14"/>
  <c r="O229" i="14"/>
  <c r="H229" i="14"/>
  <c r="I229" i="14"/>
  <c r="J229" i="14"/>
  <c r="K229" i="14"/>
  <c r="L229" i="14"/>
  <c r="G229" i="14"/>
  <c r="B242" i="14"/>
  <c r="B244" i="14" s="1"/>
  <c r="H287" i="14" l="1"/>
  <c r="G287" i="14"/>
  <c r="K287" i="14"/>
  <c r="I287" i="14"/>
  <c r="J287" i="14"/>
  <c r="G274" i="14"/>
  <c r="K274" i="14"/>
  <c r="I274" i="14"/>
  <c r="O274" i="14"/>
  <c r="O369" i="14" s="1"/>
  <c r="L274" i="14"/>
  <c r="J274" i="14"/>
  <c r="H274" i="14"/>
  <c r="N274" i="14"/>
  <c r="N369" i="14" s="1"/>
  <c r="G245" i="14"/>
  <c r="N245" i="14"/>
  <c r="M198" i="14"/>
  <c r="N206" i="14"/>
  <c r="O206" i="14"/>
  <c r="H206" i="14"/>
  <c r="I206" i="14"/>
  <c r="J206" i="14"/>
  <c r="K206" i="14"/>
  <c r="L206" i="14"/>
  <c r="G206" i="14"/>
  <c r="N202" i="14"/>
  <c r="O202" i="14"/>
  <c r="M197" i="14"/>
  <c r="H202" i="14"/>
  <c r="I202" i="14"/>
  <c r="J202" i="14"/>
  <c r="K202" i="14"/>
  <c r="L202" i="14"/>
  <c r="G202" i="14"/>
  <c r="N195" i="14"/>
  <c r="O195" i="14"/>
  <c r="H195" i="14"/>
  <c r="I195" i="14"/>
  <c r="J195" i="14"/>
  <c r="K195" i="14"/>
  <c r="L195" i="14"/>
  <c r="G195" i="14"/>
  <c r="N182" i="14"/>
  <c r="O182" i="14"/>
  <c r="H182" i="14"/>
  <c r="I182" i="14"/>
  <c r="J182" i="14"/>
  <c r="K182" i="14"/>
  <c r="L182" i="14"/>
  <c r="G182" i="14"/>
  <c r="B216" i="14"/>
  <c r="B209" i="14"/>
  <c r="B210" i="14"/>
  <c r="B211" i="14"/>
  <c r="B207" i="14"/>
  <c r="B213" i="14" s="1"/>
  <c r="B208" i="14"/>
  <c r="B199" i="14"/>
  <c r="B200" i="14"/>
  <c r="B201" i="14"/>
  <c r="B203" i="14"/>
  <c r="B206" i="14" s="1"/>
  <c r="B204" i="14"/>
  <c r="B205" i="14"/>
  <c r="B197" i="14"/>
  <c r="B198" i="14"/>
  <c r="B196" i="14"/>
  <c r="B202" i="14" s="1"/>
  <c r="B180" i="14"/>
  <c r="C180" i="14"/>
  <c r="D180" i="14"/>
  <c r="E180" i="14"/>
  <c r="F180" i="14"/>
  <c r="M180" i="14"/>
  <c r="B181" i="14"/>
  <c r="C181" i="14"/>
  <c r="D181" i="14"/>
  <c r="E181" i="14"/>
  <c r="F181" i="14"/>
  <c r="M181" i="14"/>
  <c r="M179" i="14"/>
  <c r="N159" i="14"/>
  <c r="O159" i="14"/>
  <c r="H159" i="14"/>
  <c r="I159" i="14"/>
  <c r="J159" i="14"/>
  <c r="K159" i="14"/>
  <c r="L159" i="14"/>
  <c r="G159" i="14"/>
  <c r="N150" i="14"/>
  <c r="O150" i="14"/>
  <c r="H150" i="14"/>
  <c r="I150" i="14"/>
  <c r="J150" i="14"/>
  <c r="K150" i="14"/>
  <c r="L150" i="14"/>
  <c r="G150" i="14"/>
  <c r="N142" i="14"/>
  <c r="O142" i="14"/>
  <c r="H142" i="14"/>
  <c r="I142" i="14"/>
  <c r="J142" i="14"/>
  <c r="K142" i="14"/>
  <c r="L142" i="14"/>
  <c r="G142" i="14"/>
  <c r="N138" i="14"/>
  <c r="O138" i="14"/>
  <c r="H138" i="14"/>
  <c r="I138" i="14"/>
  <c r="J138" i="14"/>
  <c r="K138" i="14"/>
  <c r="L138" i="14"/>
  <c r="G138" i="14"/>
  <c r="N125" i="14"/>
  <c r="O125" i="14"/>
  <c r="H125" i="14"/>
  <c r="I125" i="14"/>
  <c r="J125" i="14"/>
  <c r="K125" i="14"/>
  <c r="L125" i="14"/>
  <c r="G125" i="14"/>
  <c r="N120" i="14"/>
  <c r="O120" i="14"/>
  <c r="H120" i="14"/>
  <c r="I120" i="14"/>
  <c r="J120" i="14"/>
  <c r="K120" i="14"/>
  <c r="L120" i="14"/>
  <c r="G120" i="14"/>
  <c r="M110" i="14"/>
  <c r="M111" i="14"/>
  <c r="N112" i="14"/>
  <c r="N113" i="14" s="1"/>
  <c r="N364" i="14" s="1"/>
  <c r="O112" i="14"/>
  <c r="O113" i="14" s="1"/>
  <c r="O364" i="14" s="1"/>
  <c r="H112" i="14"/>
  <c r="H113" i="14" s="1"/>
  <c r="H364" i="14" s="1"/>
  <c r="I112" i="14"/>
  <c r="I113" i="14" s="1"/>
  <c r="I364" i="14" s="1"/>
  <c r="J112" i="14"/>
  <c r="J113" i="14" s="1"/>
  <c r="J364" i="14" s="1"/>
  <c r="K112" i="14"/>
  <c r="K113" i="14" s="1"/>
  <c r="K364" i="14" s="1"/>
  <c r="L112" i="14"/>
  <c r="L113" i="14" s="1"/>
  <c r="L364" i="14" s="1"/>
  <c r="G112" i="14"/>
  <c r="G113" i="14" s="1"/>
  <c r="G364" i="14" s="1"/>
  <c r="B110" i="14"/>
  <c r="C110" i="14"/>
  <c r="D110" i="14"/>
  <c r="E110" i="14"/>
  <c r="F110" i="14"/>
  <c r="B111" i="14"/>
  <c r="C111" i="14"/>
  <c r="D111" i="14"/>
  <c r="E111" i="14"/>
  <c r="F111" i="14"/>
  <c r="N101" i="14"/>
  <c r="O101" i="14"/>
  <c r="N94" i="14"/>
  <c r="O94" i="14"/>
  <c r="N86" i="14"/>
  <c r="O86" i="14"/>
  <c r="N80" i="14"/>
  <c r="O80" i="14"/>
  <c r="H86" i="14"/>
  <c r="I86" i="14"/>
  <c r="J86" i="14"/>
  <c r="K86" i="14"/>
  <c r="L86" i="14"/>
  <c r="G86" i="14"/>
  <c r="H80" i="14"/>
  <c r="I80" i="14"/>
  <c r="J80" i="14"/>
  <c r="K80" i="14"/>
  <c r="L80" i="14"/>
  <c r="G80" i="14"/>
  <c r="C79" i="14"/>
  <c r="N77" i="14"/>
  <c r="O77" i="14"/>
  <c r="H77" i="14"/>
  <c r="I77" i="14"/>
  <c r="J77" i="14"/>
  <c r="K77" i="14"/>
  <c r="L77" i="14"/>
  <c r="G77" i="14"/>
  <c r="N71" i="14"/>
  <c r="O71" i="14"/>
  <c r="H71" i="14"/>
  <c r="I71" i="14"/>
  <c r="J71" i="14"/>
  <c r="K71" i="14"/>
  <c r="L71" i="14"/>
  <c r="G71" i="14"/>
  <c r="B66" i="14"/>
  <c r="O64" i="14"/>
  <c r="N64" i="14"/>
  <c r="H64" i="14"/>
  <c r="I64" i="14"/>
  <c r="J64" i="14"/>
  <c r="K64" i="14"/>
  <c r="L64" i="14"/>
  <c r="G64" i="14"/>
  <c r="M59" i="14"/>
  <c r="C47" i="14"/>
  <c r="O48" i="14"/>
  <c r="N48" i="14"/>
  <c r="H48" i="14"/>
  <c r="I48" i="14"/>
  <c r="J48" i="14"/>
  <c r="K48" i="14"/>
  <c r="L48" i="14"/>
  <c r="G48" i="14"/>
  <c r="B43" i="14"/>
  <c r="B37" i="14"/>
  <c r="B49" i="14" s="1"/>
  <c r="G34" i="14"/>
  <c r="N34" i="14"/>
  <c r="O34" i="14"/>
  <c r="H34" i="14"/>
  <c r="I34" i="14"/>
  <c r="J34" i="14"/>
  <c r="K34" i="14"/>
  <c r="L34" i="14"/>
  <c r="N29" i="14"/>
  <c r="O29" i="14"/>
  <c r="I29" i="14"/>
  <c r="G29" i="14"/>
  <c r="B26" i="14"/>
  <c r="B29" i="14" s="1"/>
  <c r="N17" i="14"/>
  <c r="N18" i="14" s="1"/>
  <c r="N25" i="14"/>
  <c r="O25" i="14"/>
  <c r="J25" i="14"/>
  <c r="G25" i="14"/>
  <c r="L29" i="14"/>
  <c r="K29" i="14"/>
  <c r="J29" i="14"/>
  <c r="H29" i="14"/>
  <c r="H25" i="14"/>
  <c r="I25" i="14"/>
  <c r="K25" i="14"/>
  <c r="L25" i="14"/>
  <c r="G17" i="14"/>
  <c r="G18" i="14" s="1"/>
  <c r="D65" i="14"/>
  <c r="B13" i="14"/>
  <c r="B17" i="14" s="1"/>
  <c r="B11" i="14"/>
  <c r="B18" i="14" s="1"/>
  <c r="H27" i="12"/>
  <c r="H26" i="12"/>
  <c r="B298" i="12"/>
  <c r="B290" i="12"/>
  <c r="I289" i="12"/>
  <c r="B299" i="12"/>
  <c r="B296" i="12"/>
  <c r="B295" i="12"/>
  <c r="B292" i="12"/>
  <c r="B289" i="12"/>
  <c r="C287" i="12"/>
  <c r="B285" i="12"/>
  <c r="F23" i="12"/>
  <c r="A49" i="12"/>
  <c r="M182" i="14" l="1"/>
  <c r="G151" i="14"/>
  <c r="G365" i="14" s="1"/>
  <c r="G358" i="14" s="1"/>
  <c r="K151" i="14"/>
  <c r="K365" i="14" s="1"/>
  <c r="K358" i="14" s="1"/>
  <c r="I151" i="14"/>
  <c r="I365" i="14" s="1"/>
  <c r="O151" i="14"/>
  <c r="O365" i="14" s="1"/>
  <c r="L151" i="14"/>
  <c r="L365" i="14" s="1"/>
  <c r="L358" i="14" s="1"/>
  <c r="J151" i="14"/>
  <c r="J365" i="14" s="1"/>
  <c r="J358" i="14" s="1"/>
  <c r="H151" i="14"/>
  <c r="H365" i="14" s="1"/>
  <c r="H358" i="14" s="1"/>
  <c r="N151" i="14"/>
  <c r="N365" i="14" s="1"/>
  <c r="N102" i="14"/>
  <c r="L87" i="14"/>
  <c r="J87" i="14"/>
  <c r="H87" i="14"/>
  <c r="N87" i="14"/>
  <c r="G87" i="14"/>
  <c r="K87" i="14"/>
  <c r="I87" i="14"/>
  <c r="I362" i="14" s="1"/>
  <c r="O87" i="14"/>
  <c r="O362" i="14" s="1"/>
  <c r="G35" i="14"/>
  <c r="J35" i="14"/>
  <c r="K35" i="14"/>
  <c r="I35" i="14"/>
  <c r="O35" i="14"/>
  <c r="L35" i="14"/>
  <c r="H35" i="14"/>
  <c r="N35" i="14"/>
  <c r="M14" i="14"/>
  <c r="B293" i="12" l="1"/>
  <c r="C7" i="12"/>
  <c r="C6" i="12"/>
  <c r="C5" i="12"/>
  <c r="C4" i="12"/>
  <c r="C3" i="12"/>
  <c r="B3" i="15"/>
  <c r="C9" i="14"/>
  <c r="C8" i="14"/>
  <c r="C7" i="14"/>
  <c r="C6" i="14"/>
  <c r="C5" i="14"/>
  <c r="C4" i="14"/>
  <c r="H9" i="11"/>
  <c r="H8" i="11"/>
  <c r="H7" i="11"/>
  <c r="H6" i="11"/>
  <c r="H5" i="11"/>
  <c r="H4" i="11"/>
  <c r="B284" i="14" l="1"/>
  <c r="B286" i="14" s="1"/>
  <c r="F279" i="14"/>
  <c r="E279" i="14"/>
  <c r="D279" i="14"/>
  <c r="C279" i="14"/>
  <c r="B279" i="14"/>
  <c r="E278" i="14"/>
  <c r="D278" i="14"/>
  <c r="C278" i="14"/>
  <c r="B278" i="14"/>
  <c r="B283" i="14" s="1"/>
  <c r="F276" i="14"/>
  <c r="E276" i="14"/>
  <c r="D276" i="14"/>
  <c r="C276" i="14"/>
  <c r="F272" i="14"/>
  <c r="E272" i="14"/>
  <c r="D272" i="14"/>
  <c r="C272" i="14"/>
  <c r="F271" i="14"/>
  <c r="E271" i="14"/>
  <c r="D271" i="14"/>
  <c r="C271" i="14"/>
  <c r="F270" i="14"/>
  <c r="E270" i="14"/>
  <c r="D270" i="14"/>
  <c r="C270" i="14"/>
  <c r="F269" i="14"/>
  <c r="E269" i="14"/>
  <c r="D269" i="14"/>
  <c r="C269" i="14"/>
  <c r="F268" i="14"/>
  <c r="E268" i="14"/>
  <c r="D268" i="14"/>
  <c r="C268" i="14"/>
  <c r="F267" i="14"/>
  <c r="E267" i="14"/>
  <c r="D267" i="14"/>
  <c r="C267" i="14"/>
  <c r="F266" i="14"/>
  <c r="E266" i="14"/>
  <c r="D266" i="14"/>
  <c r="C266" i="14"/>
  <c r="F258" i="14"/>
  <c r="E258" i="14"/>
  <c r="D258" i="14"/>
  <c r="C258" i="14"/>
  <c r="F255" i="14"/>
  <c r="E255" i="14"/>
  <c r="D255" i="14"/>
  <c r="C255" i="14"/>
  <c r="F254" i="14"/>
  <c r="E254" i="14"/>
  <c r="D254" i="14"/>
  <c r="C254" i="14"/>
  <c r="F253" i="14"/>
  <c r="E253" i="14"/>
  <c r="D253" i="14"/>
  <c r="C253" i="14"/>
  <c r="F251" i="14"/>
  <c r="E251" i="14"/>
  <c r="D251" i="14"/>
  <c r="C251" i="14"/>
  <c r="B251" i="14"/>
  <c r="F250" i="14"/>
  <c r="E250" i="14"/>
  <c r="D250" i="14"/>
  <c r="C250" i="14"/>
  <c r="B250" i="14"/>
  <c r="B249" i="14"/>
  <c r="B256" i="14" s="1"/>
  <c r="F247" i="14"/>
  <c r="E247" i="14"/>
  <c r="D247" i="14"/>
  <c r="C247" i="14"/>
  <c r="B247" i="14"/>
  <c r="B274" i="14" s="1"/>
  <c r="F243" i="14"/>
  <c r="E243" i="14"/>
  <c r="D243" i="14"/>
  <c r="C243" i="14"/>
  <c r="B243" i="14"/>
  <c r="F240" i="14"/>
  <c r="E240" i="14"/>
  <c r="D240" i="14"/>
  <c r="C240" i="14"/>
  <c r="B240" i="14"/>
  <c r="F239" i="14"/>
  <c r="E239" i="14"/>
  <c r="D239" i="14"/>
  <c r="C239" i="14"/>
  <c r="B239" i="14"/>
  <c r="F238" i="14"/>
  <c r="E238" i="14"/>
  <c r="D238" i="14"/>
  <c r="C238" i="14"/>
  <c r="B238" i="14"/>
  <c r="F237" i="14"/>
  <c r="E237" i="14"/>
  <c r="D237" i="14"/>
  <c r="C237" i="14"/>
  <c r="B237" i="14"/>
  <c r="B236" i="14"/>
  <c r="B241" i="14" s="1"/>
  <c r="F234" i="14"/>
  <c r="E234" i="14"/>
  <c r="D234" i="14"/>
  <c r="C234" i="14"/>
  <c r="B234" i="14"/>
  <c r="F233" i="14"/>
  <c r="E233" i="14"/>
  <c r="D233" i="14"/>
  <c r="C233" i="14"/>
  <c r="B233" i="14"/>
  <c r="F232" i="14"/>
  <c r="E232" i="14"/>
  <c r="D232" i="14"/>
  <c r="C232" i="14"/>
  <c r="B232" i="14"/>
  <c r="F231" i="14"/>
  <c r="E231" i="14"/>
  <c r="D231" i="14"/>
  <c r="C231" i="14"/>
  <c r="B231" i="14"/>
  <c r="B230" i="14"/>
  <c r="B235" i="14" s="1"/>
  <c r="F228" i="14"/>
  <c r="E228" i="14"/>
  <c r="D228" i="14"/>
  <c r="C228" i="14"/>
  <c r="B228" i="14"/>
  <c r="F227" i="14"/>
  <c r="E227" i="14"/>
  <c r="D227" i="14"/>
  <c r="C227" i="14"/>
  <c r="B227" i="14"/>
  <c r="F226" i="14"/>
  <c r="E226" i="14"/>
  <c r="D226" i="14"/>
  <c r="C226" i="14"/>
  <c r="B226" i="14"/>
  <c r="F225" i="14"/>
  <c r="E225" i="14"/>
  <c r="D225" i="14"/>
  <c r="C225" i="14"/>
  <c r="B225" i="14"/>
  <c r="F224" i="14"/>
  <c r="E224" i="14"/>
  <c r="D224" i="14"/>
  <c r="C224" i="14"/>
  <c r="B224" i="14"/>
  <c r="F223" i="14"/>
  <c r="E223" i="14"/>
  <c r="D223" i="14"/>
  <c r="C223" i="14"/>
  <c r="B223" i="14"/>
  <c r="E222" i="14"/>
  <c r="D222" i="14"/>
  <c r="C222" i="14"/>
  <c r="B222" i="14"/>
  <c r="B229" i="14" s="1"/>
  <c r="F220" i="14"/>
  <c r="E220" i="14"/>
  <c r="D220" i="14"/>
  <c r="C220" i="14"/>
  <c r="B220" i="14"/>
  <c r="B245" i="14" s="1"/>
  <c r="F215" i="14"/>
  <c r="E215" i="14"/>
  <c r="D215" i="14"/>
  <c r="C215" i="14"/>
  <c r="B215" i="14"/>
  <c r="B214" i="14"/>
  <c r="B217" i="14" s="1"/>
  <c r="F212" i="14"/>
  <c r="E212" i="14"/>
  <c r="D212" i="14"/>
  <c r="C212" i="14"/>
  <c r="B212" i="14"/>
  <c r="F211" i="14"/>
  <c r="E211" i="14"/>
  <c r="D211" i="14"/>
  <c r="C211" i="14"/>
  <c r="F208" i="14"/>
  <c r="E208" i="14"/>
  <c r="D208" i="14"/>
  <c r="C208" i="14"/>
  <c r="F205" i="14"/>
  <c r="E205" i="14"/>
  <c r="D205" i="14"/>
  <c r="C205" i="14"/>
  <c r="F204" i="14"/>
  <c r="E204" i="14"/>
  <c r="D204" i="14"/>
  <c r="C204" i="14"/>
  <c r="F201" i="14"/>
  <c r="E201" i="14"/>
  <c r="D201" i="14"/>
  <c r="C201" i="14"/>
  <c r="F200" i="14"/>
  <c r="E200" i="14"/>
  <c r="D200" i="14"/>
  <c r="C200" i="14"/>
  <c r="F199" i="14"/>
  <c r="E199" i="14"/>
  <c r="D199" i="14"/>
  <c r="C199" i="14"/>
  <c r="F194" i="14"/>
  <c r="E194" i="14"/>
  <c r="D194" i="14"/>
  <c r="C194" i="14"/>
  <c r="B194" i="14"/>
  <c r="F193" i="14"/>
  <c r="E193" i="14"/>
  <c r="D193" i="14"/>
  <c r="C193" i="14"/>
  <c r="B193" i="14"/>
  <c r="F192" i="14"/>
  <c r="E192" i="14"/>
  <c r="D192" i="14"/>
  <c r="C192" i="14"/>
  <c r="B192" i="14"/>
  <c r="F191" i="14"/>
  <c r="E191" i="14"/>
  <c r="D191" i="14"/>
  <c r="C191" i="14"/>
  <c r="B191" i="14"/>
  <c r="F190" i="14"/>
  <c r="E190" i="14"/>
  <c r="D190" i="14"/>
  <c r="C190" i="14"/>
  <c r="B190" i="14"/>
  <c r="F189" i="14"/>
  <c r="E189" i="14"/>
  <c r="D189" i="14"/>
  <c r="C189" i="14"/>
  <c r="B189" i="14"/>
  <c r="F188" i="14"/>
  <c r="E188" i="14"/>
  <c r="D188" i="14"/>
  <c r="C188" i="14"/>
  <c r="B188" i="14"/>
  <c r="B187" i="14"/>
  <c r="B195" i="14" s="1"/>
  <c r="F185" i="14"/>
  <c r="E185" i="14"/>
  <c r="D185" i="14"/>
  <c r="C185" i="14"/>
  <c r="B185" i="14"/>
  <c r="B218" i="14" s="1"/>
  <c r="F179" i="14"/>
  <c r="E179" i="14"/>
  <c r="D179" i="14"/>
  <c r="C179" i="14"/>
  <c r="B179" i="14"/>
  <c r="B178" i="14"/>
  <c r="B182" i="14" s="1"/>
  <c r="F176" i="14"/>
  <c r="E176" i="14"/>
  <c r="D176" i="14"/>
  <c r="C176" i="14"/>
  <c r="B176" i="14"/>
  <c r="F175" i="14"/>
  <c r="E175" i="14"/>
  <c r="D175" i="14"/>
  <c r="C175" i="14"/>
  <c r="B175" i="14"/>
  <c r="F174" i="14"/>
  <c r="E174" i="14"/>
  <c r="D174" i="14"/>
  <c r="C174" i="14"/>
  <c r="B174" i="14"/>
  <c r="F173" i="14"/>
  <c r="E173" i="14"/>
  <c r="D173" i="14"/>
  <c r="C173" i="14"/>
  <c r="B173" i="14"/>
  <c r="F172" i="14"/>
  <c r="E172" i="14"/>
  <c r="D172" i="14"/>
  <c r="C172" i="14"/>
  <c r="B172" i="14"/>
  <c r="B171" i="14"/>
  <c r="B170" i="14"/>
  <c r="F169" i="14"/>
  <c r="E169" i="14"/>
  <c r="D169" i="14"/>
  <c r="C169" i="14"/>
  <c r="B169" i="14"/>
  <c r="B168" i="14"/>
  <c r="B177" i="14" s="1"/>
  <c r="F166" i="14"/>
  <c r="E166" i="14"/>
  <c r="D166" i="14"/>
  <c r="C166" i="14"/>
  <c r="B166" i="14"/>
  <c r="F165" i="14"/>
  <c r="E165" i="14"/>
  <c r="D165" i="14"/>
  <c r="C165" i="14"/>
  <c r="B165" i="14"/>
  <c r="F164" i="14"/>
  <c r="E164" i="14"/>
  <c r="D164" i="14"/>
  <c r="C164" i="14"/>
  <c r="B164" i="14"/>
  <c r="B163" i="14"/>
  <c r="B162" i="14"/>
  <c r="F161" i="14"/>
  <c r="E161" i="14"/>
  <c r="D161" i="14"/>
  <c r="C161" i="14"/>
  <c r="B161" i="14"/>
  <c r="B160" i="14"/>
  <c r="B167" i="14" s="1"/>
  <c r="F158" i="14"/>
  <c r="E158" i="14"/>
  <c r="D158" i="14"/>
  <c r="C158" i="14"/>
  <c r="B158" i="14"/>
  <c r="F157" i="14"/>
  <c r="E157" i="14"/>
  <c r="D157" i="14"/>
  <c r="C157" i="14"/>
  <c r="B157" i="14"/>
  <c r="F156" i="14"/>
  <c r="E156" i="14"/>
  <c r="D156" i="14"/>
  <c r="C156" i="14"/>
  <c r="B156" i="14"/>
  <c r="B155" i="14"/>
  <c r="B159" i="14" s="1"/>
  <c r="F153" i="14"/>
  <c r="E153" i="14"/>
  <c r="D153" i="14"/>
  <c r="C153" i="14"/>
  <c r="B153" i="14"/>
  <c r="B183" i="14" s="1"/>
  <c r="F149" i="14"/>
  <c r="E149" i="14"/>
  <c r="D149" i="14"/>
  <c r="C149" i="14"/>
  <c r="B149" i="14"/>
  <c r="F148" i="14"/>
  <c r="E148" i="14"/>
  <c r="D148" i="14"/>
  <c r="C148" i="14"/>
  <c r="B148" i="14"/>
  <c r="F147" i="14"/>
  <c r="E147" i="14"/>
  <c r="D147" i="14"/>
  <c r="C147" i="14"/>
  <c r="B147" i="14"/>
  <c r="F146" i="14"/>
  <c r="E146" i="14"/>
  <c r="D146" i="14"/>
  <c r="C146" i="14"/>
  <c r="B146" i="14"/>
  <c r="F145" i="14"/>
  <c r="E145" i="14"/>
  <c r="D145" i="14"/>
  <c r="C145" i="14"/>
  <c r="B145" i="14"/>
  <c r="B144" i="14"/>
  <c r="B143" i="14"/>
  <c r="B150" i="14" s="1"/>
  <c r="F141" i="14"/>
  <c r="E141" i="14"/>
  <c r="D141" i="14"/>
  <c r="C141" i="14"/>
  <c r="B141" i="14"/>
  <c r="F140" i="14"/>
  <c r="E140" i="14"/>
  <c r="D140" i="14"/>
  <c r="C140" i="14"/>
  <c r="B140" i="14"/>
  <c r="E139" i="14"/>
  <c r="D139" i="14"/>
  <c r="C139" i="14"/>
  <c r="B139" i="14"/>
  <c r="B142" i="14" s="1"/>
  <c r="F137" i="14"/>
  <c r="E137" i="14"/>
  <c r="D137" i="14"/>
  <c r="C137" i="14"/>
  <c r="B137" i="14"/>
  <c r="F136" i="14"/>
  <c r="E136" i="14"/>
  <c r="D136" i="14"/>
  <c r="C136" i="14"/>
  <c r="B136" i="14"/>
  <c r="F135" i="14"/>
  <c r="E135" i="14"/>
  <c r="D135" i="14"/>
  <c r="C135" i="14"/>
  <c r="B135" i="14"/>
  <c r="B134" i="14"/>
  <c r="F133" i="14"/>
  <c r="E133" i="14"/>
  <c r="D133" i="14"/>
  <c r="C133" i="14"/>
  <c r="B133" i="14"/>
  <c r="F132" i="14"/>
  <c r="E132" i="14"/>
  <c r="D132" i="14"/>
  <c r="C132" i="14"/>
  <c r="B132" i="14"/>
  <c r="F131" i="14"/>
  <c r="E131" i="14"/>
  <c r="D131" i="14"/>
  <c r="C131" i="14"/>
  <c r="B131" i="14"/>
  <c r="F130" i="14"/>
  <c r="E130" i="14"/>
  <c r="D130" i="14"/>
  <c r="C130" i="14"/>
  <c r="B130" i="14"/>
  <c r="F129" i="14"/>
  <c r="E129" i="14"/>
  <c r="D129" i="14"/>
  <c r="C129" i="14"/>
  <c r="B129" i="14"/>
  <c r="F128" i="14"/>
  <c r="E128" i="14"/>
  <c r="D128" i="14"/>
  <c r="C128" i="14"/>
  <c r="B128" i="14"/>
  <c r="B127" i="14"/>
  <c r="E126" i="14"/>
  <c r="D126" i="14"/>
  <c r="C126" i="14"/>
  <c r="B126" i="14"/>
  <c r="B138" i="14" s="1"/>
  <c r="F124" i="14"/>
  <c r="E124" i="14"/>
  <c r="D124" i="14"/>
  <c r="C124" i="14"/>
  <c r="B124" i="14"/>
  <c r="F123" i="14"/>
  <c r="E123" i="14"/>
  <c r="D123" i="14"/>
  <c r="C123" i="14"/>
  <c r="B123" i="14"/>
  <c r="B122" i="14"/>
  <c r="E121" i="14"/>
  <c r="D121" i="14"/>
  <c r="C121" i="14"/>
  <c r="B121" i="14"/>
  <c r="B125" i="14" s="1"/>
  <c r="F119" i="14"/>
  <c r="E119" i="14"/>
  <c r="D119" i="14"/>
  <c r="C119" i="14"/>
  <c r="B119" i="14"/>
  <c r="F118" i="14"/>
  <c r="E118" i="14"/>
  <c r="D118" i="14"/>
  <c r="C118" i="14"/>
  <c r="B118" i="14"/>
  <c r="E117" i="14"/>
  <c r="D117" i="14"/>
  <c r="C117" i="14"/>
  <c r="B117" i="14"/>
  <c r="B120" i="14" s="1"/>
  <c r="F115" i="14"/>
  <c r="E115" i="14"/>
  <c r="D115" i="14"/>
  <c r="C115" i="14"/>
  <c r="B115" i="14"/>
  <c r="B151" i="14" s="1"/>
  <c r="F109" i="14"/>
  <c r="E109" i="14"/>
  <c r="D109" i="14"/>
  <c r="C109" i="14"/>
  <c r="B109" i="14"/>
  <c r="F108" i="14"/>
  <c r="E108" i="14"/>
  <c r="D108" i="14"/>
  <c r="C108" i="14"/>
  <c r="B108" i="14"/>
  <c r="F107" i="14"/>
  <c r="E107" i="14"/>
  <c r="D107" i="14"/>
  <c r="C107" i="14"/>
  <c r="B107" i="14"/>
  <c r="E106" i="14"/>
  <c r="D106" i="14"/>
  <c r="B106" i="14"/>
  <c r="B112" i="14" s="1"/>
  <c r="F104" i="14"/>
  <c r="E104" i="14"/>
  <c r="D104" i="14"/>
  <c r="C104" i="14"/>
  <c r="B104" i="14"/>
  <c r="B113" i="14" s="1"/>
  <c r="B100" i="14"/>
  <c r="F99" i="14"/>
  <c r="E99" i="14"/>
  <c r="D99" i="14"/>
  <c r="C99" i="14"/>
  <c r="B99" i="14"/>
  <c r="F98" i="14"/>
  <c r="E98" i="14"/>
  <c r="D98" i="14"/>
  <c r="C98" i="14"/>
  <c r="B98" i="14"/>
  <c r="F97" i="14"/>
  <c r="E97" i="14"/>
  <c r="D97" i="14"/>
  <c r="C97" i="14"/>
  <c r="B97" i="14"/>
  <c r="F96" i="14"/>
  <c r="E96" i="14"/>
  <c r="D96" i="14"/>
  <c r="C96" i="14"/>
  <c r="B96" i="14"/>
  <c r="B95" i="14"/>
  <c r="B101" i="14" s="1"/>
  <c r="F93" i="14"/>
  <c r="E93" i="14"/>
  <c r="D93" i="14"/>
  <c r="C93" i="14"/>
  <c r="B93" i="14"/>
  <c r="F92" i="14"/>
  <c r="E92" i="14"/>
  <c r="D92" i="14"/>
  <c r="C92" i="14"/>
  <c r="B92" i="14"/>
  <c r="E91" i="14"/>
  <c r="D91" i="14"/>
  <c r="B91" i="14"/>
  <c r="B94" i="14" s="1"/>
  <c r="F89" i="14"/>
  <c r="E89" i="14"/>
  <c r="D89" i="14"/>
  <c r="C89" i="14"/>
  <c r="B89" i="14"/>
  <c r="B102" i="14" s="1"/>
  <c r="F85" i="14"/>
  <c r="E85" i="14"/>
  <c r="D85" i="14"/>
  <c r="C85" i="14"/>
  <c r="B85" i="14"/>
  <c r="F84" i="14"/>
  <c r="E84" i="14"/>
  <c r="D84" i="14"/>
  <c r="C84" i="14"/>
  <c r="B84" i="14"/>
  <c r="B83" i="14"/>
  <c r="B82" i="14"/>
  <c r="B81" i="14"/>
  <c r="B86" i="14" s="1"/>
  <c r="F79" i="14"/>
  <c r="E79" i="14"/>
  <c r="D79" i="14"/>
  <c r="B79" i="14"/>
  <c r="E78" i="14"/>
  <c r="D78" i="14"/>
  <c r="B78" i="14"/>
  <c r="B80" i="14" s="1"/>
  <c r="F76" i="14"/>
  <c r="E76" i="14"/>
  <c r="D76" i="14"/>
  <c r="C76" i="14"/>
  <c r="B76" i="14"/>
  <c r="F75" i="14"/>
  <c r="E75" i="14"/>
  <c r="D75" i="14"/>
  <c r="C75" i="14"/>
  <c r="B75" i="14"/>
  <c r="F74" i="14"/>
  <c r="E74" i="14"/>
  <c r="D74" i="14"/>
  <c r="C74" i="14"/>
  <c r="B74" i="14"/>
  <c r="B73" i="14"/>
  <c r="E72" i="14"/>
  <c r="D72" i="14"/>
  <c r="B72" i="14"/>
  <c r="B77" i="14" s="1"/>
  <c r="F70" i="14"/>
  <c r="E70" i="14"/>
  <c r="D70" i="14"/>
  <c r="C70" i="14"/>
  <c r="B70" i="14"/>
  <c r="B69" i="14"/>
  <c r="F68" i="14"/>
  <c r="E68" i="14"/>
  <c r="D68" i="14"/>
  <c r="C68" i="14"/>
  <c r="B68" i="14"/>
  <c r="B67" i="14"/>
  <c r="E65" i="14"/>
  <c r="B65" i="14"/>
  <c r="B71" i="14" s="1"/>
  <c r="F63" i="14"/>
  <c r="E63" i="14"/>
  <c r="D63" i="14"/>
  <c r="C63" i="14"/>
  <c r="B63" i="14"/>
  <c r="F62" i="14"/>
  <c r="E62" i="14"/>
  <c r="D62" i="14"/>
  <c r="C62" i="14"/>
  <c r="B62" i="14"/>
  <c r="F61" i="14"/>
  <c r="E61" i="14"/>
  <c r="D61" i="14"/>
  <c r="C61" i="14"/>
  <c r="B61" i="14"/>
  <c r="F60" i="14"/>
  <c r="E60" i="14"/>
  <c r="D60" i="14"/>
  <c r="C60" i="14"/>
  <c r="B60" i="14"/>
  <c r="B59" i="14"/>
  <c r="F58" i="14"/>
  <c r="E58" i="14"/>
  <c r="D58" i="14"/>
  <c r="C58" i="14"/>
  <c r="B58" i="14"/>
  <c r="F57" i="14"/>
  <c r="E57" i="14"/>
  <c r="D57" i="14"/>
  <c r="C57" i="14"/>
  <c r="B57" i="14"/>
  <c r="F56" i="14"/>
  <c r="E56" i="14"/>
  <c r="D56" i="14"/>
  <c r="C56" i="14"/>
  <c r="B56" i="14"/>
  <c r="F55" i="14"/>
  <c r="E55" i="14"/>
  <c r="D55" i="14"/>
  <c r="C55" i="14"/>
  <c r="B55" i="14"/>
  <c r="F54" i="14"/>
  <c r="E54" i="14"/>
  <c r="D54" i="14"/>
  <c r="C54" i="14"/>
  <c r="B54" i="14"/>
  <c r="E53" i="14"/>
  <c r="D53" i="14"/>
  <c r="B53" i="14"/>
  <c r="B64" i="14" s="1"/>
  <c r="F51" i="14"/>
  <c r="E51" i="14"/>
  <c r="D51" i="14"/>
  <c r="C51" i="14"/>
  <c r="B51" i="14"/>
  <c r="B87" i="14" s="1"/>
  <c r="F47" i="14"/>
  <c r="E47" i="14"/>
  <c r="D47" i="14"/>
  <c r="B47" i="14"/>
  <c r="F46" i="14"/>
  <c r="E46" i="14"/>
  <c r="D46" i="14"/>
  <c r="C46" i="14"/>
  <c r="B46" i="14"/>
  <c r="F45" i="14"/>
  <c r="E45" i="14"/>
  <c r="D45" i="14"/>
  <c r="C45" i="14"/>
  <c r="B45" i="14"/>
  <c r="B44" i="14"/>
  <c r="B48" i="14" s="1"/>
  <c r="F42" i="14"/>
  <c r="E42" i="14"/>
  <c r="D42" i="14"/>
  <c r="C42" i="14"/>
  <c r="B42" i="14"/>
  <c r="F41" i="14"/>
  <c r="E41" i="14"/>
  <c r="D41" i="14"/>
  <c r="C41" i="14"/>
  <c r="B41" i="14"/>
  <c r="F40" i="14"/>
  <c r="E40" i="14"/>
  <c r="D40" i="14"/>
  <c r="C40" i="14"/>
  <c r="B40" i="14"/>
  <c r="B39" i="14"/>
  <c r="F37" i="14"/>
  <c r="E37" i="14"/>
  <c r="D37" i="14"/>
  <c r="C37" i="14"/>
  <c r="B33" i="14"/>
  <c r="B32" i="14"/>
  <c r="B31" i="14"/>
  <c r="B30" i="14"/>
  <c r="B34" i="14" s="1"/>
  <c r="B28" i="14"/>
  <c r="B27" i="14"/>
  <c r="B24" i="14"/>
  <c r="B23" i="14"/>
  <c r="B22" i="14"/>
  <c r="B25" i="14" s="1"/>
  <c r="B20" i="14"/>
  <c r="B35" i="14" s="1"/>
  <c r="B16" i="14"/>
  <c r="B15" i="14"/>
  <c r="B14" i="14"/>
  <c r="B372" i="14"/>
  <c r="C371" i="14"/>
  <c r="B371" i="14"/>
  <c r="O354" i="14"/>
  <c r="N354" i="14"/>
  <c r="L354" i="14"/>
  <c r="K354" i="14"/>
  <c r="J354" i="14"/>
  <c r="I354" i="14"/>
  <c r="H354" i="14"/>
  <c r="G354" i="14"/>
  <c r="M353" i="14"/>
  <c r="M352" i="14"/>
  <c r="M351" i="14"/>
  <c r="M350" i="14"/>
  <c r="M349" i="14"/>
  <c r="M348" i="14"/>
  <c r="M347" i="14"/>
  <c r="M346" i="14"/>
  <c r="O344" i="14"/>
  <c r="N344" i="14"/>
  <c r="L344" i="14"/>
  <c r="K344" i="14"/>
  <c r="J344" i="14"/>
  <c r="I344" i="14"/>
  <c r="H344" i="14"/>
  <c r="G344" i="14"/>
  <c r="M343" i="14"/>
  <c r="M342" i="14"/>
  <c r="M341" i="14"/>
  <c r="M340" i="14"/>
  <c r="M339" i="14"/>
  <c r="M338" i="14"/>
  <c r="O336" i="14"/>
  <c r="N336" i="14"/>
  <c r="L336" i="14"/>
  <c r="K336" i="14"/>
  <c r="J336" i="14"/>
  <c r="I336" i="14"/>
  <c r="H336" i="14"/>
  <c r="G336" i="14"/>
  <c r="M335" i="14"/>
  <c r="M334" i="14"/>
  <c r="M333" i="14"/>
  <c r="M332" i="14"/>
  <c r="M331" i="14"/>
  <c r="M330" i="14"/>
  <c r="M329" i="14"/>
  <c r="O323" i="14"/>
  <c r="N323" i="14"/>
  <c r="L323" i="14"/>
  <c r="K323" i="14"/>
  <c r="J323" i="14"/>
  <c r="I323" i="14"/>
  <c r="H323" i="14"/>
  <c r="G323" i="14"/>
  <c r="M322" i="14"/>
  <c r="M321" i="14"/>
  <c r="M320" i="14"/>
  <c r="M319" i="14"/>
  <c r="O317" i="14"/>
  <c r="N317" i="14"/>
  <c r="L317" i="14"/>
  <c r="K317" i="14"/>
  <c r="J317" i="14"/>
  <c r="I317" i="14"/>
  <c r="H317" i="14"/>
  <c r="G317" i="14"/>
  <c r="M316" i="14"/>
  <c r="M315" i="14"/>
  <c r="M314" i="14"/>
  <c r="M313" i="14"/>
  <c r="O311" i="14"/>
  <c r="N311" i="14"/>
  <c r="L311" i="14"/>
  <c r="K311" i="14"/>
  <c r="J311" i="14"/>
  <c r="I311" i="14"/>
  <c r="H311" i="14"/>
  <c r="G311" i="14"/>
  <c r="M310" i="14"/>
  <c r="M309" i="14"/>
  <c r="M308" i="14"/>
  <c r="M307" i="14"/>
  <c r="M306" i="14"/>
  <c r="M305" i="14"/>
  <c r="M304" i="14"/>
  <c r="M303" i="14"/>
  <c r="O301" i="14"/>
  <c r="N301" i="14"/>
  <c r="L301" i="14"/>
  <c r="K301" i="14"/>
  <c r="J301" i="14"/>
  <c r="I301" i="14"/>
  <c r="H301" i="14"/>
  <c r="G301" i="14"/>
  <c r="M300" i="14"/>
  <c r="M299" i="14"/>
  <c r="M298" i="14"/>
  <c r="M297" i="14"/>
  <c r="O295" i="14"/>
  <c r="N295" i="14"/>
  <c r="L295" i="14"/>
  <c r="K295" i="14"/>
  <c r="J295" i="14"/>
  <c r="I295" i="14"/>
  <c r="H295" i="14"/>
  <c r="G295" i="14"/>
  <c r="M294" i="14"/>
  <c r="M293" i="14"/>
  <c r="M291" i="14"/>
  <c r="O286" i="14"/>
  <c r="O287" i="14" s="1"/>
  <c r="O370" i="14" s="1"/>
  <c r="N285" i="14"/>
  <c r="N286" i="14" s="1"/>
  <c r="N287" i="14" s="1"/>
  <c r="M285" i="14"/>
  <c r="M286" i="14" s="1"/>
  <c r="M279" i="14"/>
  <c r="M283" i="14" s="1"/>
  <c r="M276" i="14"/>
  <c r="M272" i="14"/>
  <c r="M271" i="14"/>
  <c r="M270" i="14"/>
  <c r="M269" i="14"/>
  <c r="M268" i="14"/>
  <c r="M267" i="14"/>
  <c r="M266" i="14"/>
  <c r="M258" i="14"/>
  <c r="M259" i="14" s="1"/>
  <c r="M255" i="14"/>
  <c r="M254" i="14"/>
  <c r="M253" i="14"/>
  <c r="M251" i="14"/>
  <c r="M250" i="14"/>
  <c r="M247" i="14"/>
  <c r="M243" i="14"/>
  <c r="M244" i="14" s="1"/>
  <c r="M240" i="14"/>
  <c r="M239" i="14"/>
  <c r="M238" i="14"/>
  <c r="M237" i="14"/>
  <c r="O235" i="14"/>
  <c r="O245" i="14" s="1"/>
  <c r="L235" i="14"/>
  <c r="L245" i="14" s="1"/>
  <c r="K235" i="14"/>
  <c r="K245" i="14" s="1"/>
  <c r="J235" i="14"/>
  <c r="J245" i="14" s="1"/>
  <c r="I235" i="14"/>
  <c r="I245" i="14" s="1"/>
  <c r="H235" i="14"/>
  <c r="H245" i="14" s="1"/>
  <c r="M234" i="14"/>
  <c r="M233" i="14"/>
  <c r="M232" i="14"/>
  <c r="M228" i="14"/>
  <c r="M227" i="14"/>
  <c r="M226" i="14"/>
  <c r="M225" i="14"/>
  <c r="M224" i="14"/>
  <c r="M223" i="14"/>
  <c r="M222" i="14"/>
  <c r="M220" i="14"/>
  <c r="M215" i="14"/>
  <c r="M212" i="14"/>
  <c r="M211" i="14"/>
  <c r="O209" i="14"/>
  <c r="O213" i="14" s="1"/>
  <c r="O216" i="14" s="1"/>
  <c r="O217" i="14" s="1"/>
  <c r="O218" i="14" s="1"/>
  <c r="N209" i="14"/>
  <c r="N213" i="14" s="1"/>
  <c r="N216" i="14" s="1"/>
  <c r="N217" i="14" s="1"/>
  <c r="N218" i="14" s="1"/>
  <c r="L213" i="14"/>
  <c r="L217" i="14" s="1"/>
  <c r="L218" i="14" s="1"/>
  <c r="K213" i="14"/>
  <c r="K217" i="14" s="1"/>
  <c r="K218" i="14" s="1"/>
  <c r="J213" i="14"/>
  <c r="J217" i="14" s="1"/>
  <c r="J218" i="14" s="1"/>
  <c r="I213" i="14"/>
  <c r="I217" i="14" s="1"/>
  <c r="I218" i="14" s="1"/>
  <c r="H213" i="14"/>
  <c r="H217" i="14" s="1"/>
  <c r="H218" i="14" s="1"/>
  <c r="G209" i="14"/>
  <c r="G213" i="14" s="1"/>
  <c r="G217" i="14" s="1"/>
  <c r="G218" i="14" s="1"/>
  <c r="M208" i="14"/>
  <c r="M205" i="14"/>
  <c r="M204" i="14"/>
  <c r="M201" i="14"/>
  <c r="M200" i="14"/>
  <c r="M199" i="14"/>
  <c r="M194" i="14"/>
  <c r="M193" i="14"/>
  <c r="M192" i="14"/>
  <c r="M191" i="14"/>
  <c r="M190" i="14"/>
  <c r="M189" i="14"/>
  <c r="M188" i="14"/>
  <c r="M185" i="14"/>
  <c r="M176" i="14"/>
  <c r="M175" i="14"/>
  <c r="M174" i="14"/>
  <c r="M173" i="14"/>
  <c r="M172" i="14"/>
  <c r="M169" i="14"/>
  <c r="M166" i="14"/>
  <c r="M165" i="14"/>
  <c r="M164" i="14"/>
  <c r="O162" i="14"/>
  <c r="O167" i="14" s="1"/>
  <c r="N162" i="14"/>
  <c r="N167" i="14" s="1"/>
  <c r="N170" i="14" s="1"/>
  <c r="N177" i="14" s="1"/>
  <c r="L167" i="14"/>
  <c r="L177" i="14" s="1"/>
  <c r="L183" i="14" s="1"/>
  <c r="K167" i="14"/>
  <c r="K177" i="14" s="1"/>
  <c r="K183" i="14" s="1"/>
  <c r="J167" i="14"/>
  <c r="J177" i="14" s="1"/>
  <c r="J183" i="14" s="1"/>
  <c r="I167" i="14"/>
  <c r="I177" i="14" s="1"/>
  <c r="I183" i="14" s="1"/>
  <c r="H167" i="14"/>
  <c r="H177" i="14" s="1"/>
  <c r="H183" i="14" s="1"/>
  <c r="G167" i="14"/>
  <c r="G177" i="14" s="1"/>
  <c r="G183" i="14" s="1"/>
  <c r="M161" i="14"/>
  <c r="M158" i="14"/>
  <c r="M157" i="14"/>
  <c r="M156" i="14"/>
  <c r="M153" i="14"/>
  <c r="M149" i="14"/>
  <c r="M148" i="14"/>
  <c r="M147" i="14"/>
  <c r="M146" i="14"/>
  <c r="M145" i="14"/>
  <c r="M141" i="14"/>
  <c r="M140" i="14"/>
  <c r="M137" i="14"/>
  <c r="M136" i="14"/>
  <c r="M135" i="14"/>
  <c r="M133" i="14"/>
  <c r="M132" i="14"/>
  <c r="M131" i="14"/>
  <c r="M130" i="14"/>
  <c r="M129" i="14"/>
  <c r="M128" i="14"/>
  <c r="M126" i="14"/>
  <c r="M124" i="14"/>
  <c r="M123" i="14"/>
  <c r="M121" i="14"/>
  <c r="M119" i="14"/>
  <c r="M118" i="14"/>
  <c r="M117" i="14"/>
  <c r="M115" i="14"/>
  <c r="M109" i="14"/>
  <c r="M108" i="14"/>
  <c r="M107" i="14"/>
  <c r="M104" i="14"/>
  <c r="O363" i="14"/>
  <c r="L101" i="14"/>
  <c r="L102" i="14" s="1"/>
  <c r="K101" i="14"/>
  <c r="K102" i="14" s="1"/>
  <c r="J101" i="14"/>
  <c r="J102" i="14" s="1"/>
  <c r="I101" i="14"/>
  <c r="I102" i="14" s="1"/>
  <c r="I363" i="14" s="1"/>
  <c r="I358" i="14" s="1"/>
  <c r="H101" i="14"/>
  <c r="H102" i="14" s="1"/>
  <c r="G101" i="14"/>
  <c r="G102" i="14" s="1"/>
  <c r="M99" i="14"/>
  <c r="M98" i="14"/>
  <c r="M97" i="14"/>
  <c r="M96" i="14"/>
  <c r="M93" i="14"/>
  <c r="M92" i="14"/>
  <c r="M89" i="14"/>
  <c r="M85" i="14"/>
  <c r="M79" i="14"/>
  <c r="M80" i="14" s="1"/>
  <c r="M76" i="14"/>
  <c r="M75" i="14"/>
  <c r="M74" i="14"/>
  <c r="M72" i="14"/>
  <c r="M70" i="14"/>
  <c r="M68" i="14"/>
  <c r="M63" i="14"/>
  <c r="M62" i="14"/>
  <c r="M61" i="14"/>
  <c r="M60" i="14"/>
  <c r="M58" i="14"/>
  <c r="M57" i="14"/>
  <c r="M56" i="14"/>
  <c r="M55" i="14"/>
  <c r="M54" i="14"/>
  <c r="M51" i="14"/>
  <c r="M47" i="14"/>
  <c r="M46" i="14"/>
  <c r="M45" i="14"/>
  <c r="O43" i="14"/>
  <c r="O49" i="14" s="1"/>
  <c r="N43" i="14"/>
  <c r="N49" i="14" s="1"/>
  <c r="L43" i="14"/>
  <c r="L49" i="14" s="1"/>
  <c r="K43" i="14"/>
  <c r="K49" i="14" s="1"/>
  <c r="J43" i="14"/>
  <c r="J49" i="14" s="1"/>
  <c r="I43" i="14"/>
  <c r="I49" i="14" s="1"/>
  <c r="H43" i="14"/>
  <c r="H49" i="14" s="1"/>
  <c r="G43" i="14"/>
  <c r="G49" i="14" s="1"/>
  <c r="M42" i="14"/>
  <c r="M41" i="14"/>
  <c r="M40" i="14"/>
  <c r="M37" i="14"/>
  <c r="M33" i="14"/>
  <c r="M32" i="14"/>
  <c r="M31" i="14"/>
  <c r="M28" i="14"/>
  <c r="M27" i="14"/>
  <c r="M24" i="14"/>
  <c r="M23" i="14"/>
  <c r="O17" i="14"/>
  <c r="O18" i="14" s="1"/>
  <c r="L17" i="14"/>
  <c r="L18" i="14" s="1"/>
  <c r="K17" i="14"/>
  <c r="K18" i="14" s="1"/>
  <c r="J17" i="14"/>
  <c r="J18" i="14" s="1"/>
  <c r="I17" i="14"/>
  <c r="I18" i="14" s="1"/>
  <c r="H17" i="14"/>
  <c r="H18" i="14" s="1"/>
  <c r="M16" i="14"/>
  <c r="M15" i="14"/>
  <c r="M256" i="14" l="1"/>
  <c r="M273" i="14"/>
  <c r="M287" i="14"/>
  <c r="M295" i="14"/>
  <c r="M301" i="14"/>
  <c r="M274" i="14"/>
  <c r="M229" i="14"/>
  <c r="M235" i="14"/>
  <c r="M241" i="14"/>
  <c r="M195" i="14"/>
  <c r="M206" i="14"/>
  <c r="M202" i="14"/>
  <c r="N183" i="14"/>
  <c r="N366" i="14" s="1"/>
  <c r="N358" i="14" s="1"/>
  <c r="O170" i="14"/>
  <c r="O177" i="14" s="1"/>
  <c r="O183" i="14" s="1"/>
  <c r="O366" i="14" s="1"/>
  <c r="O358" i="14" s="1"/>
  <c r="M159" i="14"/>
  <c r="M120" i="14"/>
  <c r="M138" i="14"/>
  <c r="M125" i="14"/>
  <c r="M142" i="14"/>
  <c r="M150" i="14"/>
  <c r="M162" i="14"/>
  <c r="M167" i="14" s="1"/>
  <c r="M170" i="14" s="1"/>
  <c r="M344" i="14"/>
  <c r="M86" i="14"/>
  <c r="M94" i="14"/>
  <c r="M112" i="14"/>
  <c r="M113" i="14" s="1"/>
  <c r="M364" i="14" s="1"/>
  <c r="M317" i="14"/>
  <c r="M336" i="14"/>
  <c r="M101" i="14"/>
  <c r="M102" i="14" s="1"/>
  <c r="M363" i="14" s="1"/>
  <c r="M71" i="14"/>
  <c r="M77" i="14"/>
  <c r="M64" i="14"/>
  <c r="M48" i="14"/>
  <c r="M25" i="14"/>
  <c r="M34" i="14"/>
  <c r="M43" i="14"/>
  <c r="M29" i="14"/>
  <c r="M17" i="14"/>
  <c r="M18" i="14" s="1"/>
  <c r="M311" i="14"/>
  <c r="G355" i="14"/>
  <c r="K355" i="14"/>
  <c r="O355" i="14"/>
  <c r="H324" i="14"/>
  <c r="L324" i="14"/>
  <c r="J324" i="14"/>
  <c r="I355" i="14"/>
  <c r="N355" i="14"/>
  <c r="M323" i="14"/>
  <c r="G324" i="14"/>
  <c r="I324" i="14"/>
  <c r="K324" i="14"/>
  <c r="M354" i="14"/>
  <c r="M355" i="14" s="1"/>
  <c r="H355" i="14"/>
  <c r="J355" i="14"/>
  <c r="L355" i="14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M245" i="14" l="1"/>
  <c r="M171" i="14"/>
  <c r="M177" i="14" s="1"/>
  <c r="M183" i="14" s="1"/>
  <c r="M366" i="14" s="1"/>
  <c r="M209" i="14"/>
  <c r="M151" i="14"/>
  <c r="M365" i="14" s="1"/>
  <c r="M87" i="14"/>
  <c r="M362" i="14" s="1"/>
  <c r="M35" i="14"/>
  <c r="M49" i="14"/>
  <c r="M358" i="14" l="1"/>
  <c r="M210" i="14"/>
  <c r="M213" i="14" s="1"/>
  <c r="M216" i="14" s="1"/>
  <c r="B7" i="15"/>
  <c r="M217" i="14" l="1"/>
  <c r="M218" i="14" s="1"/>
</calcChain>
</file>

<file path=xl/sharedStrings.xml><?xml version="1.0" encoding="utf-8"?>
<sst xmlns="http://schemas.openxmlformats.org/spreadsheetml/2006/main" count="1515" uniqueCount="624">
  <si>
    <t>Peser/mesurer</t>
  </si>
  <si>
    <t>Travailler les fruits et légumes</t>
  </si>
  <si>
    <t>Emincer</t>
  </si>
  <si>
    <t>Canneler</t>
  </si>
  <si>
    <t>peler</t>
  </si>
  <si>
    <t>Tailler</t>
  </si>
  <si>
    <t>Tourner</t>
  </si>
  <si>
    <t>Monder</t>
  </si>
  <si>
    <t>Concasser</t>
  </si>
  <si>
    <t>Robot</t>
  </si>
  <si>
    <t>Mandoline</t>
  </si>
  <si>
    <t>Trancheuse</t>
  </si>
  <si>
    <t>Clarifier des œufs</t>
  </si>
  <si>
    <t>Chemiser un moule</t>
  </si>
  <si>
    <t>Ouvrir et nettoyer un coquillage</t>
  </si>
  <si>
    <t>Préparation préliminaire</t>
  </si>
  <si>
    <t>Viande</t>
  </si>
  <si>
    <t>Volaille</t>
  </si>
  <si>
    <t>Poisson</t>
  </si>
  <si>
    <t>Passer au chinois</t>
  </si>
  <si>
    <t>Passer à l'étamine</t>
  </si>
  <si>
    <t>Cuisson</t>
  </si>
  <si>
    <t>Cuire dans un liquide (pochage, court bouillon)</t>
  </si>
  <si>
    <t>Griller</t>
  </si>
  <si>
    <t>braiser</t>
  </si>
  <si>
    <t>sauter</t>
  </si>
  <si>
    <t>rôtir</t>
  </si>
  <si>
    <t>Frire des aliments</t>
  </si>
  <si>
    <t>Cuisson viande et poisson</t>
  </si>
  <si>
    <t>Cuire à la vapeur poisson et viande</t>
  </si>
  <si>
    <t>Cuire avec une sonde</t>
  </si>
  <si>
    <t>Cuire sous vide</t>
  </si>
  <si>
    <t>Fonds et sauce</t>
  </si>
  <si>
    <t>Réaliser des beurres composés crus</t>
  </si>
  <si>
    <t>Réaliser des purées de légumes</t>
  </si>
  <si>
    <t>Réaliser des sauces émulsionnés froide et chaude</t>
  </si>
  <si>
    <t>Réaliser des sauces émulsionnés stable et instable</t>
  </si>
  <si>
    <t>Réaliser des marinades</t>
  </si>
  <si>
    <t>savoir lier</t>
  </si>
  <si>
    <t>Réaliser un fumet de poisson</t>
  </si>
  <si>
    <t xml:space="preserve">Réaliser des fonds </t>
  </si>
  <si>
    <t>Réaliser des veloutés</t>
  </si>
  <si>
    <t>Gouter les préparations (analyser/rectifier</t>
  </si>
  <si>
    <t>Approvisionnement/stockage</t>
  </si>
  <si>
    <t>Réceptionner et vérifier les denrées livrées</t>
  </si>
  <si>
    <t>Rangée les denrées</t>
  </si>
  <si>
    <t>Effectuer un inventaire</t>
  </si>
  <si>
    <t>Effectuer des contrôle sur le stockage</t>
  </si>
  <si>
    <t>Organisation</t>
  </si>
  <si>
    <t>Respecter les fiches techniques</t>
  </si>
  <si>
    <t>Déterminer les besoins en matériel et leur bonne utilisation</t>
  </si>
  <si>
    <t>Organiser son poste de travail</t>
  </si>
  <si>
    <t>S'adapter au situation imprévues</t>
  </si>
  <si>
    <t>Travailler en équipe</t>
  </si>
  <si>
    <t>Respecter les produits</t>
  </si>
  <si>
    <t>Respecter les souhaits des clients</t>
  </si>
  <si>
    <t>Distribution</t>
  </si>
  <si>
    <t>Préparer le matériel</t>
  </si>
  <si>
    <t>Dresser et envoyer les plats selon les instructions reçues</t>
  </si>
  <si>
    <t>Répondre aux annonces et commandes</t>
  </si>
  <si>
    <t>Adapter le contenant au contenu</t>
  </si>
  <si>
    <t>Remise en état du poste de travail et des locaux</t>
  </si>
  <si>
    <t>Nettoyer et ranger le poste de travail</t>
  </si>
  <si>
    <t>Participer au rangement et nettoyage des locaux</t>
  </si>
  <si>
    <t>Transformation du produit brut</t>
  </si>
  <si>
    <t>Refroidir une préparation</t>
  </si>
  <si>
    <t>Utilisation matériel</t>
  </si>
  <si>
    <t>poêler</t>
  </si>
  <si>
    <t>Gouter les préparations (analyser: rectifier)</t>
  </si>
  <si>
    <t>Déconditionner et conserver les étiquettes</t>
  </si>
  <si>
    <t>Ordonnancer son travail en fonction des temps de cuisson et de préparation</t>
  </si>
  <si>
    <t>Participer au nettoyage du matériel</t>
  </si>
  <si>
    <t>Gestion des normes HACCP</t>
  </si>
  <si>
    <t>Réception des matières premières</t>
  </si>
  <si>
    <t>Gestion du stockage</t>
  </si>
  <si>
    <t>Chambre froide négative</t>
  </si>
  <si>
    <t>Chambre froide positive</t>
  </si>
  <si>
    <t>Réserve sèche</t>
  </si>
  <si>
    <t>Déconditionnement</t>
  </si>
  <si>
    <t>Décongélation</t>
  </si>
  <si>
    <t>Stockage des produits finis en chambre froide</t>
  </si>
  <si>
    <t>Maintien en température</t>
  </si>
  <si>
    <t>Evacuation des déchets</t>
  </si>
  <si>
    <t>Mise sous vide</t>
  </si>
  <si>
    <t>Conditionnement à chaud</t>
  </si>
  <si>
    <t>Refroidissement rapide</t>
  </si>
  <si>
    <t>Congélation</t>
  </si>
  <si>
    <t>Conditionnement à froid</t>
  </si>
  <si>
    <t>Stockage des produis finis en chambre froide négative</t>
  </si>
  <si>
    <t>Allotissement</t>
  </si>
  <si>
    <t>Main, Ongle</t>
  </si>
  <si>
    <t>Lavage main, avant bras</t>
  </si>
  <si>
    <t>Cheveux</t>
  </si>
  <si>
    <t>Tenue vestimentaire</t>
  </si>
  <si>
    <t>Sol</t>
  </si>
  <si>
    <t>Plan de travail</t>
  </si>
  <si>
    <t>Nettoyage, Désinfection</t>
  </si>
  <si>
    <t>Lieux de stockage</t>
  </si>
  <si>
    <t>Cellule de refroidissement</t>
  </si>
  <si>
    <t>Contrôle des températures</t>
  </si>
  <si>
    <t>Matériel</t>
  </si>
  <si>
    <t>Remise en température</t>
  </si>
  <si>
    <t>Gestion  documentaire</t>
  </si>
  <si>
    <t>Sécurisation des sols</t>
  </si>
  <si>
    <t>Utilisation des équipements de sécurité</t>
  </si>
  <si>
    <t>Utilisation des outils</t>
  </si>
  <si>
    <t>Port de charges lourdes</t>
  </si>
  <si>
    <t>Effectuer une commande</t>
  </si>
  <si>
    <t>Savoir Acheter</t>
  </si>
  <si>
    <t>Gestion de la production</t>
  </si>
  <si>
    <t xml:space="preserve">Déterminer les besoins en denrées alimentaires </t>
  </si>
  <si>
    <t>Controler le coût matière</t>
  </si>
  <si>
    <t>Création de nouveaux plats</t>
  </si>
  <si>
    <t>Réalisation des fiches techniques</t>
  </si>
  <si>
    <t>Controler la qualité des produits</t>
  </si>
  <si>
    <t>Controler la qualité de la production et sa conformité</t>
  </si>
  <si>
    <t>Trier - Laver</t>
  </si>
  <si>
    <t>Eplucher</t>
  </si>
  <si>
    <t>Gestion des stocks (premiers entrés, premiers sortis)</t>
  </si>
  <si>
    <t>Utiliser du bon produit et de la bonne dose</t>
  </si>
  <si>
    <t>Hottes</t>
  </si>
  <si>
    <t>Recyclage des déchets</t>
  </si>
  <si>
    <t>Sauteuse</t>
  </si>
  <si>
    <t>Robos</t>
  </si>
  <si>
    <t>Concassage des os</t>
  </si>
  <si>
    <t>Fond aromatiques</t>
  </si>
  <si>
    <t>Habiller</t>
  </si>
  <si>
    <t>Vider</t>
  </si>
  <si>
    <t>lever</t>
  </si>
  <si>
    <t>Blanchir</t>
  </si>
  <si>
    <t>Coque</t>
  </si>
  <si>
    <t>Moellet</t>
  </si>
  <si>
    <t>Dur</t>
  </si>
  <si>
    <t>Omelette</t>
  </si>
  <si>
    <t>Au plat</t>
  </si>
  <si>
    <t>Brouillés</t>
  </si>
  <si>
    <t xml:space="preserve">Cuire des œufs </t>
  </si>
  <si>
    <t>Patisserie</t>
  </si>
  <si>
    <t>Beurrer des moules</t>
  </si>
  <si>
    <t>Cirer des plaques</t>
  </si>
  <si>
    <t>Utliser la poche à douille</t>
  </si>
  <si>
    <t>Tamiser</t>
  </si>
  <si>
    <t>Fleurer</t>
  </si>
  <si>
    <t>Préparer des appareils à flan sucrés</t>
  </si>
  <si>
    <t>Préparer des appareils  à flan salés</t>
  </si>
  <si>
    <t>Chemiser un cercle à entremet</t>
  </si>
  <si>
    <t>Réaliser des pâtes</t>
  </si>
  <si>
    <t>Réaliser des crèmes</t>
  </si>
  <si>
    <t>anglaise</t>
  </si>
  <si>
    <t>pâtissière</t>
  </si>
  <si>
    <t>fouettée</t>
  </si>
  <si>
    <t>chantilly</t>
  </si>
  <si>
    <t>Pocher des fruits</t>
  </si>
  <si>
    <t>Monter et incorporer des blancs en neige</t>
  </si>
  <si>
    <t>Cuire du riz pour des entremets</t>
  </si>
  <si>
    <t>Cuire à blanc des fonds de tarte</t>
  </si>
  <si>
    <t>Utiliser un nappage</t>
  </si>
  <si>
    <t>Cuire du caramel</t>
  </si>
  <si>
    <t>Gouter, analyser, rectifier</t>
  </si>
  <si>
    <t>Pâtes sèches</t>
  </si>
  <si>
    <t>Pâtes molles</t>
  </si>
  <si>
    <t>Pâtes levées</t>
  </si>
  <si>
    <t>Pâtes liquides</t>
  </si>
  <si>
    <t>au beurre</t>
  </si>
  <si>
    <t>mousseline</t>
  </si>
  <si>
    <t>Crème d'amande</t>
  </si>
  <si>
    <t>Crème diplomate</t>
  </si>
  <si>
    <t>Pâtes crémées</t>
  </si>
  <si>
    <t>Crème chiboust</t>
  </si>
  <si>
    <t>Lever des suprèmes</t>
  </si>
  <si>
    <t>Zester un agrume</t>
  </si>
  <si>
    <t>Travailler le chocolat</t>
  </si>
  <si>
    <t>Travailler le sucre</t>
  </si>
  <si>
    <t>les cuissons de sucre</t>
  </si>
  <si>
    <t>La nougatine</t>
  </si>
  <si>
    <t>Montage d'une pièce montée</t>
  </si>
  <si>
    <t>Réalisation d'un coulis</t>
  </si>
  <si>
    <t>nappage</t>
  </si>
  <si>
    <t>Glaçage</t>
  </si>
  <si>
    <t>Four</t>
  </si>
  <si>
    <t>Presse à carton</t>
  </si>
  <si>
    <t>Nettoyage containaires</t>
  </si>
  <si>
    <t>Fond Blanc</t>
  </si>
  <si>
    <t>Fond Brun</t>
  </si>
  <si>
    <t>Jus</t>
  </si>
  <si>
    <t>Conditionner</t>
  </si>
  <si>
    <t>Bisque</t>
  </si>
  <si>
    <t>Mousselin de Poisson</t>
  </si>
  <si>
    <t>Travailler le hormard</t>
  </si>
  <si>
    <t>Travailler les crustacés</t>
  </si>
  <si>
    <t>Pâtes</t>
  </si>
  <si>
    <t>Ravioles</t>
  </si>
  <si>
    <t>Raviolis</t>
  </si>
  <si>
    <t>Pâtes &amp; Riz</t>
  </si>
  <si>
    <t>Risottos</t>
  </si>
  <si>
    <t>Riz</t>
  </si>
  <si>
    <t>Gestion de l'outil informatique</t>
  </si>
  <si>
    <t>Outils bureautique</t>
  </si>
  <si>
    <t>Mails</t>
  </si>
  <si>
    <t>Creation fiche technique</t>
  </si>
  <si>
    <t>Gestion des stocks</t>
  </si>
  <si>
    <t>TC POS</t>
  </si>
  <si>
    <t>Bon de commande</t>
  </si>
  <si>
    <t>Bon de livraison</t>
  </si>
  <si>
    <t>Saisie inventaire</t>
  </si>
  <si>
    <t>Listing approvisionnement</t>
  </si>
  <si>
    <t>Réalisation d'un décor</t>
  </si>
  <si>
    <t>Préparation préliminaires</t>
  </si>
  <si>
    <t>Travailler un fruit</t>
  </si>
  <si>
    <t>Gestion des déchets</t>
  </si>
  <si>
    <t>Gestion des températures</t>
  </si>
  <si>
    <t>Sécurité en cuisine</t>
  </si>
  <si>
    <t>Compétences en gestion</t>
  </si>
  <si>
    <t>cuire des légumes (étuver, braiser)</t>
  </si>
  <si>
    <t>Etiquettage</t>
  </si>
  <si>
    <t>Hygiene personnel</t>
  </si>
  <si>
    <t>Lieux de fabrication</t>
  </si>
  <si>
    <t>Echelon</t>
  </si>
  <si>
    <t>DIPLOMES</t>
  </si>
  <si>
    <t>POSTES</t>
  </si>
  <si>
    <t>COMPETENCES</t>
  </si>
  <si>
    <t>CAP</t>
  </si>
  <si>
    <t>BP</t>
  </si>
  <si>
    <t>BTS</t>
  </si>
  <si>
    <t>Master</t>
  </si>
  <si>
    <t>Hygiène</t>
  </si>
  <si>
    <t>Coquillages et crustacés</t>
  </si>
  <si>
    <t>Types de cuisson</t>
  </si>
  <si>
    <t>Cuisson et travail des éléments</t>
  </si>
  <si>
    <t>Piece montée</t>
  </si>
  <si>
    <t>Bureautique</t>
  </si>
  <si>
    <t xml:space="preserve">Sécurité </t>
  </si>
  <si>
    <t>Technique en cuisine</t>
  </si>
  <si>
    <t>Techniques en patisserie</t>
  </si>
  <si>
    <t>Port de charges et Equipement sécurité</t>
  </si>
  <si>
    <t>Cocher la case correspondant au poste :</t>
  </si>
  <si>
    <t>Horaire</t>
  </si>
  <si>
    <t>A la coupure</t>
  </si>
  <si>
    <t>Horaires modifiables selon les besoins de l'entreprise</t>
  </si>
  <si>
    <t>Repos</t>
  </si>
  <si>
    <t>Voir le planning mensuel</t>
  </si>
  <si>
    <t xml:space="preserve">Le poste de </t>
  </si>
  <si>
    <t>1. Service et poste au sein de l'entreprise</t>
  </si>
  <si>
    <t xml:space="preserve">L'organigramme ci-dessous nous permet de situer le poste de </t>
  </si>
  <si>
    <t xml:space="preserve">au sein de l'entreprise : </t>
  </si>
  <si>
    <t>2. Missions et compétences</t>
  </si>
  <si>
    <t>Poste</t>
  </si>
  <si>
    <t>TRI</t>
  </si>
  <si>
    <t>Nom évaluateur</t>
  </si>
  <si>
    <t>Prénom évaluateur</t>
  </si>
  <si>
    <t xml:space="preserve">Insuffisant </t>
  </si>
  <si>
    <t xml:space="preserve">Acceptable </t>
  </si>
  <si>
    <t>Satisfaisant</t>
  </si>
  <si>
    <t>Très satisfaisant</t>
  </si>
  <si>
    <t>Non Observé</t>
  </si>
  <si>
    <t>Sans Objet</t>
  </si>
  <si>
    <t>Total 2016</t>
  </si>
  <si>
    <t xml:space="preserve"> Total 2015</t>
  </si>
  <si>
    <t>Référence</t>
  </si>
  <si>
    <t>Commentaire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</si>
  <si>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</si>
  <si>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COMPETENCES MANAGERIALES</t>
  </si>
  <si>
    <t>Communication</t>
  </si>
  <si>
    <t>Ecoute attentivement</t>
  </si>
  <si>
    <t>X</t>
  </si>
  <si>
    <t>Transmets les informations essentiels</t>
  </si>
  <si>
    <t>Communique clairement</t>
  </si>
  <si>
    <t>Remporte l’adhésion</t>
  </si>
  <si>
    <t>Leadership</t>
  </si>
  <si>
    <t>Inspire la confiance</t>
  </si>
  <si>
    <t>Motive les autres</t>
  </si>
  <si>
    <t>Donne le cap</t>
  </si>
  <si>
    <t>Favorise l’expression de l’innovation</t>
  </si>
  <si>
    <t>Gestion de l’équipe</t>
  </si>
  <si>
    <t>Crée un climat favorable</t>
  </si>
  <si>
    <t>Crée et maintien une cohésion d'équipe</t>
  </si>
  <si>
    <t>Se rend disponible</t>
  </si>
  <si>
    <t>Sollicite la participation</t>
  </si>
  <si>
    <t>Evalue les besoins en formation</t>
  </si>
  <si>
    <t>Favorise le développement des compétences</t>
  </si>
  <si>
    <t>Anticipe les conflits</t>
  </si>
  <si>
    <t>Etablir un planning selon l'activité</t>
  </si>
  <si>
    <t>Gestion de l'équipe</t>
  </si>
  <si>
    <t>Gestion des tâches</t>
  </si>
  <si>
    <t>Définit les objectifs et priorités</t>
  </si>
  <si>
    <t>Planifie les tâches</t>
  </si>
  <si>
    <t>Fait preuve de flexibilité</t>
  </si>
  <si>
    <t>Délègue efficacement</t>
  </si>
  <si>
    <t>Gestion des Tâches</t>
  </si>
  <si>
    <t>Gestion stratégiques</t>
  </si>
  <si>
    <t>Anticipe les risques et les opportunités</t>
  </si>
  <si>
    <t>Possède une vision à long terme</t>
  </si>
  <si>
    <t>Articule les décisions à la vision</t>
  </si>
  <si>
    <t>Sait prendre les décisions délicates</t>
  </si>
  <si>
    <t>Gestion Stratégiques</t>
  </si>
  <si>
    <t>SAVOIR ÊTRE</t>
  </si>
  <si>
    <t>Respect des règles</t>
  </si>
  <si>
    <r>
      <rPr>
        <b/>
        <sz val="12"/>
        <color theme="1"/>
        <rFont val="DIN"/>
        <family val="3"/>
      </rPr>
      <t>Respecter les horaires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des prescriptions pour assurer une présence fonctionnelle à son milieu de travail de façon régulière et soutenue</t>
    </r>
  </si>
  <si>
    <r>
      <rPr>
        <b/>
        <sz val="12"/>
        <color theme="1"/>
        <rFont val="DIN"/>
        <family val="3"/>
      </rPr>
      <t>Respecter ses outils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Manipuler et ranger avec soin et selon les normes, l'équipement, la machinerie et l'outillage fournies.</t>
    </r>
  </si>
  <si>
    <r>
      <rPr>
        <b/>
        <sz val="12"/>
        <color theme="1"/>
        <rFont val="DIN"/>
        <family val="3"/>
      </rPr>
      <t>Respecter son environnement de travail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Respecter les locaux dans lesquels les tâches de travail sont accomplies.</t>
    </r>
  </si>
  <si>
    <r>
      <rPr>
        <b/>
        <sz val="12"/>
        <color theme="1"/>
        <rFont val="DIN"/>
        <family val="3"/>
      </rPr>
      <t>Respecter les consignes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des prescriptions énoncés par sa hierarchie ou par la direction.</t>
    </r>
  </si>
  <si>
    <r>
      <rPr>
        <b/>
        <sz val="12"/>
        <color theme="1"/>
        <rFont val="DIN"/>
        <family val="3"/>
      </rPr>
      <t>Respecter le règlement intérieur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Tenir compte de la réglementations, des procédures administratives et des règles de fonctionnement.</t>
    </r>
  </si>
  <si>
    <r>
      <rPr>
        <b/>
        <sz val="12"/>
        <color theme="1"/>
        <rFont val="DIN"/>
        <family val="3"/>
      </rPr>
      <t>Avoirune hygiène corporelle acceptable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Prendre soin de son hygiène corporelle.</t>
    </r>
  </si>
  <si>
    <r>
      <rPr>
        <b/>
        <sz val="12"/>
        <color theme="1"/>
        <rFont val="DIN"/>
        <family val="3"/>
      </rPr>
      <t>Adopter une tenue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Adopter la tenue générale conforme aux règles de la profession et/ou soignée.</t>
    </r>
  </si>
  <si>
    <t>Comportement au sein du groupe</t>
  </si>
  <si>
    <r>
      <rPr>
        <b/>
        <sz val="12"/>
        <color theme="1"/>
        <rFont val="DIN"/>
        <family val="3"/>
      </rPr>
      <t>Communiquer oralement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Dialoguer et échanger avec les autres de manière adaptée à la personne et aux circonstances.</t>
    </r>
  </si>
  <si>
    <r>
      <rPr>
        <b/>
        <sz val="12"/>
        <color theme="1"/>
        <rFont val="DIN"/>
        <family val="3"/>
      </rPr>
      <t>Avoir l'esprit d'équipe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Travailler avec les autres de manière solidaire en contribuant au travail de l'équipe par ses idées et ses efforts.</t>
    </r>
  </si>
  <si>
    <r>
      <rPr>
        <b/>
        <sz val="12"/>
        <color theme="1"/>
        <rFont val="DIN"/>
        <family val="3"/>
      </rPr>
      <t>Avoir une maitrise de soi (gestion du stress)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Etre capable de faire face a des situations particulières, faire preuve de sang-froid sans adopter une attitude trop émotive ou trop défensive.</t>
    </r>
  </si>
  <si>
    <r>
      <rPr>
        <b/>
        <sz val="12"/>
        <color theme="1"/>
        <rFont val="DIN"/>
        <family val="3"/>
      </rPr>
      <t>Avoir de l'intégrité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Réaliser son travail sans vouloir tromper, abuser, léser ou blesser les autres.</t>
    </r>
  </si>
  <si>
    <r>
      <rPr>
        <b/>
        <sz val="12"/>
        <color theme="1"/>
        <rFont val="DIN"/>
        <family val="3"/>
      </rPr>
      <t>Accepter la critique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Etre capable de recevoir des commentaires, des remarques dans le but d'améliorer son travail.</t>
    </r>
  </si>
  <si>
    <r>
      <rPr>
        <b/>
        <sz val="12"/>
        <rFont val="DIN"/>
        <family val="3"/>
      </rPr>
      <t xml:space="preserve">Être force de proposition
</t>
    </r>
    <r>
      <rPr>
        <i/>
        <sz val="12"/>
        <rFont val="DIN"/>
        <family val="3"/>
      </rPr>
      <t xml:space="preserve">Exprime ses opinions, fait des
commentaires en utilisant un langage qui
suscite l’acceptation et le respect. 
</t>
    </r>
  </si>
  <si>
    <t>Intérêt au travail</t>
  </si>
  <si>
    <r>
      <rPr>
        <b/>
        <sz val="12"/>
        <color theme="1"/>
        <rFont val="DIN"/>
        <family val="3"/>
      </rPr>
      <t>Etre persévérent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Fournir l'effort nécessaire afin de terminer et de réussir le travail demandé.</t>
    </r>
  </si>
  <si>
    <r>
      <rPr>
        <b/>
        <sz val="12"/>
        <rFont val="DIN"/>
        <family val="3"/>
      </rPr>
      <t>Etre organisé au travail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Préparer son travail de façon à satisfaire les exigences de qualité, d'efficacité et de l'échéancier.</t>
    </r>
  </si>
  <si>
    <r>
      <rPr>
        <b/>
        <sz val="12"/>
        <rFont val="DIN"/>
        <family val="3"/>
      </rPr>
      <t>Avoir le sens de l'initiative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Proposer, entreprendre un travail, soit pour son accomplissement ou son avancement, et en juger de la qualité conformément aux règles de la profession.</t>
    </r>
  </si>
  <si>
    <r>
      <rPr>
        <b/>
        <sz val="12"/>
        <color theme="1"/>
        <rFont val="DIN"/>
        <family val="3"/>
      </rPr>
      <t>Être autonome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Se prendre en charge, selon ses responsabilités, de façon à poser des actions au moment opportun dans un contexte déerminé.</t>
    </r>
  </si>
  <si>
    <r>
      <rPr>
        <b/>
        <sz val="12"/>
        <rFont val="DIN"/>
        <family val="3"/>
      </rPr>
      <t>Être efficace et avoir le sens pratique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Mettre en œuvre les bonnes actions pour atteindre les objectifs.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</si>
  <si>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</si>
  <si>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r>
      <rPr>
        <b/>
        <sz val="12"/>
        <color theme="1"/>
        <rFont val="DIN"/>
        <family val="3"/>
      </rPr>
      <t>Avoir de la curiosité professionnelle</t>
    </r>
    <r>
      <rPr>
        <sz val="12"/>
        <color theme="1"/>
        <rFont val="DIN"/>
        <family val="3"/>
      </rPr>
      <t xml:space="preserve">
</t>
    </r>
    <r>
      <rPr>
        <i/>
        <sz val="12"/>
        <color theme="1"/>
        <rFont val="DIN"/>
        <family val="3"/>
      </rPr>
      <t>Avoir le soucis constant de la qualité, démontrer de la curiosité au regard des tâches du métier.</t>
    </r>
  </si>
  <si>
    <r>
      <rPr>
        <b/>
        <sz val="12"/>
        <rFont val="DIN"/>
        <family val="3"/>
      </rPr>
      <t xml:space="preserve">Avoir le sens des responsabilités 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 xml:space="preserve">Prendre conscience, assumer et répondre de ses actes.
</t>
    </r>
  </si>
  <si>
    <r>
      <rPr>
        <b/>
        <sz val="12"/>
        <rFont val="DIN"/>
        <family val="3"/>
      </rPr>
      <t>Avoir un esprit de synthèse</t>
    </r>
    <r>
      <rPr>
        <sz val="12"/>
        <rFont val="DIN"/>
        <family val="3"/>
      </rPr>
      <t xml:space="preserve">
</t>
    </r>
    <r>
      <rPr>
        <i/>
        <sz val="12"/>
        <rFont val="DIN"/>
        <family val="3"/>
      </rPr>
      <t>Aptitude à regrouper des éléments distincts en fonction de caractères pertinents liés à un objectif déterminé. Identifier les priorités, les hiérarchiser.</t>
    </r>
  </si>
  <si>
    <t>Globale</t>
  </si>
  <si>
    <t>POINTS DIVERS</t>
  </si>
  <si>
    <t>SIGNATURES</t>
  </si>
  <si>
    <r>
      <t xml:space="preserve">
</t>
    </r>
    <r>
      <rPr>
        <sz val="14"/>
        <color theme="1"/>
        <rFont val="DIN"/>
        <family val="3"/>
      </rPr>
      <t xml:space="preserve">
</t>
    </r>
    <r>
      <rPr>
        <sz val="18"/>
        <color theme="1"/>
        <rFont val="DIN"/>
        <family val="3"/>
      </rPr>
      <t>Signature de l'évalué :                                                                                                                                                                                                         Signature de l'évaluateur</t>
    </r>
    <r>
      <rPr>
        <sz val="14"/>
        <color theme="1"/>
        <rFont val="DIN"/>
        <family val="3"/>
      </rPr>
      <t xml:space="preserve">
</t>
    </r>
    <r>
      <rPr>
        <sz val="18"/>
        <color theme="1"/>
        <rFont val="DIN"/>
        <family val="3"/>
      </rPr>
      <t xml:space="preserve">
</t>
    </r>
    <r>
      <rPr>
        <sz val="11"/>
        <color theme="1"/>
        <rFont val="DIN"/>
        <family val="3"/>
      </rPr>
      <t xml:space="preserve">
</t>
    </r>
  </si>
  <si>
    <t>RESULTAT EVALUATION CUISINE</t>
  </si>
  <si>
    <t>FICHE SALARIE</t>
  </si>
  <si>
    <t>Date d'embauche</t>
  </si>
  <si>
    <t>Date ……………</t>
  </si>
  <si>
    <t xml:space="preserve">Référence </t>
  </si>
  <si>
    <t>………………..</t>
  </si>
  <si>
    <t xml:space="preserve">DUE : </t>
  </si>
  <si>
    <t>CDI</t>
  </si>
  <si>
    <t>CDD (date de fin) : ………….</t>
  </si>
  <si>
    <t>Apprenti</t>
  </si>
  <si>
    <t>Autre contrat : …………………</t>
  </si>
  <si>
    <t>Emploi :</t>
  </si>
  <si>
    <t xml:space="preserve">Type de contrat  : </t>
  </si>
  <si>
    <t>Qualification:</t>
  </si>
  <si>
    <t>Rémunération</t>
  </si>
  <si>
    <t>Brut/heure</t>
  </si>
  <si>
    <t>Prêt de matériel</t>
  </si>
  <si>
    <t>Contrat de mise à disposition d'un logement</t>
  </si>
  <si>
    <t>Etat des lieux</t>
  </si>
  <si>
    <t>Remise de clés</t>
  </si>
  <si>
    <t>Uniforme</t>
  </si>
  <si>
    <t>Remise d'un badge</t>
  </si>
  <si>
    <t>Observations</t>
  </si>
  <si>
    <t>A produire</t>
  </si>
  <si>
    <t>Contrat signé</t>
  </si>
  <si>
    <t>Fiche de poste</t>
  </si>
  <si>
    <t>Règlement intérieur signé</t>
  </si>
  <si>
    <t>Inscrit dans le logiciel de temps</t>
  </si>
  <si>
    <t>Charte de l'apprentissage signée</t>
  </si>
  <si>
    <t>Planning d'activité</t>
  </si>
  <si>
    <t>Inscription mutuelle</t>
  </si>
  <si>
    <t>Visite médicale</t>
  </si>
  <si>
    <t>A collecter</t>
  </si>
  <si>
    <t>CV</t>
  </si>
  <si>
    <t>Carte identité / passeport</t>
  </si>
  <si>
    <t>Carte vitale</t>
  </si>
  <si>
    <t>Copie des diplômes</t>
  </si>
  <si>
    <t>Photo</t>
  </si>
  <si>
    <t>RIB</t>
  </si>
  <si>
    <t>Carte de séjour (expire le ……………….)</t>
  </si>
  <si>
    <t>Permis B (nombre de points : ………..)</t>
  </si>
  <si>
    <t>Certificat RQTH / Carte d'invalidité</t>
  </si>
  <si>
    <t>Information vie dans l'entreprise</t>
  </si>
  <si>
    <t>Date embauche :</t>
  </si>
  <si>
    <t>Echelon :</t>
  </si>
  <si>
    <t xml:space="preserve">Niveau : </t>
  </si>
  <si>
    <t xml:space="preserve">Poste : </t>
  </si>
  <si>
    <t xml:space="preserve">Fin de contrat : </t>
  </si>
  <si>
    <t>Visite médicale :</t>
  </si>
  <si>
    <t>Date :</t>
  </si>
  <si>
    <t xml:space="preserve">Avis : </t>
  </si>
  <si>
    <t xml:space="preserve">Mutuelle : </t>
  </si>
  <si>
    <t>Date d'adhésion :</t>
  </si>
  <si>
    <t>Evaluation annuelle :</t>
  </si>
  <si>
    <t xml:space="preserve">Date : </t>
  </si>
  <si>
    <t xml:space="preserve">Sanction disciplinaire : </t>
  </si>
  <si>
    <t xml:space="preserve">Type : </t>
  </si>
  <si>
    <t>Formations suivies</t>
  </si>
  <si>
    <t>Formation initiale</t>
  </si>
  <si>
    <t xml:space="preserve">Diplôme : </t>
  </si>
  <si>
    <t xml:space="preserve">Année d'obtention : </t>
  </si>
  <si>
    <t>Formations suivies en entreprise</t>
  </si>
  <si>
    <t xml:space="preserve">Intitulé : </t>
  </si>
  <si>
    <t xml:space="preserve">Compétences acquises : </t>
  </si>
  <si>
    <t xml:space="preserve">Avantages en nature : </t>
  </si>
  <si>
    <r>
      <rPr>
        <sz val="20"/>
        <color theme="1"/>
        <rFont val="Webdings"/>
        <family val="1"/>
        <charset val="2"/>
      </rPr>
      <t>ä</t>
    </r>
    <r>
      <rPr>
        <sz val="11"/>
        <color theme="1"/>
        <rFont val="Calibri"/>
        <family val="2"/>
        <scheme val="minor"/>
      </rPr>
      <t xml:space="preserve">  (Nombre de repas par jour :  …………..)</t>
    </r>
  </si>
  <si>
    <r>
      <t>ã</t>
    </r>
    <r>
      <rPr>
        <sz val="12"/>
        <color theme="1"/>
        <rFont val="Calibri"/>
        <family val="2"/>
        <scheme val="minor"/>
      </rPr>
      <t>(durée : ………….)</t>
    </r>
  </si>
  <si>
    <t xml:space="preserve">Historique Vie de l'entreprise </t>
  </si>
  <si>
    <t xml:space="preserve"> </t>
  </si>
  <si>
    <t>Cette liste est non exhaustive et peut être complétée par toutes autres tâches.</t>
  </si>
  <si>
    <t xml:space="preserve">Nom </t>
  </si>
  <si>
    <t>Prénom</t>
  </si>
  <si>
    <t>Date de naissance</t>
  </si>
  <si>
    <t>Nom</t>
  </si>
  <si>
    <t>Date entrée</t>
  </si>
  <si>
    <t>Date dernière évaluation</t>
  </si>
  <si>
    <t>Nom et prénom du salarié</t>
  </si>
  <si>
    <t>Nom et prénom de l'évaluateur</t>
  </si>
  <si>
    <t>Date d'évaluation</t>
  </si>
  <si>
    <t>Poste évalué</t>
  </si>
  <si>
    <t>Moyenne générale obtenue</t>
  </si>
  <si>
    <t>l'administration</t>
  </si>
  <si>
    <t>la réception</t>
  </si>
  <si>
    <t>Gouvernante Générale</t>
  </si>
  <si>
    <t>Gouvernante d'étage</t>
  </si>
  <si>
    <t>Assistante gourvernante</t>
  </si>
  <si>
    <t>Femme/Valet de chambre</t>
  </si>
  <si>
    <t>Assistante Gouvernante</t>
  </si>
  <si>
    <t>Préparer le matériel et les produits</t>
  </si>
  <si>
    <t>Il dépend directement de la</t>
  </si>
  <si>
    <t>FICHE DE POSTE ETAGE</t>
  </si>
  <si>
    <t>interviendra auprès du service "Etage".</t>
  </si>
  <si>
    <t>la cuisine</t>
  </si>
  <si>
    <t>Le service commercial</t>
  </si>
  <si>
    <t xml:space="preserve">Le service "Etages" a une relation fonctionnelle </t>
  </si>
  <si>
    <t>Il travail, collabore et communique avec</t>
  </si>
  <si>
    <t xml:space="preserve">Il existe une relation hiérarchique pour le poste de </t>
  </si>
  <si>
    <t>Préparer les produits</t>
  </si>
  <si>
    <t>Préparer les supports de vente</t>
  </si>
  <si>
    <t>Appliquer les consignes</t>
  </si>
  <si>
    <t>PREPARATION DE LA JOURNEE</t>
  </si>
  <si>
    <t>PRISE D'INFORMATIONS</t>
  </si>
  <si>
    <t>Etre capable de lire une fiche de travail</t>
  </si>
  <si>
    <t>Prendre en compte les consignes</t>
  </si>
  <si>
    <t>Organiser son travail</t>
  </si>
  <si>
    <t>Organiser son poste selon la logique de la tâche</t>
  </si>
  <si>
    <t>Etre capable d'identifier une chambre libre</t>
  </si>
  <si>
    <t>Gérer la demande client</t>
  </si>
  <si>
    <t>Prendre en compte la demande du client</t>
  </si>
  <si>
    <t>Savoir identifier les réclamations client</t>
  </si>
  <si>
    <t>Faire remonter l'information à son chef de service</t>
  </si>
  <si>
    <t>APPROVISIONNEMENT ET STOCKAGE</t>
  </si>
  <si>
    <t>Gérer les approvisionnements et stockages</t>
  </si>
  <si>
    <t>Approvisionner les produits consammables</t>
  </si>
  <si>
    <t>Appliquer les règles de stockage des produits</t>
  </si>
  <si>
    <t>Gérer les approvisionnements permettant de diminuer les trajets allers-retours</t>
  </si>
  <si>
    <t>Controler la conformité</t>
  </si>
  <si>
    <t>Conformité qualitative et quantitative des produits d'entretien</t>
  </si>
  <si>
    <t>Conformité qualitative et quantitative des produits d'accueil</t>
  </si>
  <si>
    <t>Conformité qualitative et quantitative des produits des supports de vente</t>
  </si>
  <si>
    <t>REALISER DE L'ENTRETIEN DES CHAMBRES</t>
  </si>
  <si>
    <t>Nettoyer une chambre</t>
  </si>
  <si>
    <t>Réaliser une chambre à blanc</t>
  </si>
  <si>
    <t>Réaliser une chambre en recouche</t>
  </si>
  <si>
    <t>Adapter son temps de réalisation de la chambre selon l'état de celle-ci</t>
  </si>
  <si>
    <t>Aérer, évacuer les déchets et retirer le linge sale</t>
  </si>
  <si>
    <t>Appliquer les produits de nettoyage et de désinfection</t>
  </si>
  <si>
    <t>Traiter les surfaces, le mobilier et les équipements</t>
  </si>
  <si>
    <t>Réaliser le nettoyage de la poussière</t>
  </si>
  <si>
    <t>Nettoyager de la salle de bain</t>
  </si>
  <si>
    <t>Nettoyager des sanitaires</t>
  </si>
  <si>
    <t>Identifier et utiliser les bons produits</t>
  </si>
  <si>
    <t>Mise en place de la chambre au propre</t>
  </si>
  <si>
    <t>Réaliser un lit</t>
  </si>
  <si>
    <t>Mettre en place des éléments d'accueil</t>
  </si>
  <si>
    <t>Mettre en place de la documentation</t>
  </si>
  <si>
    <t>Contrôler et réapprovisionner du mini bar</t>
  </si>
  <si>
    <t>Respecter les temps de réalisation de chambre</t>
  </si>
  <si>
    <t>Contrôler la conformité de la chambre</t>
  </si>
  <si>
    <t>Controler la conformité du rangement</t>
  </si>
  <si>
    <t>Controler la conformité de l'agencement du mobilier de la chambre</t>
  </si>
  <si>
    <t>Vérifier les tâches effectuées</t>
  </si>
  <si>
    <t>Repérer les anomalies et les dyfonctionnements</t>
  </si>
  <si>
    <t>Nettoyage des espaces communs</t>
  </si>
  <si>
    <t>Nettoyer les locaux communs</t>
  </si>
  <si>
    <t>Ranger les produits, équipements et matériels</t>
  </si>
  <si>
    <t>Nettoyer les équipements et le matériel</t>
  </si>
  <si>
    <t>Ranger les équipements</t>
  </si>
  <si>
    <t>Ranger les produits</t>
  </si>
  <si>
    <t>Ranger le matériel</t>
  </si>
  <si>
    <t>GESTION DU LINGE</t>
  </si>
  <si>
    <t>Préprarer le linge propre</t>
  </si>
  <si>
    <t>Répartir le linge</t>
  </si>
  <si>
    <t>Choisir le linge propre</t>
  </si>
  <si>
    <t>Gérer le linge sale ou défecteux</t>
  </si>
  <si>
    <t>Identifier les linges defecteux</t>
  </si>
  <si>
    <t>Compter du linge sale</t>
  </si>
  <si>
    <t>Trier le linge sale</t>
  </si>
  <si>
    <t>Préparer le linge au départ de la blanchisserie</t>
  </si>
  <si>
    <t>Remplir les bordereaux de linge</t>
  </si>
  <si>
    <t>Appliquer les bonnes postures et les règles</t>
  </si>
  <si>
    <t>Adopter la bonne posture pour la réalisation du lit</t>
  </si>
  <si>
    <t>Manipuler le chariot de manière appropriée</t>
  </si>
  <si>
    <t>Adopter la bonne posture pour la manipulation des sacs de linge</t>
  </si>
  <si>
    <t>Appliquer les règles d'utilisation des produits</t>
  </si>
  <si>
    <t>Identifier des précautions à prendre en matière de sécurité</t>
  </si>
  <si>
    <t>SERVICE DU PETIT DEJEUNER</t>
  </si>
  <si>
    <t>Prise d'information PDJ</t>
  </si>
  <si>
    <t>Lire le planning de réservation des tables</t>
  </si>
  <si>
    <t>Lire les fiches techniques de mise en place et cuisson</t>
  </si>
  <si>
    <t>Préparer la salle</t>
  </si>
  <si>
    <t>Dresser des tables</t>
  </si>
  <si>
    <t>Mettre en place buffet</t>
  </si>
  <si>
    <t>Présenter les supports de vente</t>
  </si>
  <si>
    <t>Servir le petit déjeuner</t>
  </si>
  <si>
    <t>Servir le petit déjeuner en chambre</t>
  </si>
  <si>
    <t>Servir le petit déjeuner en room service</t>
  </si>
  <si>
    <t>Gérer le service des boissons</t>
  </si>
  <si>
    <t>Gérer des prises de commande</t>
  </si>
  <si>
    <t xml:space="preserve">Réapprovisionner le buffet </t>
  </si>
  <si>
    <t>Répondre à une objection</t>
  </si>
  <si>
    <t>Annoncer une commande spécifique en cuisine</t>
  </si>
  <si>
    <t>Dresser un plateau</t>
  </si>
  <si>
    <t>Identifier les denrées alimentaires</t>
  </si>
  <si>
    <t>Identifier les boissons chaudes</t>
  </si>
  <si>
    <t>Connaître la carte petit-déjeuner</t>
  </si>
  <si>
    <t>Contact clients</t>
  </si>
  <si>
    <t>Accueilir, informer et orienter le client</t>
  </si>
  <si>
    <t>Gérer la facturation</t>
  </si>
  <si>
    <t>Nettoyer après service</t>
  </si>
  <si>
    <t>Debarrassage des tables</t>
  </si>
  <si>
    <t>Débarrasser et nettoyer le buffet</t>
  </si>
  <si>
    <t>Débarrasser les plateaux en chambre</t>
  </si>
  <si>
    <t>Conditionner le linge sale</t>
  </si>
  <si>
    <t>Maitriser des fiches de stock</t>
  </si>
  <si>
    <t>ORGANISER SON POSTE SELON LA LOGIQUE DE LA TACHE</t>
  </si>
  <si>
    <t>S'informer de l'activité de l'établissement</t>
  </si>
  <si>
    <t>Savoir rechercher les informations</t>
  </si>
  <si>
    <t>Analyser les informations écrites ou orales</t>
  </si>
  <si>
    <t>Classer les informations par ordre de priorité</t>
  </si>
  <si>
    <t>Estimer les besoins en personnel</t>
  </si>
  <si>
    <t>Identifier les besoins en linge</t>
  </si>
  <si>
    <t>Ventiler le linge vers les autres centres de profit</t>
  </si>
  <si>
    <t>Identifier les besoins en produit</t>
  </si>
  <si>
    <t>Identifier les besoins en matériel</t>
  </si>
  <si>
    <t>Etablir le planning du personnel en fonction de l'activité</t>
  </si>
  <si>
    <t>Préparer la répartition de la remise en état des chambres</t>
  </si>
  <si>
    <t>Préparer la répartition de la remise en état des locaux</t>
  </si>
  <si>
    <t>Préparer la répartition de la remise en état des lieux communs</t>
  </si>
  <si>
    <t>Programmer l'entretien périodique des chambres</t>
  </si>
  <si>
    <t>Programmer l'entretien périodique des locaux</t>
  </si>
  <si>
    <t>Programmer l'entretien périodique des lieux communs</t>
  </si>
  <si>
    <t>Identifier le type de clientèle</t>
  </si>
  <si>
    <t>Rechercher les besoins du client</t>
  </si>
  <si>
    <t>Déterminer les services par rapport au type de client</t>
  </si>
  <si>
    <t>AGIR</t>
  </si>
  <si>
    <t>Assurer l'accueil et le suivi du client</t>
  </si>
  <si>
    <t>Répondre aux besoins immédiats et futurs du client durant le séjour</t>
  </si>
  <si>
    <t>Distribuer, faire réaliser ou réaliser les tâches inhérentes à l'accueil 
et au suivi de la clientèle</t>
  </si>
  <si>
    <t>Répondre aux objections du client</t>
  </si>
  <si>
    <t>Gérer le linge client</t>
  </si>
  <si>
    <t>Gérer la relation et organiser pressing</t>
  </si>
  <si>
    <t>Réaliser des travaux de petites coutures</t>
  </si>
  <si>
    <t>Entretenir les plantes et la décoration florale</t>
  </si>
  <si>
    <t>Diriger l'équipe</t>
  </si>
  <si>
    <t>Participer au recrutement</t>
  </si>
  <si>
    <t>Distribuer et coordonner les taches inhérentes à la remise 
en état des chambres</t>
  </si>
  <si>
    <t xml:space="preserve">Distribuer et coordonner les taches inhérentes à la remise en 
état locaux </t>
  </si>
  <si>
    <t>Distribuer et coordonner les taches inhérentes à la remise en état lieux communs</t>
  </si>
  <si>
    <t>Faire realiser les tâches</t>
  </si>
  <si>
    <t>Gérer les situations particulières ou occasionnelles</t>
  </si>
  <si>
    <t>Régler les situations particulières ou occasionnelles 
concernant la clientèle</t>
  </si>
  <si>
    <t>Régler les situations particulières ou occasionnelles 
concernant le personnel</t>
  </si>
  <si>
    <t>Gérer le matériel, le linge et les produits</t>
  </si>
  <si>
    <t>Réapprovisionner le matériel, le linge, les produits d'accueil, les produits d'entretien, 
les fournitures, les uniformes</t>
  </si>
  <si>
    <t>Stocker (gestion des stocks)</t>
  </si>
  <si>
    <t>Renseigner les documents correspondants</t>
  </si>
  <si>
    <t>Choisir un matériel adapté à une situation donnée</t>
  </si>
  <si>
    <t>Gérer des objets oubliés</t>
  </si>
  <si>
    <t>Réaliser les travaux exceptionnels</t>
  </si>
  <si>
    <t>Effectuer des travaux d'entretien</t>
  </si>
  <si>
    <t>EVALUER</t>
  </si>
  <si>
    <t>Gestion des approvisionnements</t>
  </si>
  <si>
    <t>Vérifier la tenue professionnelle</t>
  </si>
  <si>
    <t>Veiller au comportement adapter du personnel</t>
  </si>
  <si>
    <t>Effectuer les contrôles relatifs aux tâches réalisées (chambre, 
lieux communs, locaux)</t>
  </si>
  <si>
    <t>S'assurer du bon fonctionnement et de l'entretien des équipements 
et des installations</t>
  </si>
  <si>
    <t>Veiller à la distribution normale des fournitures, produits d'accueil et 
produits d'entretien</t>
  </si>
  <si>
    <t>Effectuer le contrôle qualitatif et quantitatif du linge</t>
  </si>
  <si>
    <t>Appliquer la politique d'achat</t>
  </si>
  <si>
    <t>Gérer des inventaires</t>
  </si>
  <si>
    <t>Réaliser des budgets</t>
  </si>
  <si>
    <t>Analyser des écarts</t>
  </si>
  <si>
    <t>S'assurer de la bonne utilisation du matériel, du linge et des produits</t>
  </si>
  <si>
    <t>Appliquer et faire appliquer les règles de sécurité pour l'utilisation du matériel</t>
  </si>
  <si>
    <t>Appliquer le bon dosage des produits</t>
  </si>
  <si>
    <t>Savoir choisir un produit et justifier de son choix</t>
  </si>
  <si>
    <t>Veiller à l'utilisation rationnelle du matériel, du linge, des fourniteurs, des produits</t>
  </si>
  <si>
    <t>Vérifier la conformité des livraisons, quantitativement et qualitativement</t>
  </si>
  <si>
    <t>Controler la concordance entre le bon de commande, le bon de livraison, la facture et la marchandise livrée</t>
  </si>
  <si>
    <t>REAGIR</t>
  </si>
  <si>
    <t>Remédier aux différents dysfonctionnement</t>
  </si>
  <si>
    <t>Faire face aux aléas humains, techniques et matériels</t>
  </si>
  <si>
    <t>Relancer les fournisseurs</t>
  </si>
  <si>
    <t>Recadrer les membres de l'équipe</t>
  </si>
  <si>
    <t>Assister, aider les membres de son équipe dans les situations particulières, voire difficiles</t>
  </si>
  <si>
    <t>Gérer les conflits au niveau des relations internes à l'équipe et relation client/personnel</t>
  </si>
  <si>
    <t>Faire respecter son propre service</t>
  </si>
  <si>
    <t>Solutionner les demandes non satisfaites du client</t>
  </si>
  <si>
    <t>Remédier aux insatisfactions clients</t>
  </si>
  <si>
    <t>Faire face à des situations exceptionnelles</t>
  </si>
  <si>
    <t>Répondre aux problèmes de sécurité des personnes et des biens</t>
  </si>
  <si>
    <t>Analyser les techniques d'entretien</t>
  </si>
  <si>
    <t>Reconnaitre les principales familles de produits, leurs utilisations et les précautions d'emploi</t>
  </si>
  <si>
    <t>Définir la qualité du service en entretien des locaux</t>
  </si>
  <si>
    <t>Différencier les indicateurs de l'hygiene et ceux des locaux</t>
  </si>
  <si>
    <t>Caractériser une bactérie, un virus, un champignon microscopique</t>
  </si>
  <si>
    <t>Présenter les differents types d'agents microbiens utilisés en entretien des locaux</t>
  </si>
  <si>
    <t>Gérer l'organisation des circuits (linge, déchêts)</t>
  </si>
  <si>
    <t>Organiser un plan de travail d'entretien des locaux et justifier la chronologie des opérations</t>
  </si>
  <si>
    <t>Différencier la décontamination et la désinfection</t>
  </si>
  <si>
    <t>INFORMATIQUE ET LANGUES VIVANTES</t>
  </si>
  <si>
    <t>Compétences informatiques</t>
  </si>
  <si>
    <t>Pack office</t>
  </si>
  <si>
    <t>Mail</t>
  </si>
  <si>
    <t>Protel</t>
  </si>
  <si>
    <t>Ipod</t>
  </si>
  <si>
    <t>Langue vivante</t>
  </si>
  <si>
    <t>Pratiquer une langue vivante étrangère pour communiquer avec le client</t>
  </si>
  <si>
    <t>REGLE D'HYGIENE ET DE SECURITE</t>
  </si>
  <si>
    <t>REFERENTIEL COMPETENCES ETAGE</t>
  </si>
  <si>
    <t>EVALUATION COMPETENCES  ETAGE</t>
  </si>
  <si>
    <t>Déterminer les besoins (capacité à analyser les besoins )</t>
  </si>
  <si>
    <t xml:space="preserve">Plannifer le travail </t>
  </si>
  <si>
    <t>Préparer de l'accueil d'un client (identification)</t>
  </si>
  <si>
    <t>Controler le travail des équipes</t>
  </si>
  <si>
    <t>SAVOIR ETRE</t>
  </si>
  <si>
    <t>REALISER L'ENTRETIEN D'UNE CHAMBRE</t>
  </si>
  <si>
    <t>REGLES D'HYGIENE ET DE SECURITE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</si>
</sst>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DIN"/>
      <family val="3"/>
    </font>
    <font>
      <b/>
      <sz val="11"/>
      <color rgb="FFFF0000"/>
      <name val="DIN"/>
      <family val="3"/>
    </font>
    <font>
      <sz val="11"/>
      <color theme="1"/>
      <name val="DIN"/>
      <family val="3"/>
    </font>
    <font>
      <sz val="11"/>
      <color rgb="FF000000"/>
      <name val="DIN"/>
      <family val="3"/>
    </font>
    <font>
      <b/>
      <sz val="22"/>
      <color rgb="FFFF0000"/>
      <name val="DIN"/>
      <family val="3"/>
    </font>
    <font>
      <b/>
      <sz val="11"/>
      <color theme="1"/>
      <name val="DIN"/>
      <family val="3"/>
    </font>
    <font>
      <sz val="12"/>
      <color theme="1"/>
      <name val="Calibri"/>
      <family val="2"/>
      <scheme val="minor"/>
    </font>
    <font>
      <b/>
      <sz val="12"/>
      <color theme="1"/>
      <name val="DIN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sz val="22"/>
      <color theme="1"/>
      <name val="DIN"/>
      <family val="3"/>
    </font>
    <font>
      <sz val="22"/>
      <color rgb="FFFF0000"/>
      <name val="DIN"/>
      <family val="3"/>
    </font>
    <font>
      <b/>
      <sz val="11"/>
      <color rgb="FF000000"/>
      <name val="DIN"/>
      <family val="3"/>
    </font>
    <font>
      <i/>
      <sz val="12"/>
      <color theme="1"/>
      <name val="DIN"/>
      <family val="3"/>
    </font>
    <font>
      <sz val="12"/>
      <name val="DIN"/>
      <family val="3"/>
    </font>
    <font>
      <b/>
      <sz val="12"/>
      <name val="DIN"/>
      <family val="3"/>
    </font>
    <font>
      <i/>
      <sz val="12"/>
      <name val="DIN"/>
      <family val="3"/>
    </font>
    <font>
      <sz val="12"/>
      <color theme="0" tint="-0.249977111117893"/>
      <name val="DIN"/>
      <family val="3"/>
    </font>
    <font>
      <sz val="14"/>
      <color theme="1"/>
      <name val="DIN"/>
      <family val="3"/>
    </font>
    <font>
      <sz val="18"/>
      <color theme="1"/>
      <name val="DIN"/>
      <family val="3"/>
    </font>
    <font>
      <b/>
      <sz val="14"/>
      <color theme="1"/>
      <name val="Calibri"/>
      <family val="2"/>
      <scheme val="minor"/>
    </font>
    <font>
      <sz val="22"/>
      <color theme="1"/>
      <name val="Webdings"/>
      <family val="1"/>
      <charset val="2"/>
    </font>
    <font>
      <sz val="14"/>
      <color theme="1"/>
      <name val="Wingdings"/>
      <charset val="2"/>
    </font>
    <font>
      <sz val="20"/>
      <color theme="1"/>
      <name val="Webdings"/>
      <family val="1"/>
      <charset val="2"/>
    </font>
    <font>
      <u/>
      <sz val="12"/>
      <color theme="1"/>
      <name val="Calibri"/>
      <family val="2"/>
      <scheme val="minor"/>
    </font>
    <font>
      <b/>
      <i/>
      <sz val="14"/>
      <color theme="1"/>
      <name val="Garamond"/>
      <family val="1"/>
    </font>
    <font>
      <i/>
      <sz val="12"/>
      <color theme="1"/>
      <name val="Garamond"/>
      <family val="1"/>
    </font>
    <font>
      <sz val="11"/>
      <name val="DIN"/>
      <family val="3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0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2" fillId="0" borderId="0"/>
    <xf numFmtId="0" fontId="3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521">
    <xf numFmtId="0" fontId="0" fillId="0" borderId="0" xfId="0"/>
    <xf numFmtId="0" fontId="10" fillId="0" borderId="0" xfId="97" applyFont="1" applyBorder="1" applyAlignment="1">
      <alignment vertical="center"/>
    </xf>
    <xf numFmtId="0" fontId="3" fillId="0" borderId="0" xfId="98"/>
    <xf numFmtId="0" fontId="6" fillId="0" borderId="0" xfId="97" applyFont="1" applyBorder="1" applyAlignment="1">
      <alignment horizontal="left" vertical="center"/>
    </xf>
    <xf numFmtId="0" fontId="3" fillId="0" borderId="0" xfId="98" applyBorder="1"/>
    <xf numFmtId="0" fontId="10" fillId="0" borderId="0" xfId="97" applyFont="1" applyBorder="1" applyAlignment="1">
      <alignment horizontal="center" vertical="center"/>
    </xf>
    <xf numFmtId="0" fontId="3" fillId="0" borderId="0" xfId="98" applyFont="1" applyBorder="1"/>
    <xf numFmtId="0" fontId="3" fillId="0" borderId="1" xfId="98" applyBorder="1"/>
    <xf numFmtId="0" fontId="3" fillId="0" borderId="6" xfId="98" applyBorder="1" applyAlignment="1">
      <alignment horizontal="center"/>
    </xf>
    <xf numFmtId="0" fontId="3" fillId="0" borderId="1" xfId="98" applyBorder="1" applyAlignment="1">
      <alignment horizontal="center"/>
    </xf>
    <xf numFmtId="0" fontId="3" fillId="0" borderId="5" xfId="98" applyFont="1" applyBorder="1" applyAlignment="1">
      <alignment horizontal="center"/>
    </xf>
    <xf numFmtId="0" fontId="3" fillId="0" borderId="5" xfId="98" applyBorder="1"/>
    <xf numFmtId="0" fontId="3" fillId="0" borderId="6" xfId="98" applyBorder="1"/>
    <xf numFmtId="0" fontId="3" fillId="0" borderId="35" xfId="98" applyBorder="1"/>
    <xf numFmtId="0" fontId="3" fillId="0" borderId="34" xfId="98" applyBorder="1"/>
    <xf numFmtId="0" fontId="3" fillId="0" borderId="36" xfId="98" applyBorder="1"/>
    <xf numFmtId="0" fontId="3" fillId="5" borderId="17" xfId="98" applyFont="1" applyFill="1" applyBorder="1" applyAlignment="1">
      <alignment horizontal="center"/>
    </xf>
    <xf numFmtId="0" fontId="3" fillId="5" borderId="18" xfId="98" applyFill="1" applyBorder="1" applyAlignment="1">
      <alignment horizontal="center"/>
    </xf>
    <xf numFmtId="0" fontId="3" fillId="5" borderId="19" xfId="98" applyFill="1" applyBorder="1" applyAlignment="1">
      <alignment horizontal="center"/>
    </xf>
    <xf numFmtId="0" fontId="14" fillId="6" borderId="39" xfId="98" applyFont="1" applyFill="1" applyBorder="1" applyAlignment="1">
      <alignment vertical="center"/>
    </xf>
    <xf numFmtId="0" fontId="14" fillId="6" borderId="40" xfId="98" applyFont="1" applyFill="1" applyBorder="1" applyAlignment="1">
      <alignment vertical="center"/>
    </xf>
    <xf numFmtId="0" fontId="14" fillId="6" borderId="41" xfId="98" applyFont="1" applyFill="1" applyBorder="1" applyAlignment="1">
      <alignment vertical="center"/>
    </xf>
    <xf numFmtId="0" fontId="3" fillId="0" borderId="27" xfId="98" applyBorder="1"/>
    <xf numFmtId="0" fontId="3" fillId="0" borderId="28" xfId="98" applyBorder="1"/>
    <xf numFmtId="0" fontId="3" fillId="0" borderId="29" xfId="98" applyBorder="1"/>
    <xf numFmtId="0" fontId="15" fillId="4" borderId="24" xfId="98" applyFont="1" applyFill="1" applyBorder="1" applyAlignment="1">
      <alignment horizontal="center" vertical="center"/>
    </xf>
    <xf numFmtId="0" fontId="14" fillId="3" borderId="43" xfId="98" applyFont="1" applyFill="1" applyBorder="1" applyAlignment="1">
      <alignment horizontal="center" vertical="center"/>
    </xf>
    <xf numFmtId="0" fontId="14" fillId="3" borderId="38" xfId="98" applyFont="1" applyFill="1" applyBorder="1" applyAlignment="1">
      <alignment horizontal="center" vertical="center"/>
    </xf>
    <xf numFmtId="0" fontId="14" fillId="3" borderId="42" xfId="98" applyFont="1" applyFill="1" applyBorder="1" applyAlignment="1">
      <alignment horizontal="center" vertical="center"/>
    </xf>
    <xf numFmtId="0" fontId="14" fillId="3" borderId="24" xfId="98" applyFont="1" applyFill="1" applyBorder="1" applyAlignment="1">
      <alignment horizontal="center" vertical="center"/>
    </xf>
    <xf numFmtId="0" fontId="14" fillId="3" borderId="32" xfId="98" applyFont="1" applyFill="1" applyBorder="1" applyAlignment="1">
      <alignment horizontal="center" vertical="center"/>
    </xf>
    <xf numFmtId="0" fontId="15" fillId="4" borderId="21" xfId="98" applyFont="1" applyFill="1" applyBorder="1" applyAlignment="1">
      <alignment horizontal="center"/>
    </xf>
    <xf numFmtId="0" fontId="15" fillId="4" borderId="22" xfId="98" applyFont="1" applyFill="1" applyBorder="1" applyAlignment="1">
      <alignment horizontal="center"/>
    </xf>
    <xf numFmtId="0" fontId="10" fillId="0" borderId="8" xfId="0" applyFont="1" applyBorder="1" applyAlignment="1">
      <alignment vertical="center"/>
    </xf>
    <xf numFmtId="0" fontId="0" fillId="0" borderId="0" xfId="0" applyAlignment="1"/>
    <xf numFmtId="0" fontId="15" fillId="0" borderId="0" xfId="0" applyFont="1"/>
    <xf numFmtId="0" fontId="14" fillId="0" borderId="1" xfId="98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7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0" fontId="0" fillId="0" borderId="1" xfId="0" applyBorder="1"/>
    <xf numFmtId="0" fontId="6" fillId="0" borderId="0" xfId="0" applyFont="1" applyBorder="1" applyAlignment="1">
      <alignment horizontal="center"/>
    </xf>
    <xf numFmtId="0" fontId="7" fillId="9" borderId="8" xfId="0" applyFont="1" applyFill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9" fontId="8" fillId="0" borderId="8" xfId="10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6" fillId="0" borderId="0" xfId="0" applyFont="1"/>
    <xf numFmtId="0" fontId="1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9" fontId="17" fillId="0" borderId="0" xfId="100" applyFont="1" applyBorder="1" applyAlignment="1">
      <alignment horizontal="center" vertical="center"/>
    </xf>
    <xf numFmtId="9" fontId="6" fillId="0" borderId="0" xfId="100" applyFont="1" applyBorder="1" applyAlignment="1">
      <alignment horizontal="center" vertical="center"/>
    </xf>
    <xf numFmtId="0" fontId="6" fillId="0" borderId="44" xfId="0" applyFont="1" applyBorder="1" applyAlignment="1">
      <alignment horizontal="center"/>
    </xf>
    <xf numFmtId="0" fontId="7" fillId="9" borderId="49" xfId="0" applyFont="1" applyFill="1" applyBorder="1" applyAlignment="1">
      <alignment vertical="center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7" xfId="100" applyNumberFormat="1" applyFont="1" applyBorder="1" applyAlignment="1">
      <alignment horizontal="center" vertical="center" wrapText="1"/>
    </xf>
    <xf numFmtId="0" fontId="8" fillId="0" borderId="51" xfId="100" applyNumberFormat="1" applyFont="1" applyBorder="1" applyAlignment="1">
      <alignment horizontal="center" vertical="center" wrapText="1"/>
    </xf>
    <xf numFmtId="9" fontId="8" fillId="0" borderId="51" xfId="100" applyFont="1" applyBorder="1" applyAlignment="1">
      <alignment horizontal="center" vertical="center" wrapText="1"/>
    </xf>
    <xf numFmtId="0" fontId="8" fillId="0" borderId="20" xfId="0" applyFont="1" applyBorder="1" applyAlignment="1">
      <alignment horizontal="justify" vertical="center" wrapText="1"/>
    </xf>
    <xf numFmtId="0" fontId="7" fillId="10" borderId="21" xfId="0" applyFont="1" applyFill="1" applyBorder="1" applyAlignment="1">
      <alignment vertical="center"/>
    </xf>
    <xf numFmtId="0" fontId="18" fillId="10" borderId="22" xfId="0" applyFont="1" applyFill="1" applyBorder="1" applyAlignment="1">
      <alignment horizontal="center" vertical="center"/>
    </xf>
    <xf numFmtId="164" fontId="18" fillId="10" borderId="22" xfId="99" applyNumberFormat="1" applyFont="1" applyFill="1" applyBorder="1" applyAlignment="1">
      <alignment horizontal="center" vertical="center"/>
    </xf>
    <xf numFmtId="164" fontId="18" fillId="10" borderId="52" xfId="99" applyNumberFormat="1" applyFont="1" applyFill="1" applyBorder="1" applyAlignment="1">
      <alignment horizontal="center" vertical="center"/>
    </xf>
    <xf numFmtId="9" fontId="18" fillId="10" borderId="21" xfId="100" applyFont="1" applyFill="1" applyBorder="1" applyAlignment="1">
      <alignment horizontal="center" vertical="center"/>
    </xf>
    <xf numFmtId="9" fontId="18" fillId="10" borderId="22" xfId="100" applyFont="1" applyFill="1" applyBorder="1" applyAlignment="1">
      <alignment horizontal="center" vertical="center"/>
    </xf>
    <xf numFmtId="0" fontId="18" fillId="10" borderId="2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64" fontId="6" fillId="11" borderId="1" xfId="99" applyNumberFormat="1" applyFont="1" applyFill="1" applyBorder="1" applyAlignment="1">
      <alignment horizontal="center" vertical="center"/>
    </xf>
    <xf numFmtId="164" fontId="6" fillId="11" borderId="44" xfId="99" applyNumberFormat="1" applyFont="1" applyFill="1" applyBorder="1" applyAlignment="1">
      <alignment horizontal="center" vertical="center"/>
    </xf>
    <xf numFmtId="9" fontId="6" fillId="0" borderId="5" xfId="100" applyFont="1" applyFill="1" applyBorder="1" applyAlignment="1">
      <alignment horizontal="center" vertical="center"/>
    </xf>
    <xf numFmtId="9" fontId="6" fillId="0" borderId="1" xfId="10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horizontal="left" indent="3"/>
    </xf>
    <xf numFmtId="9" fontId="6" fillId="0" borderId="5" xfId="100" applyFont="1" applyBorder="1" applyAlignment="1">
      <alignment horizontal="center" vertical="center"/>
    </xf>
    <xf numFmtId="9" fontId="6" fillId="0" borderId="1" xfId="10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8" fillId="0" borderId="34" xfId="0" applyFont="1" applyFill="1" applyBorder="1" applyAlignment="1">
      <alignment horizontal="left" vertical="center"/>
    </xf>
    <xf numFmtId="9" fontId="6" fillId="0" borderId="34" xfId="100" applyFont="1" applyBorder="1" applyAlignment="1">
      <alignment horizontal="center" vertical="center"/>
    </xf>
    <xf numFmtId="9" fontId="6" fillId="0" borderId="35" xfId="100" applyFont="1" applyBorder="1" applyAlignment="1">
      <alignment horizontal="center" vertical="center"/>
    </xf>
    <xf numFmtId="0" fontId="6" fillId="0" borderId="36" xfId="0" applyFont="1" applyBorder="1" applyAlignment="1">
      <alignment vertical="center" wrapText="1"/>
    </xf>
    <xf numFmtId="0" fontId="8" fillId="0" borderId="44" xfId="0" applyFont="1" applyBorder="1" applyAlignment="1">
      <alignment horizontal="center"/>
    </xf>
    <xf numFmtId="0" fontId="11" fillId="12" borderId="49" xfId="97" applyFont="1" applyFill="1" applyBorder="1" applyAlignment="1">
      <alignment horizontal="right" vertical="center"/>
    </xf>
    <xf numFmtId="0" fontId="11" fillId="12" borderId="50" xfId="97" applyFont="1" applyFill="1" applyBorder="1" applyAlignment="1">
      <alignment horizontal="center" vertical="center"/>
    </xf>
    <xf numFmtId="0" fontId="11" fillId="12" borderId="51" xfId="97" applyFont="1" applyFill="1" applyBorder="1" applyAlignment="1">
      <alignment horizontal="center" vertical="center"/>
    </xf>
    <xf numFmtId="0" fontId="8" fillId="0" borderId="0" xfId="0" applyFont="1"/>
    <xf numFmtId="0" fontId="8" fillId="0" borderId="5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/>
    </xf>
    <xf numFmtId="0" fontId="6" fillId="0" borderId="28" xfId="0" applyFont="1" applyFill="1" applyBorder="1" applyAlignment="1">
      <alignment horizontal="center" vertical="center"/>
    </xf>
    <xf numFmtId="164" fontId="6" fillId="11" borderId="28" xfId="99" applyNumberFormat="1" applyFont="1" applyFill="1" applyBorder="1" applyAlignment="1">
      <alignment horizontal="center" vertical="center"/>
    </xf>
    <xf numFmtId="164" fontId="6" fillId="11" borderId="14" xfId="99" applyNumberFormat="1" applyFont="1" applyFill="1" applyBorder="1" applyAlignment="1">
      <alignment horizontal="center" vertical="center"/>
    </xf>
    <xf numFmtId="9" fontId="6" fillId="0" borderId="35" xfId="10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vertical="center" wrapText="1"/>
    </xf>
    <xf numFmtId="0" fontId="11" fillId="12" borderId="21" xfId="97" applyFont="1" applyFill="1" applyBorder="1" applyAlignment="1">
      <alignment horizontal="right" vertical="center"/>
    </xf>
    <xf numFmtId="0" fontId="11" fillId="12" borderId="22" xfId="97" applyFont="1" applyFill="1" applyBorder="1" applyAlignment="1">
      <alignment horizontal="center" vertical="center"/>
    </xf>
    <xf numFmtId="0" fontId="11" fillId="12" borderId="23" xfId="97" applyFont="1" applyFill="1" applyBorder="1" applyAlignment="1">
      <alignment horizontal="center" vertical="center"/>
    </xf>
    <xf numFmtId="9" fontId="8" fillId="12" borderId="24" xfId="100" applyFont="1" applyFill="1" applyBorder="1" applyAlignment="1">
      <alignment horizontal="center" vertical="center"/>
    </xf>
    <xf numFmtId="9" fontId="8" fillId="12" borderId="32" xfId="100" applyFont="1" applyFill="1" applyBorder="1" applyAlignment="1">
      <alignment horizontal="center" vertical="center"/>
    </xf>
    <xf numFmtId="0" fontId="8" fillId="12" borderId="42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9" fontId="6" fillId="0" borderId="27" xfId="100" applyFont="1" applyBorder="1" applyAlignment="1">
      <alignment horizontal="center" vertical="center"/>
    </xf>
    <xf numFmtId="9" fontId="6" fillId="0" borderId="28" xfId="100" applyFont="1" applyBorder="1" applyAlignment="1">
      <alignment horizontal="center" vertical="center"/>
    </xf>
    <xf numFmtId="0" fontId="6" fillId="0" borderId="29" xfId="0" applyFont="1" applyFill="1" applyBorder="1" applyAlignment="1">
      <alignment vertical="center" wrapText="1"/>
    </xf>
    <xf numFmtId="0" fontId="11" fillId="12" borderId="52" xfId="97" applyFont="1" applyFill="1" applyBorder="1" applyAlignment="1">
      <alignment horizontal="center" vertical="center"/>
    </xf>
    <xf numFmtId="9" fontId="8" fillId="12" borderId="21" xfId="100" applyFont="1" applyFill="1" applyBorder="1" applyAlignment="1">
      <alignment horizontal="center" vertical="center"/>
    </xf>
    <xf numFmtId="9" fontId="8" fillId="12" borderId="22" xfId="10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vertical="center" wrapText="1"/>
    </xf>
    <xf numFmtId="9" fontId="8" fillId="12" borderId="55" xfId="100" applyFont="1" applyFill="1" applyBorder="1" applyAlignment="1">
      <alignment horizontal="center" vertical="center"/>
    </xf>
    <xf numFmtId="9" fontId="8" fillId="12" borderId="56" xfId="100" applyFont="1" applyFill="1" applyBorder="1" applyAlignment="1">
      <alignment horizontal="center" vertical="center"/>
    </xf>
    <xf numFmtId="0" fontId="8" fillId="12" borderId="57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19" fillId="13" borderId="21" xfId="0" applyFont="1" applyFill="1" applyBorder="1" applyAlignment="1">
      <alignment horizontal="right" vertical="center"/>
    </xf>
    <xf numFmtId="0" fontId="6" fillId="13" borderId="22" xfId="0" applyFont="1" applyFill="1" applyBorder="1" applyAlignment="1">
      <alignment horizontal="center" vertical="center"/>
    </xf>
    <xf numFmtId="43" fontId="6" fillId="13" borderId="22" xfId="0" applyNumberFormat="1" applyFont="1" applyFill="1" applyBorder="1" applyAlignment="1">
      <alignment vertical="center"/>
    </xf>
    <xf numFmtId="43" fontId="6" fillId="13" borderId="52" xfId="0" applyNumberFormat="1" applyFont="1" applyFill="1" applyBorder="1" applyAlignment="1">
      <alignment vertical="center"/>
    </xf>
    <xf numFmtId="9" fontId="6" fillId="13" borderId="21" xfId="100" applyFont="1" applyFill="1" applyBorder="1" applyAlignment="1">
      <alignment horizontal="center" vertical="center"/>
    </xf>
    <xf numFmtId="9" fontId="6" fillId="13" borderId="22" xfId="10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/>
    <xf numFmtId="0" fontId="7" fillId="9" borderId="21" xfId="0" applyFont="1" applyFill="1" applyBorder="1" applyAlignment="1">
      <alignment vertical="center"/>
    </xf>
    <xf numFmtId="0" fontId="8" fillId="0" borderId="23" xfId="0" applyFont="1" applyBorder="1" applyAlignment="1">
      <alignment horizontal="justify" vertical="center" wrapText="1"/>
    </xf>
    <xf numFmtId="0" fontId="7" fillId="10" borderId="49" xfId="0" applyFont="1" applyFill="1" applyBorder="1" applyAlignment="1">
      <alignment vertical="center"/>
    </xf>
    <xf numFmtId="9" fontId="6" fillId="12" borderId="49" xfId="10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vertical="center"/>
    </xf>
    <xf numFmtId="0" fontId="8" fillId="0" borderId="34" xfId="0" applyFont="1" applyFill="1" applyBorder="1" applyAlignment="1">
      <alignment vertical="center"/>
    </xf>
    <xf numFmtId="0" fontId="6" fillId="11" borderId="35" xfId="0" applyFont="1" applyFill="1" applyBorder="1" applyAlignment="1">
      <alignment vertical="center"/>
    </xf>
    <xf numFmtId="0" fontId="6" fillId="11" borderId="35" xfId="0" applyFont="1" applyFill="1" applyBorder="1" applyAlignment="1">
      <alignment horizontal="center" vertical="center"/>
    </xf>
    <xf numFmtId="0" fontId="6" fillId="11" borderId="53" xfId="0" applyFont="1" applyFill="1" applyBorder="1" applyAlignment="1">
      <alignment vertical="center"/>
    </xf>
    <xf numFmtId="9" fontId="6" fillId="0" borderId="34" xfId="10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horizontal="center" vertical="center"/>
    </xf>
    <xf numFmtId="9" fontId="8" fillId="12" borderId="39" xfId="100" applyFont="1" applyFill="1" applyBorder="1" applyAlignment="1">
      <alignment horizontal="center" vertical="center"/>
    </xf>
    <xf numFmtId="9" fontId="8" fillId="12" borderId="52" xfId="100" applyFont="1" applyFill="1" applyBorder="1" applyAlignment="1">
      <alignment horizontal="center" vertical="center"/>
    </xf>
    <xf numFmtId="0" fontId="8" fillId="10" borderId="23" xfId="0" applyFont="1" applyFill="1" applyBorder="1" applyAlignment="1">
      <alignment horizontal="justify" vertical="center" wrapText="1"/>
    </xf>
    <xf numFmtId="0" fontId="8" fillId="11" borderId="1" xfId="0" applyFont="1" applyFill="1" applyBorder="1" applyAlignment="1">
      <alignment horizontal="justify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1" borderId="44" xfId="0" applyFont="1" applyFill="1" applyBorder="1" applyAlignment="1">
      <alignment horizontal="justify" vertical="center" wrapText="1"/>
    </xf>
    <xf numFmtId="9" fontId="8" fillId="0" borderId="1" xfId="100" applyFont="1" applyFill="1" applyBorder="1" applyAlignment="1">
      <alignment horizontal="center" vertical="center" wrapText="1"/>
    </xf>
    <xf numFmtId="9" fontId="6" fillId="2" borderId="1" xfId="100" applyFont="1" applyFill="1" applyBorder="1" applyAlignment="1">
      <alignment horizontal="center" vertical="center"/>
    </xf>
    <xf numFmtId="0" fontId="8" fillId="0" borderId="34" xfId="0" applyFont="1" applyBorder="1" applyAlignment="1">
      <alignment horizontal="left" vertical="center"/>
    </xf>
    <xf numFmtId="0" fontId="6" fillId="2" borderId="0" xfId="0" applyFont="1" applyFill="1"/>
    <xf numFmtId="0" fontId="6" fillId="0" borderId="1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8" fillId="10" borderId="22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justify" vertical="center" wrapText="1"/>
    </xf>
    <xf numFmtId="0" fontId="8" fillId="10" borderId="52" xfId="0" applyFont="1" applyFill="1" applyBorder="1" applyAlignment="1">
      <alignment horizontal="center" vertical="center" wrapText="1"/>
    </xf>
    <xf numFmtId="9" fontId="8" fillId="10" borderId="21" xfId="100" applyFont="1" applyFill="1" applyBorder="1" applyAlignment="1">
      <alignment horizontal="center" vertical="center" wrapText="1"/>
    </xf>
    <xf numFmtId="9" fontId="8" fillId="10" borderId="22" xfId="10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1" fillId="11" borderId="1" xfId="97" applyFont="1" applyFill="1" applyBorder="1" applyAlignment="1">
      <alignment horizontal="center" vertical="center"/>
    </xf>
    <xf numFmtId="0" fontId="11" fillId="11" borderId="44" xfId="97" applyFont="1" applyFill="1" applyBorder="1" applyAlignment="1">
      <alignment horizontal="center" vertical="center"/>
    </xf>
    <xf numFmtId="0" fontId="8" fillId="0" borderId="0" xfId="0" applyFont="1" applyFill="1"/>
    <xf numFmtId="0" fontId="6" fillId="0" borderId="10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58" xfId="0" applyFont="1" applyBorder="1" applyAlignment="1">
      <alignment vertical="center"/>
    </xf>
    <xf numFmtId="0" fontId="8" fillId="10" borderId="3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justify" vertical="center" wrapText="1"/>
    </xf>
    <xf numFmtId="0" fontId="8" fillId="10" borderId="54" xfId="0" applyFont="1" applyFill="1" applyBorder="1" applyAlignment="1">
      <alignment horizontal="center" vertical="center" wrapText="1"/>
    </xf>
    <xf numFmtId="9" fontId="8" fillId="10" borderId="2" xfId="100" applyFont="1" applyFill="1" applyBorder="1" applyAlignment="1">
      <alignment horizontal="center" vertical="center" wrapText="1"/>
    </xf>
    <xf numFmtId="9" fontId="8" fillId="10" borderId="3" xfId="10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justify" vertical="center" wrapText="1"/>
    </xf>
    <xf numFmtId="0" fontId="8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9" fontId="6" fillId="0" borderId="17" xfId="100" applyFont="1" applyFill="1" applyBorder="1" applyAlignment="1">
      <alignment horizontal="center" vertical="center"/>
    </xf>
    <xf numFmtId="9" fontId="6" fillId="0" borderId="18" xfId="10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vertical="center" wrapText="1"/>
    </xf>
    <xf numFmtId="0" fontId="8" fillId="2" borderId="34" xfId="0" applyFont="1" applyFill="1" applyBorder="1" applyAlignment="1">
      <alignment horizontal="left" vertical="center"/>
    </xf>
    <xf numFmtId="0" fontId="6" fillId="11" borderId="53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justify" vertical="center" wrapText="1"/>
    </xf>
    <xf numFmtId="0" fontId="8" fillId="10" borderId="44" xfId="0" applyFont="1" applyFill="1" applyBorder="1" applyAlignment="1">
      <alignment horizontal="center" vertical="center" wrapText="1"/>
    </xf>
    <xf numFmtId="9" fontId="8" fillId="10" borderId="5" xfId="100" applyFont="1" applyFill="1" applyBorder="1" applyAlignment="1">
      <alignment horizontal="center" vertical="center" wrapText="1"/>
    </xf>
    <xf numFmtId="9" fontId="8" fillId="10" borderId="1" xfId="10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11" borderId="18" xfId="0" applyFont="1" applyFill="1" applyBorder="1" applyAlignment="1">
      <alignment vertical="center"/>
    </xf>
    <xf numFmtId="0" fontId="6" fillId="11" borderId="13" xfId="0" applyFont="1" applyFill="1" applyBorder="1" applyAlignment="1">
      <alignment horizontal="center" vertical="center"/>
    </xf>
    <xf numFmtId="0" fontId="6" fillId="11" borderId="1" xfId="0" applyFont="1" applyFill="1" applyBorder="1"/>
    <xf numFmtId="0" fontId="6" fillId="11" borderId="1" xfId="0" applyFont="1" applyFill="1" applyBorder="1" applyAlignment="1">
      <alignment horizontal="center"/>
    </xf>
    <xf numFmtId="0" fontId="6" fillId="11" borderId="35" xfId="0" applyFont="1" applyFill="1" applyBorder="1"/>
    <xf numFmtId="0" fontId="6" fillId="11" borderId="35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11" borderId="44" xfId="0" applyFont="1" applyFill="1" applyBorder="1"/>
    <xf numFmtId="0" fontId="6" fillId="11" borderId="53" xfId="0" applyFont="1" applyFill="1" applyBorder="1"/>
    <xf numFmtId="0" fontId="7" fillId="10" borderId="2" xfId="0" applyFont="1" applyFill="1" applyBorder="1" applyAlignment="1">
      <alignment vertical="center" wrapText="1"/>
    </xf>
    <xf numFmtId="0" fontId="8" fillId="0" borderId="5" xfId="0" applyFont="1" applyFill="1" applyBorder="1"/>
    <xf numFmtId="0" fontId="6" fillId="11" borderId="28" xfId="0" applyFont="1" applyFill="1" applyBorder="1" applyAlignment="1">
      <alignment horizontal="center" vertical="center"/>
    </xf>
    <xf numFmtId="9" fontId="6" fillId="0" borderId="27" xfId="100" applyFont="1" applyFill="1" applyBorder="1" applyAlignment="1">
      <alignment horizontal="center" vertical="center"/>
    </xf>
    <xf numFmtId="9" fontId="6" fillId="0" borderId="28" xfId="10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vertical="center" wrapText="1"/>
    </xf>
    <xf numFmtId="0" fontId="6" fillId="10" borderId="23" xfId="0" applyFont="1" applyFill="1" applyBorder="1" applyAlignment="1">
      <alignment vertical="center" wrapText="1"/>
    </xf>
    <xf numFmtId="0" fontId="8" fillId="0" borderId="2" xfId="0" applyFont="1" applyFill="1" applyBorder="1"/>
    <xf numFmtId="0" fontId="6" fillId="0" borderId="3" xfId="0" applyFont="1" applyFill="1" applyBorder="1" applyAlignment="1">
      <alignment horizontal="center" vertical="center"/>
    </xf>
    <xf numFmtId="0" fontId="6" fillId="11" borderId="3" xfId="0" applyFont="1" applyFill="1" applyBorder="1"/>
    <xf numFmtId="0" fontId="6" fillId="11" borderId="3" xfId="0" applyFont="1" applyFill="1" applyBorder="1" applyAlignment="1">
      <alignment horizontal="center"/>
    </xf>
    <xf numFmtId="0" fontId="6" fillId="11" borderId="54" xfId="0" applyFont="1" applyFill="1" applyBorder="1"/>
    <xf numFmtId="9" fontId="6" fillId="0" borderId="2" xfId="100" applyFont="1" applyFill="1" applyBorder="1" applyAlignment="1">
      <alignment horizontal="center" vertical="center"/>
    </xf>
    <xf numFmtId="9" fontId="6" fillId="0" borderId="3" xfId="10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8" fillId="0" borderId="34" xfId="0" applyFont="1" applyFill="1" applyBorder="1"/>
    <xf numFmtId="0" fontId="6" fillId="0" borderId="35" xfId="0" applyFont="1" applyFill="1" applyBorder="1" applyAlignment="1">
      <alignment horizontal="center" vertical="center"/>
    </xf>
    <xf numFmtId="0" fontId="6" fillId="11" borderId="54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vertical="center" wrapText="1"/>
    </xf>
    <xf numFmtId="0" fontId="6" fillId="10" borderId="6" xfId="0" applyFont="1" applyFill="1" applyBorder="1" applyAlignment="1">
      <alignment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center" vertical="center"/>
    </xf>
    <xf numFmtId="43" fontId="13" fillId="0" borderId="0" xfId="99" applyFont="1" applyFill="1" applyBorder="1"/>
    <xf numFmtId="9" fontId="6" fillId="0" borderId="0" xfId="99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6" fillId="0" borderId="10" xfId="97" applyFont="1" applyBorder="1" applyAlignment="1">
      <alignment horizontal="center"/>
    </xf>
    <xf numFmtId="0" fontId="7" fillId="9" borderId="21" xfId="97" applyFont="1" applyFill="1" applyBorder="1" applyAlignment="1">
      <alignment vertical="center"/>
    </xf>
    <xf numFmtId="0" fontId="8" fillId="0" borderId="23" xfId="97" applyFont="1" applyBorder="1" applyAlignment="1">
      <alignment horizontal="justify" vertical="center" wrapText="1"/>
    </xf>
    <xf numFmtId="0" fontId="6" fillId="0" borderId="0" xfId="97" applyFont="1"/>
    <xf numFmtId="0" fontId="7" fillId="10" borderId="21" xfId="97" applyFont="1" applyFill="1" applyBorder="1" applyAlignment="1">
      <alignment horizontal="left" vertical="center" wrapText="1"/>
    </xf>
    <xf numFmtId="0" fontId="8" fillId="10" borderId="22" xfId="97" applyFont="1" applyFill="1" applyBorder="1" applyAlignment="1">
      <alignment horizontal="center" vertical="center" wrapText="1"/>
    </xf>
    <xf numFmtId="0" fontId="8" fillId="10" borderId="22" xfId="97" applyFont="1" applyFill="1" applyBorder="1" applyAlignment="1">
      <alignment horizontal="justify" vertical="center" wrapText="1"/>
    </xf>
    <xf numFmtId="0" fontId="8" fillId="10" borderId="52" xfId="97" applyFont="1" applyFill="1" applyBorder="1" applyAlignment="1">
      <alignment horizontal="center" vertical="center" wrapText="1"/>
    </xf>
    <xf numFmtId="0" fontId="8" fillId="10" borderId="21" xfId="97" applyFont="1" applyFill="1" applyBorder="1" applyAlignment="1">
      <alignment horizontal="center" vertical="center" wrapText="1"/>
    </xf>
    <xf numFmtId="0" fontId="6" fillId="10" borderId="23" xfId="97" applyFont="1" applyFill="1" applyBorder="1" applyAlignment="1">
      <alignment vertical="center" wrapText="1"/>
    </xf>
    <xf numFmtId="0" fontId="6" fillId="0" borderId="17" xfId="97" applyFont="1" applyBorder="1" applyAlignment="1">
      <alignment horizontal="left" vertical="top" wrapText="1"/>
    </xf>
    <xf numFmtId="0" fontId="6" fillId="0" borderId="18" xfId="97" applyFont="1" applyBorder="1" applyAlignment="1">
      <alignment horizontal="center" vertical="center"/>
    </xf>
    <xf numFmtId="0" fontId="6" fillId="11" borderId="18" xfId="97" applyFont="1" applyFill="1" applyBorder="1"/>
    <xf numFmtId="0" fontId="6" fillId="11" borderId="18" xfId="97" applyFont="1" applyFill="1" applyBorder="1" applyAlignment="1">
      <alignment horizontal="center" vertical="center"/>
    </xf>
    <xf numFmtId="0" fontId="6" fillId="11" borderId="13" xfId="97" applyFont="1" applyFill="1" applyBorder="1"/>
    <xf numFmtId="9" fontId="6" fillId="0" borderId="17" xfId="100" applyFont="1" applyBorder="1" applyAlignment="1">
      <alignment horizontal="center" vertical="center"/>
    </xf>
    <xf numFmtId="9" fontId="6" fillId="0" borderId="18" xfId="100" applyFont="1" applyBorder="1" applyAlignment="1">
      <alignment horizontal="center" vertical="center"/>
    </xf>
    <xf numFmtId="9" fontId="6" fillId="0" borderId="18" xfId="97" applyNumberFormat="1" applyFont="1" applyBorder="1" applyAlignment="1">
      <alignment horizontal="center" vertical="center"/>
    </xf>
    <xf numFmtId="0" fontId="6" fillId="0" borderId="19" xfId="97" applyFont="1" applyBorder="1" applyAlignment="1">
      <alignment vertical="center" wrapText="1"/>
    </xf>
    <xf numFmtId="0" fontId="6" fillId="0" borderId="5" xfId="97" applyFont="1" applyBorder="1" applyAlignment="1">
      <alignment horizontal="left" vertical="top" wrapText="1"/>
    </xf>
    <xf numFmtId="0" fontId="6" fillId="0" borderId="1" xfId="97" applyFont="1" applyBorder="1" applyAlignment="1">
      <alignment horizontal="center" vertical="center"/>
    </xf>
    <xf numFmtId="0" fontId="6" fillId="11" borderId="1" xfId="97" applyFont="1" applyFill="1" applyBorder="1"/>
    <xf numFmtId="0" fontId="6" fillId="11" borderId="1" xfId="97" applyFont="1" applyFill="1" applyBorder="1" applyAlignment="1">
      <alignment horizontal="center" vertical="center"/>
    </xf>
    <xf numFmtId="0" fontId="6" fillId="11" borderId="44" xfId="97" applyFont="1" applyFill="1" applyBorder="1"/>
    <xf numFmtId="9" fontId="6" fillId="0" borderId="1" xfId="97" applyNumberFormat="1" applyFont="1" applyBorder="1" applyAlignment="1">
      <alignment horizontal="center" vertical="center"/>
    </xf>
    <xf numFmtId="0" fontId="6" fillId="0" borderId="6" xfId="97" applyFont="1" applyBorder="1" applyAlignment="1">
      <alignment vertical="center" wrapText="1"/>
    </xf>
    <xf numFmtId="0" fontId="6" fillId="0" borderId="12" xfId="97" applyFont="1" applyBorder="1" applyAlignment="1">
      <alignment horizontal="center"/>
    </xf>
    <xf numFmtId="0" fontId="6" fillId="0" borderId="27" xfId="97" applyFont="1" applyBorder="1" applyAlignment="1">
      <alignment horizontal="left" vertical="top" wrapText="1"/>
    </xf>
    <xf numFmtId="0" fontId="6" fillId="0" borderId="28" xfId="97" applyFont="1" applyBorder="1" applyAlignment="1">
      <alignment horizontal="center" vertical="center"/>
    </xf>
    <xf numFmtId="0" fontId="6" fillId="11" borderId="28" xfId="97" applyFont="1" applyFill="1" applyBorder="1"/>
    <xf numFmtId="0" fontId="6" fillId="11" borderId="28" xfId="97" applyFont="1" applyFill="1" applyBorder="1" applyAlignment="1">
      <alignment horizontal="center" vertical="center"/>
    </xf>
    <xf numFmtId="0" fontId="6" fillId="11" borderId="14" xfId="97" applyFont="1" applyFill="1" applyBorder="1"/>
    <xf numFmtId="9" fontId="6" fillId="0" borderId="28" xfId="97" applyNumberFormat="1" applyFont="1" applyBorder="1" applyAlignment="1">
      <alignment horizontal="center" vertical="center"/>
    </xf>
    <xf numFmtId="0" fontId="6" fillId="0" borderId="29" xfId="97" applyFont="1" applyBorder="1" applyAlignment="1">
      <alignment vertical="center" wrapText="1"/>
    </xf>
    <xf numFmtId="0" fontId="21" fillId="0" borderId="27" xfId="97" applyFont="1" applyBorder="1" applyAlignment="1">
      <alignment horizontal="left" vertical="top" wrapText="1"/>
    </xf>
    <xf numFmtId="0" fontId="6" fillId="0" borderId="18" xfId="97" applyFont="1" applyBorder="1" applyAlignment="1">
      <alignment horizontal="left" vertical="top" wrapText="1"/>
    </xf>
    <xf numFmtId="0" fontId="21" fillId="0" borderId="1" xfId="97" applyFont="1" applyBorder="1" applyAlignment="1">
      <alignment horizontal="left" vertical="top" wrapText="1"/>
    </xf>
    <xf numFmtId="0" fontId="6" fillId="0" borderId="1" xfId="97" applyFont="1" applyBorder="1" applyAlignment="1">
      <alignment horizontal="left" vertical="top" wrapText="1"/>
    </xf>
    <xf numFmtId="0" fontId="21" fillId="0" borderId="28" xfId="97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9" fontId="6" fillId="0" borderId="0" xfId="100" applyFont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9" fontId="8" fillId="0" borderId="20" xfId="10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14" borderId="59" xfId="0" applyFont="1" applyFill="1" applyBorder="1" applyAlignment="1">
      <alignment vertical="center"/>
    </xf>
    <xf numFmtId="0" fontId="13" fillId="14" borderId="8" xfId="0" applyFont="1" applyFill="1" applyBorder="1" applyAlignment="1">
      <alignment horizontal="center" vertical="center"/>
    </xf>
    <xf numFmtId="43" fontId="13" fillId="0" borderId="50" xfId="0" applyNumberFormat="1" applyFont="1" applyFill="1" applyBorder="1" applyAlignment="1">
      <alignment vertical="center"/>
    </xf>
    <xf numFmtId="9" fontId="13" fillId="0" borderId="21" xfId="0" applyNumberFormat="1" applyFont="1" applyFill="1" applyBorder="1" applyAlignment="1">
      <alignment horizontal="center" vertical="center"/>
    </xf>
    <xf numFmtId="9" fontId="13" fillId="0" borderId="22" xfId="0" applyNumberFormat="1" applyFont="1" applyFill="1" applyBorder="1" applyAlignment="1">
      <alignment horizontal="center" vertical="center"/>
    </xf>
    <xf numFmtId="9" fontId="24" fillId="0" borderId="0" xfId="100" applyFont="1" applyFill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3" fillId="13" borderId="60" xfId="0" applyFont="1" applyFill="1" applyBorder="1" applyAlignment="1">
      <alignment vertical="center"/>
    </xf>
    <xf numFmtId="0" fontId="13" fillId="13" borderId="8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6" fillId="0" borderId="0" xfId="97" applyFont="1" applyFill="1" applyBorder="1" applyAlignment="1">
      <alignment vertical="center" wrapText="1"/>
    </xf>
    <xf numFmtId="0" fontId="13" fillId="13" borderId="61" xfId="0" applyFont="1" applyFill="1" applyBorder="1" applyAlignment="1">
      <alignment vertical="center"/>
    </xf>
    <xf numFmtId="0" fontId="13" fillId="13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3" fontId="13" fillId="0" borderId="1" xfId="0" applyNumberFormat="1" applyFont="1" applyFill="1" applyBorder="1" applyAlignment="1">
      <alignment horizontal="center" vertical="center"/>
    </xf>
    <xf numFmtId="9" fontId="13" fillId="0" borderId="1" xfId="100" applyFont="1" applyFill="1" applyBorder="1" applyAlignment="1">
      <alignment horizontal="center" vertical="center"/>
    </xf>
    <xf numFmtId="0" fontId="13" fillId="13" borderId="62" xfId="0" applyFont="1" applyFill="1" applyBorder="1" applyAlignment="1">
      <alignment vertical="center"/>
    </xf>
    <xf numFmtId="0" fontId="13" fillId="13" borderId="47" xfId="0" applyFont="1" applyFill="1" applyBorder="1" applyAlignment="1">
      <alignment vertical="center"/>
    </xf>
    <xf numFmtId="43" fontId="13" fillId="0" borderId="35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9" fontId="6" fillId="0" borderId="0" xfId="100" applyFont="1" applyFill="1" applyAlignment="1">
      <alignment horizontal="center" vertical="center"/>
    </xf>
    <xf numFmtId="0" fontId="14" fillId="0" borderId="38" xfId="98" applyFont="1" applyFill="1" applyBorder="1" applyAlignment="1">
      <alignment horizontal="center" vertical="center"/>
    </xf>
    <xf numFmtId="0" fontId="15" fillId="0" borderId="0" xfId="0" applyFont="1" applyAlignment="1">
      <alignment shrinkToFi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/>
    <xf numFmtId="0" fontId="15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24" xfId="0" applyBorder="1"/>
    <xf numFmtId="0" fontId="0" fillId="0" borderId="58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28" fillId="0" borderId="0" xfId="0" applyFont="1"/>
    <xf numFmtId="0" fontId="29" fillId="0" borderId="0" xfId="0" applyFont="1"/>
    <xf numFmtId="0" fontId="31" fillId="0" borderId="24" xfId="0" applyFont="1" applyBorder="1"/>
    <xf numFmtId="0" fontId="0" fillId="0" borderId="7" xfId="0" applyBorder="1"/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2" fillId="0" borderId="0" xfId="98" applyFont="1" applyBorder="1"/>
    <xf numFmtId="14" fontId="2" fillId="0" borderId="0" xfId="0" applyNumberFormat="1" applyFont="1" applyBorder="1"/>
    <xf numFmtId="0" fontId="34" fillId="0" borderId="0" xfId="97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9" fontId="15" fillId="0" borderId="0" xfId="0" applyNumberFormat="1" applyFont="1" applyAlignment="1">
      <alignment horizontal="center"/>
    </xf>
    <xf numFmtId="0" fontId="0" fillId="0" borderId="0" xfId="0" applyAlignment="1">
      <alignment shrinkToFit="1"/>
    </xf>
    <xf numFmtId="0" fontId="15" fillId="0" borderId="0" xfId="0" applyFont="1" applyAlignment="1">
      <alignment horizontal="left"/>
    </xf>
    <xf numFmtId="0" fontId="14" fillId="3" borderId="60" xfId="0" applyFont="1" applyFill="1" applyBorder="1" applyAlignment="1">
      <alignment horizontal="center"/>
    </xf>
    <xf numFmtId="0" fontId="35" fillId="10" borderId="10" xfId="0" applyFont="1" applyFill="1" applyBorder="1" applyAlignment="1">
      <alignment horizontal="left" vertical="center" wrapText="1"/>
    </xf>
    <xf numFmtId="0" fontId="0" fillId="0" borderId="66" xfId="0" applyFont="1" applyFill="1" applyBorder="1" applyAlignment="1">
      <alignment horizontal="left" vertical="center"/>
    </xf>
    <xf numFmtId="0" fontId="0" fillId="0" borderId="61" xfId="0" applyFont="1" applyFill="1" applyBorder="1" applyAlignment="1">
      <alignment horizontal="left" vertical="center"/>
    </xf>
    <xf numFmtId="0" fontId="0" fillId="0" borderId="62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14" fillId="15" borderId="25" xfId="0" applyFont="1" applyFill="1" applyBorder="1" applyAlignment="1">
      <alignment vertical="center"/>
    </xf>
    <xf numFmtId="0" fontId="14" fillId="15" borderId="63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4" fillId="15" borderId="65" xfId="0" applyFont="1" applyFill="1" applyBorder="1" applyAlignment="1">
      <alignment horizontal="center" vertical="center"/>
    </xf>
    <xf numFmtId="0" fontId="14" fillId="15" borderId="65" xfId="0" applyFont="1" applyFill="1" applyBorder="1" applyAlignment="1">
      <alignment vertical="center"/>
    </xf>
    <xf numFmtId="0" fontId="14" fillId="15" borderId="67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5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1" xfId="0" applyFill="1" applyBorder="1"/>
    <xf numFmtId="0" fontId="0" fillId="15" borderId="6" xfId="0" applyFill="1" applyBorder="1" applyAlignment="1">
      <alignment horizontal="center"/>
    </xf>
    <xf numFmtId="0" fontId="14" fillId="15" borderId="8" xfId="0" applyFont="1" applyFill="1" applyBorder="1" applyAlignment="1">
      <alignment horizontal="center" vertical="center"/>
    </xf>
    <xf numFmtId="0" fontId="14" fillId="15" borderId="8" xfId="0" applyFont="1" applyFill="1" applyBorder="1" applyAlignment="1">
      <alignment vertical="center"/>
    </xf>
    <xf numFmtId="0" fontId="14" fillId="15" borderId="9" xfId="0" applyFont="1" applyFill="1" applyBorder="1" applyAlignment="1">
      <alignment horizontal="center" vertical="center"/>
    </xf>
    <xf numFmtId="0" fontId="0" fillId="10" borderId="68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10" borderId="33" xfId="0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/>
    <xf numFmtId="0" fontId="0" fillId="0" borderId="36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1" xfId="0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62" xfId="0" applyBorder="1" applyAlignment="1">
      <alignment horizontal="center"/>
    </xf>
    <xf numFmtId="0" fontId="14" fillId="6" borderId="25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vertical="center"/>
    </xf>
    <xf numFmtId="0" fontId="14" fillId="6" borderId="63" xfId="0" applyFont="1" applyFill="1" applyBorder="1" applyAlignment="1">
      <alignment horizontal="center" vertical="center"/>
    </xf>
    <xf numFmtId="9" fontId="6" fillId="0" borderId="43" xfId="100" applyFont="1" applyFill="1" applyBorder="1" applyAlignment="1">
      <alignment horizontal="center" vertical="center"/>
    </xf>
    <xf numFmtId="9" fontId="6" fillId="0" borderId="38" xfId="10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vertical="center" wrapText="1"/>
    </xf>
    <xf numFmtId="0" fontId="11" fillId="12" borderId="38" xfId="97" applyFont="1" applyFill="1" applyBorder="1" applyAlignment="1">
      <alignment horizontal="center" vertical="center"/>
    </xf>
    <xf numFmtId="0" fontId="11" fillId="12" borderId="32" xfId="97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vertical="center"/>
    </xf>
    <xf numFmtId="0" fontId="6" fillId="11" borderId="14" xfId="0" applyFont="1" applyFill="1" applyBorder="1" applyAlignment="1">
      <alignment vertical="center"/>
    </xf>
    <xf numFmtId="0" fontId="6" fillId="0" borderId="29" xfId="0" applyFont="1" applyBorder="1" applyAlignment="1">
      <alignment vertical="center" wrapText="1"/>
    </xf>
    <xf numFmtId="0" fontId="6" fillId="11" borderId="56" xfId="0" applyFont="1" applyFill="1" applyBorder="1" applyAlignment="1">
      <alignment vertical="center"/>
    </xf>
    <xf numFmtId="0" fontId="6" fillId="0" borderId="57" xfId="0" applyFont="1" applyBorder="1" applyAlignment="1">
      <alignment vertical="center" wrapText="1"/>
    </xf>
    <xf numFmtId="0" fontId="6" fillId="0" borderId="26" xfId="0" applyFont="1" applyFill="1" applyBorder="1" applyAlignment="1">
      <alignment horizontal="center"/>
    </xf>
    <xf numFmtId="0" fontId="8" fillId="0" borderId="55" xfId="0" applyFont="1" applyFill="1" applyBorder="1" applyAlignment="1">
      <alignment vertical="center"/>
    </xf>
    <xf numFmtId="0" fontId="8" fillId="0" borderId="5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12" borderId="50" xfId="0" applyFont="1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/>
    </xf>
    <xf numFmtId="0" fontId="8" fillId="12" borderId="22" xfId="0" applyFont="1" applyFill="1" applyBorder="1" applyAlignment="1">
      <alignment horizontal="center" vertical="center"/>
    </xf>
    <xf numFmtId="0" fontId="6" fillId="12" borderId="22" xfId="0" applyFont="1" applyFill="1" applyBorder="1" applyAlignment="1">
      <alignment horizontal="center" vertical="center"/>
    </xf>
    <xf numFmtId="43" fontId="6" fillId="12" borderId="22" xfId="99" applyFont="1" applyFill="1" applyBorder="1"/>
    <xf numFmtId="43" fontId="6" fillId="12" borderId="22" xfId="99" applyFont="1" applyFill="1" applyBorder="1" applyAlignment="1">
      <alignment horizontal="center"/>
    </xf>
    <xf numFmtId="43" fontId="6" fillId="12" borderId="52" xfId="99" applyFont="1" applyFill="1" applyBorder="1"/>
    <xf numFmtId="9" fontId="6" fillId="12" borderId="21" xfId="100" applyFont="1" applyFill="1" applyBorder="1" applyAlignment="1">
      <alignment horizontal="center" vertical="center"/>
    </xf>
    <xf numFmtId="9" fontId="6" fillId="12" borderId="22" xfId="10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vertical="center" wrapText="1"/>
    </xf>
    <xf numFmtId="0" fontId="6" fillId="12" borderId="50" xfId="0" applyFont="1" applyFill="1" applyBorder="1" applyAlignment="1">
      <alignment horizontal="center" vertical="center"/>
    </xf>
    <xf numFmtId="43" fontId="6" fillId="12" borderId="50" xfId="99" applyFont="1" applyFill="1" applyBorder="1"/>
    <xf numFmtId="43" fontId="6" fillId="12" borderId="50" xfId="99" applyFont="1" applyFill="1" applyBorder="1" applyAlignment="1">
      <alignment horizontal="center"/>
    </xf>
    <xf numFmtId="43" fontId="6" fillId="12" borderId="51" xfId="99" applyFont="1" applyFill="1" applyBorder="1"/>
    <xf numFmtId="9" fontId="6" fillId="12" borderId="50" xfId="100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vertical="center" wrapText="1"/>
    </xf>
    <xf numFmtId="0" fontId="6" fillId="12" borderId="0" xfId="0" applyFont="1" applyFill="1" applyBorder="1" applyAlignment="1">
      <alignment horizontal="center"/>
    </xf>
    <xf numFmtId="0" fontId="6" fillId="12" borderId="35" xfId="0" applyFont="1" applyFill="1" applyBorder="1" applyAlignment="1">
      <alignment horizontal="center" vertical="center"/>
    </xf>
    <xf numFmtId="43" fontId="6" fillId="12" borderId="35" xfId="99" applyFont="1" applyFill="1" applyBorder="1"/>
    <xf numFmtId="43" fontId="6" fillId="12" borderId="35" xfId="99" applyFont="1" applyFill="1" applyBorder="1" applyAlignment="1">
      <alignment horizontal="center"/>
    </xf>
    <xf numFmtId="43" fontId="6" fillId="12" borderId="53" xfId="99" applyFont="1" applyFill="1" applyBorder="1"/>
    <xf numFmtId="9" fontId="6" fillId="12" borderId="34" xfId="100" applyFont="1" applyFill="1" applyBorder="1" applyAlignment="1">
      <alignment horizontal="center" vertical="center"/>
    </xf>
    <xf numFmtId="9" fontId="6" fillId="12" borderId="35" xfId="100" applyFont="1" applyFill="1" applyBorder="1" applyAlignment="1">
      <alignment horizontal="center" vertical="center"/>
    </xf>
    <xf numFmtId="0" fontId="6" fillId="12" borderId="36" xfId="0" applyFont="1" applyFill="1" applyBorder="1" applyAlignment="1">
      <alignment vertical="center" wrapText="1"/>
    </xf>
    <xf numFmtId="9" fontId="13" fillId="0" borderId="3" xfId="100" applyFont="1" applyFill="1" applyBorder="1" applyAlignment="1">
      <alignment horizontal="center" vertical="center"/>
    </xf>
    <xf numFmtId="9" fontId="13" fillId="0" borderId="35" xfId="100" applyFont="1" applyFill="1" applyBorder="1" applyAlignment="1">
      <alignment horizontal="center" vertical="center"/>
    </xf>
    <xf numFmtId="9" fontId="13" fillId="0" borderId="50" xfId="0" applyNumberFormat="1" applyFont="1" applyFill="1" applyBorder="1" applyAlignment="1">
      <alignment horizontal="center" vertical="center"/>
    </xf>
    <xf numFmtId="9" fontId="18" fillId="10" borderId="55" xfId="100" applyFont="1" applyFill="1" applyBorder="1" applyAlignment="1">
      <alignment horizontal="center" vertical="center"/>
    </xf>
    <xf numFmtId="9" fontId="18" fillId="10" borderId="56" xfId="100" applyFont="1" applyFill="1" applyBorder="1" applyAlignment="1">
      <alignment horizontal="center" vertical="center"/>
    </xf>
    <xf numFmtId="0" fontId="6" fillId="13" borderId="57" xfId="0" applyFont="1" applyFill="1" applyBorder="1" applyAlignment="1">
      <alignment vertical="center" wrapText="1"/>
    </xf>
    <xf numFmtId="0" fontId="18" fillId="10" borderId="57" xfId="0" applyFont="1" applyFill="1" applyBorder="1" applyAlignment="1">
      <alignment horizontal="center" vertical="center"/>
    </xf>
    <xf numFmtId="9" fontId="6" fillId="13" borderId="55" xfId="100" applyFont="1" applyFill="1" applyBorder="1" applyAlignment="1">
      <alignment horizontal="center" vertical="center"/>
    </xf>
    <xf numFmtId="9" fontId="6" fillId="13" borderId="56" xfId="100" applyFont="1" applyFill="1" applyBorder="1" applyAlignment="1">
      <alignment horizontal="center" vertical="center"/>
    </xf>
    <xf numFmtId="9" fontId="6" fillId="13" borderId="57" xfId="100" applyFont="1" applyFill="1" applyBorder="1" applyAlignment="1">
      <alignment horizontal="center" vertical="center"/>
    </xf>
    <xf numFmtId="9" fontId="6" fillId="2" borderId="28" xfId="100" applyFont="1" applyFill="1" applyBorder="1" applyAlignment="1">
      <alignment horizontal="center" vertical="center"/>
    </xf>
    <xf numFmtId="164" fontId="18" fillId="10" borderId="50" xfId="99" applyNumberFormat="1" applyFont="1" applyFill="1" applyBorder="1" applyAlignment="1">
      <alignment horizontal="center" vertical="center"/>
    </xf>
    <xf numFmtId="164" fontId="18" fillId="10" borderId="51" xfId="99" applyNumberFormat="1" applyFont="1" applyFill="1" applyBorder="1" applyAlignment="1">
      <alignment horizontal="center" vertical="center"/>
    </xf>
    <xf numFmtId="9" fontId="18" fillId="10" borderId="43" xfId="100" applyFont="1" applyFill="1" applyBorder="1" applyAlignment="1">
      <alignment horizontal="center" vertical="center"/>
    </xf>
    <xf numFmtId="9" fontId="18" fillId="10" borderId="38" xfId="100" applyFont="1" applyFill="1" applyBorder="1" applyAlignment="1">
      <alignment horizontal="center" vertical="center"/>
    </xf>
    <xf numFmtId="0" fontId="18" fillId="10" borderId="4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left" vertical="center"/>
    </xf>
    <xf numFmtId="9" fontId="8" fillId="10" borderId="55" xfId="100" applyFont="1" applyFill="1" applyBorder="1" applyAlignment="1">
      <alignment horizontal="center" vertical="center" wrapText="1"/>
    </xf>
    <xf numFmtId="9" fontId="8" fillId="10" borderId="56" xfId="100" applyFont="1" applyFill="1" applyBorder="1" applyAlignment="1">
      <alignment horizontal="center" vertical="center" wrapText="1"/>
    </xf>
    <xf numFmtId="0" fontId="8" fillId="10" borderId="57" xfId="0" applyFont="1" applyFill="1" applyBorder="1" applyAlignment="1">
      <alignment horizontal="justify" vertical="center" wrapText="1"/>
    </xf>
    <xf numFmtId="9" fontId="6" fillId="13" borderId="23" xfId="100" applyFont="1" applyFill="1" applyBorder="1" applyAlignment="1">
      <alignment horizontal="center" vertical="center"/>
    </xf>
    <xf numFmtId="9" fontId="8" fillId="10" borderId="43" xfId="100" applyFont="1" applyFill="1" applyBorder="1" applyAlignment="1">
      <alignment horizontal="center" vertical="center" wrapText="1"/>
    </xf>
    <xf numFmtId="9" fontId="8" fillId="10" borderId="38" xfId="100" applyFont="1" applyFill="1" applyBorder="1" applyAlignment="1">
      <alignment horizontal="center" vertical="center" wrapText="1"/>
    </xf>
    <xf numFmtId="0" fontId="8" fillId="10" borderId="42" xfId="0" applyFont="1" applyFill="1" applyBorder="1" applyAlignment="1">
      <alignment horizontal="justify" vertical="center" wrapText="1"/>
    </xf>
    <xf numFmtId="0" fontId="8" fillId="10" borderId="50" xfId="0" applyFont="1" applyFill="1" applyBorder="1" applyAlignment="1">
      <alignment horizontal="justify" vertical="center" wrapText="1"/>
    </xf>
    <xf numFmtId="0" fontId="8" fillId="10" borderId="50" xfId="0" applyFont="1" applyFill="1" applyBorder="1" applyAlignment="1">
      <alignment horizontal="center" vertical="center" wrapText="1"/>
    </xf>
    <xf numFmtId="0" fontId="8" fillId="10" borderId="51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vertical="center"/>
    </xf>
    <xf numFmtId="9" fontId="6" fillId="0" borderId="2" xfId="100" applyFont="1" applyBorder="1" applyAlignment="1">
      <alignment horizontal="center" vertical="center"/>
    </xf>
    <xf numFmtId="9" fontId="6" fillId="0" borderId="3" xfId="10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9" fontId="6" fillId="2" borderId="18" xfId="10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vertical="center" wrapText="1"/>
    </xf>
    <xf numFmtId="0" fontId="6" fillId="2" borderId="29" xfId="0" applyFont="1" applyFill="1" applyBorder="1" applyAlignment="1">
      <alignment vertical="center" wrapText="1"/>
    </xf>
    <xf numFmtId="9" fontId="6" fillId="0" borderId="49" xfId="100" applyFont="1" applyBorder="1" applyAlignment="1">
      <alignment horizontal="center" vertical="center"/>
    </xf>
    <xf numFmtId="9" fontId="6" fillId="0" borderId="50" xfId="100" applyFont="1" applyBorder="1" applyAlignment="1">
      <alignment horizontal="center" vertical="center"/>
    </xf>
    <xf numFmtId="0" fontId="6" fillId="0" borderId="20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8" fillId="10" borderId="70" xfId="0" applyFont="1" applyFill="1" applyBorder="1" applyAlignment="1">
      <alignment horizontal="justify" vertical="center" wrapText="1"/>
    </xf>
    <xf numFmtId="0" fontId="8" fillId="0" borderId="18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vertical="center"/>
    </xf>
    <xf numFmtId="0" fontId="8" fillId="0" borderId="1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9" fontId="6" fillId="0" borderId="68" xfId="100" applyFont="1" applyBorder="1" applyAlignment="1">
      <alignment horizontal="center" vertical="center"/>
    </xf>
    <xf numFmtId="9" fontId="6" fillId="0" borderId="33" xfId="100" applyFont="1" applyBorder="1" applyAlignment="1">
      <alignment horizontal="center" vertical="center"/>
    </xf>
    <xf numFmtId="0" fontId="8" fillId="10" borderId="69" xfId="0" applyFont="1" applyFill="1" applyBorder="1" applyAlignment="1">
      <alignment horizontal="justify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9" fontId="6" fillId="0" borderId="31" xfId="100" applyFont="1" applyBorder="1" applyAlignment="1">
      <alignment horizontal="center" vertical="center"/>
    </xf>
    <xf numFmtId="9" fontId="6" fillId="0" borderId="37" xfId="100" applyFont="1" applyBorder="1" applyAlignment="1">
      <alignment horizontal="center" vertical="center"/>
    </xf>
    <xf numFmtId="0" fontId="6" fillId="11" borderId="2" xfId="0" applyFont="1" applyFill="1" applyBorder="1" applyAlignment="1">
      <alignment vertical="center"/>
    </xf>
    <xf numFmtId="0" fontId="6" fillId="11" borderId="3" xfId="0" applyFont="1" applyFill="1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vertical="center"/>
    </xf>
    <xf numFmtId="0" fontId="6" fillId="11" borderId="5" xfId="0" applyFont="1" applyFill="1" applyBorder="1" applyAlignment="1">
      <alignment vertical="center"/>
    </xf>
    <xf numFmtId="0" fontId="6" fillId="11" borderId="6" xfId="0" applyFont="1" applyFill="1" applyBorder="1" applyAlignment="1">
      <alignment vertical="center"/>
    </xf>
    <xf numFmtId="0" fontId="6" fillId="11" borderId="17" xfId="0" applyFont="1" applyFill="1" applyBorder="1" applyAlignment="1">
      <alignment vertical="center"/>
    </xf>
    <xf numFmtId="0" fontId="6" fillId="11" borderId="19" xfId="0" applyFont="1" applyFill="1" applyBorder="1" applyAlignment="1">
      <alignment vertical="center"/>
    </xf>
    <xf numFmtId="0" fontId="6" fillId="11" borderId="34" xfId="0" applyFont="1" applyFill="1" applyBorder="1" applyAlignment="1">
      <alignment vertical="center"/>
    </xf>
    <xf numFmtId="0" fontId="6" fillId="11" borderId="36" xfId="0" applyFont="1" applyFill="1" applyBorder="1" applyAlignment="1">
      <alignment vertical="center"/>
    </xf>
    <xf numFmtId="164" fontId="6" fillId="11" borderId="1" xfId="99" applyNumberFormat="1" applyFont="1" applyFill="1" applyBorder="1" applyAlignment="1">
      <alignment vertical="center"/>
    </xf>
    <xf numFmtId="164" fontId="6" fillId="11" borderId="28" xfId="99" applyNumberFormat="1" applyFont="1" applyFill="1" applyBorder="1" applyAlignment="1">
      <alignment vertical="center"/>
    </xf>
    <xf numFmtId="0" fontId="10" fillId="0" borderId="14" xfId="97" applyFont="1" applyBorder="1" applyAlignment="1">
      <alignment horizontal="center" vertical="center"/>
    </xf>
    <xf numFmtId="0" fontId="10" fillId="0" borderId="26" xfId="97" applyFont="1" applyBorder="1" applyAlignment="1">
      <alignment horizontal="center" vertical="center"/>
    </xf>
    <xf numFmtId="0" fontId="10" fillId="0" borderId="30" xfId="97" applyFont="1" applyBorder="1" applyAlignment="1">
      <alignment horizontal="center" vertical="center"/>
    </xf>
    <xf numFmtId="0" fontId="10" fillId="0" borderId="13" xfId="97" applyFont="1" applyBorder="1" applyAlignment="1">
      <alignment horizontal="center" vertical="center"/>
    </xf>
    <xf numFmtId="0" fontId="10" fillId="0" borderId="25" xfId="97" applyFont="1" applyBorder="1" applyAlignment="1">
      <alignment horizontal="center" vertical="center"/>
    </xf>
    <xf numFmtId="0" fontId="10" fillId="0" borderId="31" xfId="97" applyFont="1" applyBorder="1" applyAlignment="1">
      <alignment horizontal="center" vertical="center"/>
    </xf>
    <xf numFmtId="0" fontId="15" fillId="4" borderId="7" xfId="98" applyFont="1" applyFill="1" applyBorder="1" applyAlignment="1">
      <alignment horizontal="center"/>
    </xf>
    <xf numFmtId="0" fontId="15" fillId="4" borderId="8" xfId="98" applyFont="1" applyFill="1" applyBorder="1" applyAlignment="1">
      <alignment horizontal="center"/>
    </xf>
    <xf numFmtId="0" fontId="15" fillId="4" borderId="9" xfId="98" applyFont="1" applyFill="1" applyBorder="1" applyAlignment="1">
      <alignment horizontal="center"/>
    </xf>
    <xf numFmtId="0" fontId="14" fillId="0" borderId="39" xfId="98" applyFont="1" applyFill="1" applyBorder="1" applyAlignment="1">
      <alignment horizontal="right"/>
    </xf>
    <xf numFmtId="0" fontId="14" fillId="0" borderId="40" xfId="98" applyFont="1" applyFill="1" applyBorder="1" applyAlignment="1">
      <alignment horizontal="right"/>
    </xf>
    <xf numFmtId="0" fontId="14" fillId="0" borderId="41" xfId="98" applyFont="1" applyFill="1" applyBorder="1" applyAlignment="1">
      <alignment horizontal="right"/>
    </xf>
    <xf numFmtId="0" fontId="15" fillId="4" borderId="39" xfId="98" applyFont="1" applyFill="1" applyBorder="1" applyAlignment="1">
      <alignment horizontal="center"/>
    </xf>
    <xf numFmtId="0" fontId="15" fillId="4" borderId="40" xfId="98" applyFont="1" applyFill="1" applyBorder="1" applyAlignment="1">
      <alignment horizontal="center"/>
    </xf>
    <xf numFmtId="0" fontId="17" fillId="0" borderId="49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8" fillId="0" borderId="64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58" xfId="0" applyFont="1" applyBorder="1" applyAlignment="1">
      <alignment horizontal="left" vertical="top" wrapText="1"/>
    </xf>
    <xf numFmtId="0" fontId="8" fillId="0" borderId="46" xfId="0" applyFont="1" applyBorder="1" applyAlignment="1">
      <alignment horizontal="left" vertical="top" wrapText="1"/>
    </xf>
    <xf numFmtId="0" fontId="8" fillId="0" borderId="47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7" fillId="10" borderId="7" xfId="0" applyFont="1" applyFill="1" applyBorder="1" applyAlignment="1">
      <alignment horizontal="left" vertical="center" wrapText="1"/>
    </xf>
    <xf numFmtId="0" fontId="7" fillId="10" borderId="8" xfId="0" applyFont="1" applyFill="1" applyBorder="1" applyAlignment="1">
      <alignment horizontal="left" vertical="center" wrapText="1"/>
    </xf>
    <xf numFmtId="0" fontId="7" fillId="10" borderId="9" xfId="0" applyFont="1" applyFill="1" applyBorder="1" applyAlignment="1">
      <alignment horizontal="left" vertical="center" wrapText="1"/>
    </xf>
    <xf numFmtId="0" fontId="7" fillId="10" borderId="16" xfId="0" applyFont="1" applyFill="1" applyBorder="1" applyAlignment="1">
      <alignment horizontal="left" vertical="center" wrapText="1"/>
    </xf>
    <xf numFmtId="0" fontId="7" fillId="10" borderId="25" xfId="0" applyFont="1" applyFill="1" applyBorder="1" applyAlignment="1">
      <alignment horizontal="left" vertical="center" wrapText="1"/>
    </xf>
    <xf numFmtId="0" fontId="7" fillId="10" borderId="63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7" fillId="12" borderId="0" xfId="0" applyFont="1" applyFill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4" fillId="8" borderId="1" xfId="98" applyFont="1" applyFill="1" applyBorder="1" applyAlignment="1">
      <alignment horizontal="center"/>
    </xf>
    <xf numFmtId="0" fontId="14" fillId="8" borderId="44" xfId="98" applyFont="1" applyFill="1" applyBorder="1" applyAlignment="1">
      <alignment horizontal="center"/>
    </xf>
    <xf numFmtId="0" fontId="14" fillId="8" borderId="45" xfId="98" applyFont="1" applyFill="1" applyBorder="1" applyAlignment="1">
      <alignment horizontal="center"/>
    </xf>
    <xf numFmtId="0" fontId="14" fillId="8" borderId="33" xfId="98" applyFont="1" applyFill="1" applyBorder="1" applyAlignment="1">
      <alignment horizontal="center"/>
    </xf>
  </cellXfs>
  <cellStyles count="10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Milliers" xfId="99" builtinId="3"/>
    <cellStyle name="Normal" xfId="0" builtinId="0"/>
    <cellStyle name="Normal 2" xfId="97"/>
    <cellStyle name="Normal 3" xfId="98"/>
    <cellStyle name="Pourcentage" xfId="100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Préparer</a:t>
            </a:r>
            <a:r>
              <a:rPr lang="fr-FR" baseline="0"/>
              <a:t> le matériel et les produits</a:t>
            </a:r>
          </a:p>
        </c:rich>
      </c:tx>
      <c:layout>
        <c:manualLayout>
          <c:xMode val="edge"/>
          <c:yMode val="edge"/>
          <c:x val="0.34689935721110599"/>
          <c:y val="1.816118696941980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407980721372992"/>
          <c:y val="0.14973029622199988"/>
          <c:w val="0.28025759740469003"/>
          <c:h val="0.80797970542558195"/>
        </c:manualLayout>
      </c:layout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Evaluation!$B$14:$B$16</c:f>
              <c:strCache>
                <c:ptCount val="3"/>
                <c:pt idx="0">
                  <c:v>Préparer le matériel</c:v>
                </c:pt>
                <c:pt idx="1">
                  <c:v>Préparer les produits</c:v>
                </c:pt>
                <c:pt idx="2">
                  <c:v>Préparer les supports de vente</c:v>
                </c:pt>
              </c:strCache>
            </c:strRef>
          </c:cat>
          <c:val>
            <c:numRef>
              <c:f>Evaluation!$M$14:$M$16</c:f>
              <c:numCache>
                <c:formatCode>0%</c:formatCode>
                <c:ptCount val="3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Evaluation!$B$14:$B$16</c:f>
              <c:strCache>
                <c:ptCount val="3"/>
                <c:pt idx="0">
                  <c:v>Préparer le matériel</c:v>
                </c:pt>
                <c:pt idx="1">
                  <c:v>Préparer les produits</c:v>
                </c:pt>
                <c:pt idx="2">
                  <c:v>Préparer les supports de vente</c:v>
                </c:pt>
              </c:strCache>
            </c:strRef>
          </c:cat>
          <c:val>
            <c:numRef>
              <c:f>Evaluation!$O$14:$O$16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72064"/>
        <c:axId val="143673600"/>
      </c:radarChart>
      <c:catAx>
        <c:axId val="14367206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3673600"/>
        <c:crosses val="autoZero"/>
        <c:auto val="1"/>
        <c:lblAlgn val="ctr"/>
        <c:lblOffset val="100"/>
        <c:noMultiLvlLbl val="0"/>
      </c:catAx>
      <c:valAx>
        <c:axId val="14367360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3672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Prise d'informations</a:t>
            </a:r>
          </a:p>
        </c:rich>
      </c:tx>
      <c:layout>
        <c:manualLayout>
          <c:xMode val="edge"/>
          <c:yMode val="edge"/>
          <c:x val="0.36810140336296204"/>
          <c:y val="1.978973793011028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7104416608650445"/>
          <c:y val="0.14874052731860349"/>
          <c:w val="0.26691326709589674"/>
          <c:h val="0.72249820509414342"/>
        </c:manualLayout>
      </c:layout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(Evaluation!$B$25,Evaluation!$B$29,Evaluation!$B$34)</c:f>
              <c:strCache>
                <c:ptCount val="3"/>
                <c:pt idx="0">
                  <c:v>Appliquer les consignes</c:v>
                </c:pt>
                <c:pt idx="1">
                  <c:v>Organiser son travail</c:v>
                </c:pt>
                <c:pt idx="2">
                  <c:v>Gérer la demande client</c:v>
                </c:pt>
              </c:strCache>
            </c:strRef>
          </c:cat>
          <c:val>
            <c:numRef>
              <c:f>(Evaluation!$M$25,Evaluation!$M$29,Evaluation!$M$34)</c:f>
              <c:numCache>
                <c:formatCode>0%</c:formatCode>
                <c:ptCount val="3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(Evaluation!$B$25,Evaluation!$B$29,Evaluation!$B$34)</c:f>
              <c:strCache>
                <c:ptCount val="3"/>
                <c:pt idx="0">
                  <c:v>Appliquer les consignes</c:v>
                </c:pt>
                <c:pt idx="1">
                  <c:v>Organiser son travail</c:v>
                </c:pt>
                <c:pt idx="2">
                  <c:v>Gérer la demande client</c:v>
                </c:pt>
              </c:strCache>
            </c:strRef>
          </c:cat>
          <c:val>
            <c:numRef>
              <c:f>(Evaluation!$O$25,Evaluation!$O$29,Evaluation!$O$34)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17056"/>
        <c:axId val="149518592"/>
      </c:radarChart>
      <c:catAx>
        <c:axId val="14951705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9518592"/>
        <c:crosses val="autoZero"/>
        <c:auto val="1"/>
        <c:lblAlgn val="ctr"/>
        <c:lblOffset val="100"/>
        <c:noMultiLvlLbl val="0"/>
      </c:catAx>
      <c:valAx>
        <c:axId val="149518592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95170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Réaliser l'entretien d'une chambre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2769474706072701"/>
          <c:y val="9.6642093913589494E-2"/>
          <c:w val="0.47273346996009058"/>
          <c:h val="0.8760622011055007"/>
        </c:manualLayout>
      </c:layout>
      <c:radarChart>
        <c:radarStyle val="marker"/>
        <c:varyColors val="0"/>
        <c:ser>
          <c:idx val="1"/>
          <c:order val="0"/>
          <c:tx>
            <c:v>Evaluation</c:v>
          </c:tx>
          <c:cat>
            <c:strRef>
              <c:f>(Evaluation!$B$64,Evaluation!$B$71,Evaluation!$B$77,Evaluation!$B$80,Evaluation!$B$86)</c:f>
              <c:strCache>
                <c:ptCount val="5"/>
                <c:pt idx="0">
                  <c:v>Nettoyer une chambre</c:v>
                </c:pt>
                <c:pt idx="1">
                  <c:v>Mise en place de la chambre au propre</c:v>
                </c:pt>
                <c:pt idx="2">
                  <c:v>Contrôler la conformité de la chambre</c:v>
                </c:pt>
                <c:pt idx="3">
                  <c:v>Nettoyage des espaces communs</c:v>
                </c:pt>
                <c:pt idx="4">
                  <c:v>Ranger les produits, équipements et matériels</c:v>
                </c:pt>
              </c:strCache>
            </c:strRef>
          </c:cat>
          <c:val>
            <c:numRef>
              <c:f>(Evaluation!$M$64,Evaluation!$M$71,Evaluation!$M$77,Evaluation!$M$80,Evaluation!$M$86)</c:f>
              <c:numCache>
                <c:formatCode>0%</c:formatCode>
                <c:ptCount val="5"/>
                <c:pt idx="0">
                  <c:v>0.75</c:v>
                </c:pt>
                <c:pt idx="1">
                  <c:v>0.875</c:v>
                </c:pt>
                <c:pt idx="2">
                  <c:v>0.75</c:v>
                </c:pt>
                <c:pt idx="3">
                  <c:v>0.75</c:v>
                </c:pt>
                <c:pt idx="4">
                  <c:v>0.75</c:v>
                </c:pt>
              </c:numCache>
            </c:numRef>
          </c:val>
        </c:ser>
        <c:ser>
          <c:idx val="0"/>
          <c:order val="1"/>
          <c:tx>
            <c:v>Référence</c:v>
          </c:tx>
          <c:cat>
            <c:strRef>
              <c:f>(Evaluation!$B$64,Evaluation!$B$71,Evaluation!$B$77,Evaluation!$B$80,Evaluation!$B$86)</c:f>
              <c:strCache>
                <c:ptCount val="5"/>
                <c:pt idx="0">
                  <c:v>Nettoyer une chambre</c:v>
                </c:pt>
                <c:pt idx="1">
                  <c:v>Mise en place de la chambre au propre</c:v>
                </c:pt>
                <c:pt idx="2">
                  <c:v>Contrôler la conformité de la chambre</c:v>
                </c:pt>
                <c:pt idx="3">
                  <c:v>Nettoyage des espaces communs</c:v>
                </c:pt>
                <c:pt idx="4">
                  <c:v>Ranger les produits, équipements et matériels</c:v>
                </c:pt>
              </c:strCache>
            </c:strRef>
          </c:cat>
          <c:val>
            <c:numRef>
              <c:f>(Evaluation!$O$64,Evaluation!$O$71,Evaluation!$O$77,Evaluation!$O$80,Evaluation!$O$86)</c:f>
              <c:numCache>
                <c:formatCode>0%</c:formatCode>
                <c:ptCount val="5"/>
                <c:pt idx="0">
                  <c:v>0.65000000000000013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57696"/>
        <c:axId val="182584832"/>
      </c:radarChart>
      <c:catAx>
        <c:axId val="1825576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82584832"/>
        <c:crosses val="autoZero"/>
        <c:auto val="1"/>
        <c:lblAlgn val="ctr"/>
        <c:lblOffset val="100"/>
        <c:noMultiLvlLbl val="0"/>
      </c:catAx>
      <c:valAx>
        <c:axId val="182584832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82557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Gestion du linge</a:t>
            </a:r>
          </a:p>
        </c:rich>
      </c:tx>
      <c:layout>
        <c:manualLayout>
          <c:xMode val="edge"/>
          <c:yMode val="edge"/>
          <c:x val="0.42913973090357527"/>
          <c:y val="1.0529778441439404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(Evaluation!$B$94,Evaluation!$B$101)</c:f>
              <c:strCache>
                <c:ptCount val="2"/>
                <c:pt idx="0">
                  <c:v>Préprarer le linge propre</c:v>
                </c:pt>
                <c:pt idx="1">
                  <c:v>Gérer le linge sale ou défecteux</c:v>
                </c:pt>
              </c:strCache>
            </c:strRef>
          </c:cat>
          <c:val>
            <c:numRef>
              <c:f>(Evaluation!$M$94,Evaluation!$M$101)</c:f>
              <c:numCache>
                <c:formatCode>0%</c:formatCode>
                <c:ptCount val="2"/>
                <c:pt idx="0">
                  <c:v>0.75</c:v>
                </c:pt>
                <c:pt idx="1">
                  <c:v>0.7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(Evaluation!$B$94,Evaluation!$B$101)</c:f>
              <c:strCache>
                <c:ptCount val="2"/>
                <c:pt idx="0">
                  <c:v>Préprarer le linge propre</c:v>
                </c:pt>
                <c:pt idx="1">
                  <c:v>Gérer le linge sale ou défecteux</c:v>
                </c:pt>
              </c:strCache>
            </c:strRef>
          </c:cat>
          <c:val>
            <c:numRef>
              <c:f>(Evaluation!$O$94,Evaluation!$O$101)</c:f>
              <c:numCache>
                <c:formatCode>0%</c:formatCode>
                <c:ptCount val="2"/>
                <c:pt idx="0">
                  <c:v>0.65</c:v>
                </c:pt>
                <c:pt idx="1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554816"/>
        <c:axId val="205556736"/>
      </c:radarChart>
      <c:catAx>
        <c:axId val="20555481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205556736"/>
        <c:crosses val="autoZero"/>
        <c:auto val="1"/>
        <c:lblAlgn val="ctr"/>
        <c:lblOffset val="100"/>
        <c:noMultiLvlLbl val="0"/>
      </c:catAx>
      <c:valAx>
        <c:axId val="205556736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205554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Compétences Managériales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1"/>
          <c:order val="0"/>
          <c:tx>
            <c:v>Evaluation</c:v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accent1"/>
                </a:solidFill>
              </a:ln>
            </c:spPr>
          </c:marker>
          <c:cat>
            <c:strRef>
              <c:f>(Evaluation!$B$295,Evaluation!$B$301,Evaluation!$B$311,Evaluation!$B$317,Evaluation!$B$323)</c:f>
              <c:strCache>
                <c:ptCount val="5"/>
                <c:pt idx="0">
                  <c:v>Communication</c:v>
                </c:pt>
                <c:pt idx="1">
                  <c:v>Leadership</c:v>
                </c:pt>
                <c:pt idx="2">
                  <c:v>Gestion de l'équipe</c:v>
                </c:pt>
                <c:pt idx="3">
                  <c:v>Gestion des Tâches</c:v>
                </c:pt>
                <c:pt idx="4">
                  <c:v>Gestion Stratégiques</c:v>
                </c:pt>
              </c:strCache>
            </c:strRef>
          </c:cat>
          <c:val>
            <c:numRef>
              <c:f>(Evaluation!$M$295,Evaluation!$M$301,Evaluation!$M$311,Evaluation!$M$317,Evaluation!$M$323)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1"/>
          <c:tx>
            <c:v>Référence</c:v>
          </c:tx>
          <c:spPr>
            <a:ln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(Evaluation!$B$295,Evaluation!$B$301,Evaluation!$B$311,Evaluation!$B$317,Evaluation!$B$323)</c:f>
              <c:strCache>
                <c:ptCount val="5"/>
                <c:pt idx="0">
                  <c:v>Communication</c:v>
                </c:pt>
                <c:pt idx="1">
                  <c:v>Leadership</c:v>
                </c:pt>
                <c:pt idx="2">
                  <c:v>Gestion de l'équipe</c:v>
                </c:pt>
                <c:pt idx="3">
                  <c:v>Gestion des Tâches</c:v>
                </c:pt>
                <c:pt idx="4">
                  <c:v>Gestion Stratégiques</c:v>
                </c:pt>
              </c:strCache>
            </c:strRef>
          </c:cat>
          <c:val>
            <c:numRef>
              <c:f>(Evaluation!$O$295,Evaluation!$O$301,Evaluation!$O$311,Evaluation!$O$317,Evaluation!$O$323)</c:f>
              <c:numCache>
                <c:formatCode>0%</c:formatCode>
                <c:ptCount val="5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331968"/>
        <c:axId val="213333888"/>
      </c:radarChart>
      <c:catAx>
        <c:axId val="21333196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213333888"/>
        <c:crosses val="autoZero"/>
        <c:auto val="1"/>
        <c:lblAlgn val="ctr"/>
        <c:lblOffset val="100"/>
        <c:noMultiLvlLbl val="0"/>
      </c:catAx>
      <c:valAx>
        <c:axId val="213333888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213331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</a:t>
            </a:r>
            <a:r>
              <a:rPr lang="fr-FR" baseline="0"/>
              <a:t> Global de l'évaluation</a:t>
            </a:r>
            <a:endParaRPr lang="fr-FR"/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Evaluation!$G$357:$L$357</c:f>
              <c:strCache>
                <c:ptCount val="6"/>
                <c:pt idx="0">
                  <c:v>Insuffisant </c:v>
                </c:pt>
                <c:pt idx="1">
                  <c:v>Acceptable </c:v>
                </c:pt>
                <c:pt idx="2">
                  <c:v>Satisfaisant</c:v>
                </c:pt>
                <c:pt idx="3">
                  <c:v>Très satisfaisant</c:v>
                </c:pt>
                <c:pt idx="4">
                  <c:v>Non Observé</c:v>
                </c:pt>
                <c:pt idx="5">
                  <c:v>Sans Objet</c:v>
                </c:pt>
              </c:strCache>
            </c:strRef>
          </c:cat>
          <c:val>
            <c:numRef>
              <c:f>Evaluation!$G$358:$L$358</c:f>
              <c:numCache>
                <c:formatCode>_(* #,##0.00_);_(* \(#,##0.00\);_(* "-"??_);_(@_)</c:formatCode>
                <c:ptCount val="6"/>
                <c:pt idx="0">
                  <c:v>3</c:v>
                </c:pt>
                <c:pt idx="1">
                  <c:v>1</c:v>
                </c:pt>
                <c:pt idx="2">
                  <c:v>157</c:v>
                </c:pt>
                <c:pt idx="3">
                  <c:v>9</c:v>
                </c:pt>
                <c:pt idx="4">
                  <c:v>1</c:v>
                </c:pt>
                <c:pt idx="5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Graphique des résultats suivants</a:t>
            </a:r>
            <a:r>
              <a:rPr lang="fr-FR" baseline="0"/>
              <a:t> les catégories</a:t>
            </a:r>
            <a:endParaRPr lang="fr-FR"/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dLbls>
            <c:delete val="1"/>
          </c:dLbls>
          <c:cat>
            <c:strRef>
              <c:f>Evaluation!$B$359:$B$372</c:f>
              <c:strCache>
                <c:ptCount val="14"/>
                <c:pt idx="0">
                  <c:v>PREPARATION DE LA JOURNEE</c:v>
                </c:pt>
                <c:pt idx="1">
                  <c:v>PRISE D'INFORMATIONS</c:v>
                </c:pt>
                <c:pt idx="2">
                  <c:v>APPROVISIONNEMENT ET STOCKAGE</c:v>
                </c:pt>
                <c:pt idx="3">
                  <c:v>REALISER DE L'ENTRETIEN DES CHAMBRES</c:v>
                </c:pt>
                <c:pt idx="4">
                  <c:v>GESTION DU LINGE</c:v>
                </c:pt>
                <c:pt idx="5">
                  <c:v>REGLE D'HYGIENE ET DE SECURITE</c:v>
                </c:pt>
                <c:pt idx="6">
                  <c:v>SERVICE DU PETIT DEJEUNER</c:v>
                </c:pt>
                <c:pt idx="7">
                  <c:v>ORGANISER SON POSTE SELON LA LOGIQUE DE LA TACHE</c:v>
                </c:pt>
                <c:pt idx="8">
                  <c:v>AGIR</c:v>
                </c:pt>
                <c:pt idx="9">
                  <c:v>EVALUER</c:v>
                </c:pt>
                <c:pt idx="10">
                  <c:v>REAGIR</c:v>
                </c:pt>
                <c:pt idx="11">
                  <c:v>INFORMATIQUE ET LANGUES VIVANTES</c:v>
                </c:pt>
                <c:pt idx="12">
                  <c:v>COMPETENCES MANAGERIALES</c:v>
                </c:pt>
                <c:pt idx="13">
                  <c:v>SAVOIR ETRE</c:v>
                </c:pt>
              </c:strCache>
            </c:strRef>
          </c:cat>
          <c:val>
            <c:numRef>
              <c:f>Evaluation!$M$359:$M$372</c:f>
              <c:numCache>
                <c:formatCode>0%</c:formatCode>
                <c:ptCount val="14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  <c:pt idx="3">
                  <c:v>0.77500000000000002</c:v>
                </c:pt>
                <c:pt idx="4">
                  <c:v>0.72499999999999998</c:v>
                </c:pt>
                <c:pt idx="5">
                  <c:v>0.8</c:v>
                </c:pt>
                <c:pt idx="6">
                  <c:v>0.75624999999999998</c:v>
                </c:pt>
                <c:pt idx="7">
                  <c:v>0.75</c:v>
                </c:pt>
                <c:pt idx="8">
                  <c:v>0.72166183035714293</c:v>
                </c:pt>
                <c:pt idx="9">
                  <c:v>1</c:v>
                </c:pt>
                <c:pt idx="10">
                  <c:v>0.75</c:v>
                </c:pt>
                <c:pt idx="11">
                  <c:v>1</c:v>
                </c:pt>
                <c:pt idx="12">
                  <c:v>0</c:v>
                </c:pt>
                <c:pt idx="13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dLbls>
            <c:delete val="1"/>
          </c:dLbls>
          <c:cat>
            <c:strRef>
              <c:f>Evaluation!$B$359:$B$372</c:f>
              <c:strCache>
                <c:ptCount val="14"/>
                <c:pt idx="0">
                  <c:v>PREPARATION DE LA JOURNEE</c:v>
                </c:pt>
                <c:pt idx="1">
                  <c:v>PRISE D'INFORMATIONS</c:v>
                </c:pt>
                <c:pt idx="2">
                  <c:v>APPROVISIONNEMENT ET STOCKAGE</c:v>
                </c:pt>
                <c:pt idx="3">
                  <c:v>REALISER DE L'ENTRETIEN DES CHAMBRES</c:v>
                </c:pt>
                <c:pt idx="4">
                  <c:v>GESTION DU LINGE</c:v>
                </c:pt>
                <c:pt idx="5">
                  <c:v>REGLE D'HYGIENE ET DE SECURITE</c:v>
                </c:pt>
                <c:pt idx="6">
                  <c:v>SERVICE DU PETIT DEJEUNER</c:v>
                </c:pt>
                <c:pt idx="7">
                  <c:v>ORGANISER SON POSTE SELON LA LOGIQUE DE LA TACHE</c:v>
                </c:pt>
                <c:pt idx="8">
                  <c:v>AGIR</c:v>
                </c:pt>
                <c:pt idx="9">
                  <c:v>EVALUER</c:v>
                </c:pt>
                <c:pt idx="10">
                  <c:v>REAGIR</c:v>
                </c:pt>
                <c:pt idx="11">
                  <c:v>INFORMATIQUE ET LANGUES VIVANTES</c:v>
                </c:pt>
                <c:pt idx="12">
                  <c:v>COMPETENCES MANAGERIALES</c:v>
                </c:pt>
                <c:pt idx="13">
                  <c:v>SAVOIR ETRE</c:v>
                </c:pt>
              </c:strCache>
            </c:strRef>
          </c:cat>
          <c:val>
            <c:numRef>
              <c:f>Evaluation!$O$359:$O$372</c:f>
              <c:numCache>
                <c:formatCode>0%</c:formatCode>
                <c:ptCount val="14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  <c:pt idx="5">
                  <c:v>0.65</c:v>
                </c:pt>
                <c:pt idx="6">
                  <c:v>0.65</c:v>
                </c:pt>
                <c:pt idx="7">
                  <c:v>0.65</c:v>
                </c:pt>
                <c:pt idx="8">
                  <c:v>0.65</c:v>
                </c:pt>
                <c:pt idx="9">
                  <c:v>0.65</c:v>
                </c:pt>
                <c:pt idx="10">
                  <c:v>0.65</c:v>
                </c:pt>
                <c:pt idx="11">
                  <c:v>0.65</c:v>
                </c:pt>
                <c:pt idx="12">
                  <c:v>0.65</c:v>
                </c:pt>
                <c:pt idx="13">
                  <c:v>0.65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2544896"/>
        <c:axId val="142546432"/>
      </c:radarChart>
      <c:catAx>
        <c:axId val="14254489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546432"/>
        <c:crosses val="autoZero"/>
        <c:auto val="1"/>
        <c:lblAlgn val="ctr"/>
        <c:lblOffset val="100"/>
        <c:noMultiLvlLbl val="0"/>
      </c:catAx>
      <c:valAx>
        <c:axId val="142546432"/>
        <c:scaling>
          <c:orientation val="minMax"/>
          <c:max val="1"/>
        </c:scaling>
        <c:delete val="0"/>
        <c:axPos val="l"/>
        <c:majorGridlines/>
        <c:minorGridlines/>
        <c:numFmt formatCode="0%" sourceLinked="1"/>
        <c:majorTickMark val="none"/>
        <c:minorTickMark val="none"/>
        <c:tickLblPos val="nextTo"/>
        <c:crossAx val="1425448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Approvisionnement et stockage</a:t>
            </a:r>
          </a:p>
        </c:rich>
      </c:tx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(Evaluation!$B$43,Evaluation!$B$48)</c:f>
              <c:strCache>
                <c:ptCount val="2"/>
                <c:pt idx="0">
                  <c:v>Gérer les approvisionnements et stockages</c:v>
                </c:pt>
                <c:pt idx="1">
                  <c:v>Controler la conformité</c:v>
                </c:pt>
              </c:strCache>
            </c:strRef>
          </c:cat>
          <c:val>
            <c:numRef>
              <c:f>(Evaluation!$M$43,Evaluation!$M$48)</c:f>
              <c:numCache>
                <c:formatCode>0%</c:formatCode>
                <c:ptCount val="2"/>
                <c:pt idx="0">
                  <c:v>0.75</c:v>
                </c:pt>
                <c:pt idx="1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(Evaluation!$B$43,Evaluation!$B$48)</c:f>
              <c:strCache>
                <c:ptCount val="2"/>
                <c:pt idx="0">
                  <c:v>Gérer les approvisionnements et stockages</c:v>
                </c:pt>
                <c:pt idx="1">
                  <c:v>Controler la conformité</c:v>
                </c:pt>
              </c:strCache>
            </c:strRef>
          </c:cat>
          <c:val>
            <c:numRef>
              <c:f>(Evaluation!$O$43,Evaluation!$O$48)</c:f>
              <c:numCache>
                <c:formatCode>0%</c:formatCode>
                <c:ptCount val="2"/>
                <c:pt idx="0">
                  <c:v>0.65</c:v>
                </c:pt>
                <c:pt idx="1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571776"/>
        <c:axId val="142573568"/>
      </c:radarChart>
      <c:catAx>
        <c:axId val="1425717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573568"/>
        <c:crosses val="autoZero"/>
        <c:auto val="1"/>
        <c:lblAlgn val="ctr"/>
        <c:lblOffset val="100"/>
        <c:noMultiLvlLbl val="0"/>
      </c:catAx>
      <c:valAx>
        <c:axId val="142573568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571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Savoir</a:t>
            </a:r>
            <a:r>
              <a:rPr lang="fr-FR" baseline="0"/>
              <a:t> être</a:t>
            </a:r>
            <a:endParaRPr lang="fr-FR"/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1"/>
          <c:order val="0"/>
          <c:tx>
            <c:v>Evaluation</c:v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chemeClr val="accent1"/>
                </a:solidFill>
              </a:ln>
            </c:spPr>
          </c:marker>
          <c:cat>
            <c:strRef>
              <c:f>(Evaluation!$B$328,Evaluation!$B$337,Evaluation!$B$345)</c:f>
              <c:strCache>
                <c:ptCount val="3"/>
                <c:pt idx="0">
                  <c:v>Respect des règles</c:v>
                </c:pt>
                <c:pt idx="1">
                  <c:v>Comportement au sein du groupe</c:v>
                </c:pt>
                <c:pt idx="2">
                  <c:v>Intérêt au travail</c:v>
                </c:pt>
              </c:strCache>
            </c:strRef>
          </c:cat>
          <c:val>
            <c:numRef>
              <c:f>(Evaluation!$M$336,Evaluation!$M$344,Evaluation!$M$354)</c:f>
              <c:numCache>
                <c:formatCode>0%</c:formatCode>
                <c:ptCount val="3"/>
                <c:pt idx="0">
                  <c:v>0.75</c:v>
                </c:pt>
                <c:pt idx="1">
                  <c:v>0.75</c:v>
                </c:pt>
                <c:pt idx="2">
                  <c:v>0.75</c:v>
                </c:pt>
              </c:numCache>
            </c:numRef>
          </c:val>
        </c:ser>
        <c:ser>
          <c:idx val="2"/>
          <c:order val="1"/>
          <c:tx>
            <c:v>Référence</c:v>
          </c:tx>
          <c:spPr>
            <a:ln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(Evaluation!$B$328,Evaluation!$B$337,Evaluation!$B$345)</c:f>
              <c:strCache>
                <c:ptCount val="3"/>
                <c:pt idx="0">
                  <c:v>Respect des règles</c:v>
                </c:pt>
                <c:pt idx="1">
                  <c:v>Comportement au sein du groupe</c:v>
                </c:pt>
                <c:pt idx="2">
                  <c:v>Intérêt au travail</c:v>
                </c:pt>
              </c:strCache>
            </c:strRef>
          </c:cat>
          <c:val>
            <c:numRef>
              <c:f>(Evaluation!$O$336,Evaluation!$O$344,Evaluation!$O$354)</c:f>
              <c:numCache>
                <c:formatCode>0%</c:formatCode>
                <c:ptCount val="3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586240"/>
        <c:axId val="142588160"/>
      </c:radarChart>
      <c:catAx>
        <c:axId val="14258624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42588160"/>
        <c:crosses val="autoZero"/>
        <c:auto val="1"/>
        <c:lblAlgn val="ctr"/>
        <c:lblOffset val="100"/>
        <c:noMultiLvlLbl val="0"/>
      </c:catAx>
      <c:valAx>
        <c:axId val="14258816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586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Gestion du linge</a:t>
            </a:r>
          </a:p>
        </c:rich>
      </c:tx>
      <c:layout>
        <c:manualLayout>
          <c:xMode val="edge"/>
          <c:yMode val="edge"/>
          <c:x val="0.42913973090357527"/>
          <c:y val="1.0529778441439404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Evaluation!$B$112</c:f>
              <c:strCache>
                <c:ptCount val="1"/>
                <c:pt idx="0">
                  <c:v>Appliquer les bonnes postures et les règles</c:v>
                </c:pt>
              </c:strCache>
            </c:strRef>
          </c:cat>
          <c:val>
            <c:numRef>
              <c:f>Evaluation!$M$112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Evaluation!$B$112</c:f>
              <c:strCache>
                <c:ptCount val="1"/>
                <c:pt idx="0">
                  <c:v>Appliquer les bonnes postures et les règles</c:v>
                </c:pt>
              </c:strCache>
            </c:strRef>
          </c:cat>
          <c:val>
            <c:numRef>
              <c:f>Evaluation!$M$112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01216"/>
        <c:axId val="142680832"/>
      </c:radarChart>
      <c:catAx>
        <c:axId val="14260121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680832"/>
        <c:crosses val="autoZero"/>
        <c:auto val="1"/>
        <c:lblAlgn val="ctr"/>
        <c:lblOffset val="100"/>
        <c:noMultiLvlLbl val="0"/>
      </c:catAx>
      <c:valAx>
        <c:axId val="142680832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60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Service du petit</a:t>
            </a:r>
            <a:r>
              <a:rPr lang="fr-FR" baseline="0"/>
              <a:t> déjeuner</a:t>
            </a:r>
            <a:endParaRPr lang="fr-FR"/>
          </a:p>
        </c:rich>
      </c:tx>
      <c:layout>
        <c:manualLayout>
          <c:xMode val="edge"/>
          <c:yMode val="edge"/>
          <c:x val="0.37423238704633438"/>
          <c:y val="1.0529778441439404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(Evaluation!$B$120,Evaluation!$B$125,Evaluation!$B$138,Evaluation!$B$142,Evaluation!$B$150)</c:f>
              <c:strCache>
                <c:ptCount val="5"/>
                <c:pt idx="0">
                  <c:v>Prise d'information PDJ</c:v>
                </c:pt>
                <c:pt idx="1">
                  <c:v>Préparer la salle</c:v>
                </c:pt>
                <c:pt idx="2">
                  <c:v>Servir le petit déjeuner</c:v>
                </c:pt>
                <c:pt idx="3">
                  <c:v>Contact clients</c:v>
                </c:pt>
                <c:pt idx="4">
                  <c:v>Nettoyer après service</c:v>
                </c:pt>
              </c:strCache>
            </c:strRef>
          </c:cat>
          <c:val>
            <c:numRef>
              <c:f>(Evaluation!$M$120,Evaluation!$M$125,Evaluation!$M$138,Evaluation!$M$142,Evaluation!$M$150)</c:f>
              <c:numCache>
                <c:formatCode>0%</c:formatCode>
                <c:ptCount val="5"/>
                <c:pt idx="0">
                  <c:v>0.75</c:v>
                </c:pt>
                <c:pt idx="1">
                  <c:v>0.75</c:v>
                </c:pt>
                <c:pt idx="2">
                  <c:v>0.78125</c:v>
                </c:pt>
                <c:pt idx="3">
                  <c:v>0.75</c:v>
                </c:pt>
                <c:pt idx="4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(Evaluation!$B$120,Evaluation!$B$125,Evaluation!$B$138,Evaluation!$B$142,Evaluation!$B$150)</c:f>
              <c:strCache>
                <c:ptCount val="5"/>
                <c:pt idx="0">
                  <c:v>Prise d'information PDJ</c:v>
                </c:pt>
                <c:pt idx="1">
                  <c:v>Préparer la salle</c:v>
                </c:pt>
                <c:pt idx="2">
                  <c:v>Servir le petit déjeuner</c:v>
                </c:pt>
                <c:pt idx="3">
                  <c:v>Contact clients</c:v>
                </c:pt>
                <c:pt idx="4">
                  <c:v>Nettoyer après service</c:v>
                </c:pt>
              </c:strCache>
            </c:strRef>
          </c:cat>
          <c:val>
            <c:numRef>
              <c:f>(Evaluation!$O$120,Evaluation!$O$125,Evaluation!$O$138,Evaluation!$O$142,Evaluation!$O$150)</c:f>
              <c:numCache>
                <c:formatCode>0%</c:formatCode>
                <c:ptCount val="5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45440"/>
        <c:axId val="142846976"/>
      </c:radarChart>
      <c:catAx>
        <c:axId val="14284544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846976"/>
        <c:crosses val="autoZero"/>
        <c:auto val="1"/>
        <c:lblAlgn val="ctr"/>
        <c:lblOffset val="100"/>
        <c:noMultiLvlLbl val="0"/>
      </c:catAx>
      <c:valAx>
        <c:axId val="142846976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845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Organiser</a:t>
            </a:r>
            <a:r>
              <a:rPr lang="fr-FR" baseline="0"/>
              <a:t> son poste</a:t>
            </a:r>
            <a:endParaRPr lang="fr-FR"/>
          </a:p>
        </c:rich>
      </c:tx>
      <c:layout>
        <c:manualLayout>
          <c:xMode val="edge"/>
          <c:yMode val="edge"/>
          <c:x val="0.37423238704633438"/>
          <c:y val="1.0529778441439404E-2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(Evaluation!$B$159,Evaluation!$B$167,Evaluation!$B$177,Evaluation!$B$182)</c:f>
              <c:strCache>
                <c:ptCount val="4"/>
                <c:pt idx="0">
                  <c:v>S'informer de l'activité de l'établissement</c:v>
                </c:pt>
                <c:pt idx="1">
                  <c:v>Déterminer les besoins (capacité à analyser les besoins )</c:v>
                </c:pt>
                <c:pt idx="2">
                  <c:v>Plannifer le travail </c:v>
                </c:pt>
                <c:pt idx="3">
                  <c:v>Préparer de l'accueil d'un client (identification)</c:v>
                </c:pt>
              </c:strCache>
            </c:strRef>
          </c:cat>
          <c:val>
            <c:numRef>
              <c:f>Evaluation!$M$159</c:f>
              <c:numCache>
                <c:formatCode>0%</c:formatCode>
                <c:ptCount val="1"/>
                <c:pt idx="0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(Evaluation!$B$159,Evaluation!$B$167,Evaluation!$B$177,Evaluation!$B$182)</c:f>
              <c:strCache>
                <c:ptCount val="4"/>
                <c:pt idx="0">
                  <c:v>S'informer de l'activité de l'établissement</c:v>
                </c:pt>
                <c:pt idx="1">
                  <c:v>Déterminer les besoins (capacité à analyser les besoins )</c:v>
                </c:pt>
                <c:pt idx="2">
                  <c:v>Plannifer le travail </c:v>
                </c:pt>
                <c:pt idx="3">
                  <c:v>Préparer de l'accueil d'un client (identification)</c:v>
                </c:pt>
              </c:strCache>
            </c:strRef>
          </c:cat>
          <c:val>
            <c:numRef>
              <c:f>(Evaluation!$O$159,Evaluation!$O$167,Evaluation!$O$177,Evaluation!$O$182)</c:f>
              <c:numCache>
                <c:formatCode>0%</c:formatCode>
                <c:ptCount val="4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76672"/>
        <c:axId val="142878208"/>
      </c:radarChart>
      <c:catAx>
        <c:axId val="1428766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878208"/>
        <c:crosses val="autoZero"/>
        <c:auto val="1"/>
        <c:lblAlgn val="ctr"/>
        <c:lblOffset val="100"/>
        <c:noMultiLvlLbl val="0"/>
      </c:catAx>
      <c:valAx>
        <c:axId val="142878208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876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Agir</a:t>
            </a:r>
          </a:p>
        </c:rich>
      </c:tx>
      <c:layout>
        <c:manualLayout>
          <c:xMode val="edge"/>
          <c:yMode val="edge"/>
          <c:x val="0.44652705645836821"/>
          <c:y val="5.5077578579513708E-3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(Evaluation!$B$195,Evaluation!$B$202,Evaluation!$B$206,Evaluation!$B$213,Evaluation!$B$217)</c:f>
              <c:strCache>
                <c:ptCount val="5"/>
                <c:pt idx="0">
                  <c:v>Assurer l'accueil et le suivi du client</c:v>
                </c:pt>
                <c:pt idx="1">
                  <c:v>Diriger l'équipe</c:v>
                </c:pt>
                <c:pt idx="2">
                  <c:v>Gérer les situations particulières ou occasionnelles</c:v>
                </c:pt>
                <c:pt idx="3">
                  <c:v>Gérer le matériel, le linge et les produits</c:v>
                </c:pt>
                <c:pt idx="4">
                  <c:v>Réaliser les travaux exceptionnels</c:v>
                </c:pt>
              </c:strCache>
            </c:strRef>
          </c:cat>
          <c:val>
            <c:numRef>
              <c:f>(Evaluation!$M$195,Evaluation!$M$202,Evaluation!$M$206,Evaluation!$M$213,Evaluation!$M$217)</c:f>
              <c:numCache>
                <c:formatCode>0%</c:formatCode>
                <c:ptCount val="5"/>
                <c:pt idx="0">
                  <c:v>0.7142857142857143</c:v>
                </c:pt>
                <c:pt idx="1">
                  <c:v>0.65</c:v>
                </c:pt>
                <c:pt idx="2">
                  <c:v>0.75</c:v>
                </c:pt>
                <c:pt idx="3">
                  <c:v>0.74468750000000006</c:v>
                </c:pt>
                <c:pt idx="4">
                  <c:v>0.74933593749999994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(Evaluation!$B$195,Evaluation!$B$202,Evaluation!$B$206,Evaluation!$B$213,Evaluation!$B$217)</c:f>
              <c:strCache>
                <c:ptCount val="5"/>
                <c:pt idx="0">
                  <c:v>Assurer l'accueil et le suivi du client</c:v>
                </c:pt>
                <c:pt idx="1">
                  <c:v>Diriger l'équipe</c:v>
                </c:pt>
                <c:pt idx="2">
                  <c:v>Gérer les situations particulières ou occasionnelles</c:v>
                </c:pt>
                <c:pt idx="3">
                  <c:v>Gérer le matériel, le linge et les produits</c:v>
                </c:pt>
                <c:pt idx="4">
                  <c:v>Réaliser les travaux exceptionnels</c:v>
                </c:pt>
              </c:strCache>
            </c:strRef>
          </c:cat>
          <c:val>
            <c:numRef>
              <c:f>(Evaluation!$O$195,Evaluation!$O$202,Evaluation!$O$206,Evaluation!$O$213,Evaluation!$O$217)</c:f>
              <c:numCache>
                <c:formatCode>0%</c:formatCode>
                <c:ptCount val="5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99456"/>
        <c:axId val="142913536"/>
      </c:radarChart>
      <c:catAx>
        <c:axId val="14289945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2913536"/>
        <c:crosses val="autoZero"/>
        <c:auto val="1"/>
        <c:lblAlgn val="ctr"/>
        <c:lblOffset val="100"/>
        <c:noMultiLvlLbl val="0"/>
      </c:catAx>
      <c:valAx>
        <c:axId val="142913536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289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Evaluer</a:t>
            </a:r>
          </a:p>
        </c:rich>
      </c:tx>
      <c:layout>
        <c:manualLayout>
          <c:xMode val="edge"/>
          <c:yMode val="edge"/>
          <c:x val="0.44652705645836821"/>
          <c:y val="5.5077578579513708E-3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(Evaluation!$B$229,Evaluation!$B$235,Evaluation!$B$241,Evaluation!$B$244)</c:f>
              <c:strCache>
                <c:ptCount val="4"/>
                <c:pt idx="0">
                  <c:v>Controler le travail des équipes</c:v>
                </c:pt>
                <c:pt idx="1">
                  <c:v>Gestion des approvisionnements</c:v>
                </c:pt>
                <c:pt idx="2">
                  <c:v>S'assurer de la bonne utilisation du matériel, du linge et des produits</c:v>
                </c:pt>
                <c:pt idx="3">
                  <c:v>Vérifier la conformité des livraisons, quantitativement et qualitativement</c:v>
                </c:pt>
              </c:strCache>
            </c:strRef>
          </c:cat>
          <c:val>
            <c:numRef>
              <c:f>(Evaluation!$M$229,Evaluation!$M$235,Evaluation!$M$241,Evaluation!$M$244)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(Evaluation!$B$229,Evaluation!$B$235,Evaluation!$B$241,Evaluation!$B$244)</c:f>
              <c:strCache>
                <c:ptCount val="4"/>
                <c:pt idx="0">
                  <c:v>Controler le travail des équipes</c:v>
                </c:pt>
                <c:pt idx="1">
                  <c:v>Gestion des approvisionnements</c:v>
                </c:pt>
                <c:pt idx="2">
                  <c:v>S'assurer de la bonne utilisation du matériel, du linge et des produits</c:v>
                </c:pt>
                <c:pt idx="3">
                  <c:v>Vérifier la conformité des livraisons, quantitativement et qualitativement</c:v>
                </c:pt>
              </c:strCache>
            </c:strRef>
          </c:cat>
          <c:val>
            <c:numRef>
              <c:f>(Evaluation!$O$229,Evaluation!$O$235,Evaluation!$O$241,Evaluation!$O$244)</c:f>
              <c:numCache>
                <c:formatCode>0%</c:formatCode>
                <c:ptCount val="4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524608"/>
        <c:axId val="143526144"/>
      </c:radarChart>
      <c:catAx>
        <c:axId val="14352460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3526144"/>
        <c:crosses val="autoZero"/>
        <c:auto val="1"/>
        <c:lblAlgn val="ctr"/>
        <c:lblOffset val="100"/>
        <c:noMultiLvlLbl val="0"/>
      </c:catAx>
      <c:valAx>
        <c:axId val="143526144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3524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Réagir</a:t>
            </a:r>
          </a:p>
        </c:rich>
      </c:tx>
      <c:layout>
        <c:manualLayout>
          <c:xMode val="edge"/>
          <c:yMode val="edge"/>
          <c:x val="0.44652705645836821"/>
          <c:y val="5.5077578579513708E-3"/>
        </c:manualLayout>
      </c:layout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v>Evaluation</c:v>
          </c:tx>
          <c:cat>
            <c:strRef>
              <c:f>(Evaluation!$B$256,Evaluation!$B$259,Evaluation!$B$262,Evaluation!$B$273)</c:f>
              <c:strCache>
                <c:ptCount val="4"/>
                <c:pt idx="0">
                  <c:v>Remédier aux différents dysfonctionnement</c:v>
                </c:pt>
                <c:pt idx="1">
                  <c:v>Solutionner les demandes non satisfaites du client</c:v>
                </c:pt>
                <c:pt idx="2">
                  <c:v>Faire face à des situations exceptionnelles</c:v>
                </c:pt>
                <c:pt idx="3">
                  <c:v>Hygiène</c:v>
                </c:pt>
              </c:strCache>
            </c:strRef>
          </c:cat>
          <c:val>
            <c:numRef>
              <c:f>(Evaluation!$M$256,Evaluation!$M$259,Evaluation!$M$262,Evaluation!$M$273)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0.75</c:v>
                </c:pt>
              </c:numCache>
            </c:numRef>
          </c:val>
        </c:ser>
        <c:ser>
          <c:idx val="1"/>
          <c:order val="1"/>
          <c:tx>
            <c:v>Référence</c:v>
          </c:tx>
          <c:cat>
            <c:strRef>
              <c:f>(Evaluation!$B$256,Evaluation!$B$259,Evaluation!$B$262,Evaluation!$B$273)</c:f>
              <c:strCache>
                <c:ptCount val="4"/>
                <c:pt idx="0">
                  <c:v>Remédier aux différents dysfonctionnement</c:v>
                </c:pt>
                <c:pt idx="1">
                  <c:v>Solutionner les demandes non satisfaites du client</c:v>
                </c:pt>
                <c:pt idx="2">
                  <c:v>Faire face à des situations exceptionnelles</c:v>
                </c:pt>
                <c:pt idx="3">
                  <c:v>Hygiène</c:v>
                </c:pt>
              </c:strCache>
            </c:strRef>
          </c:cat>
          <c:val>
            <c:numRef>
              <c:f>(Evaluation!$O$256,Evaluation!$O$259,Evaluation!$O$262,Evaluation!$O$273)</c:f>
              <c:numCache>
                <c:formatCode>0%</c:formatCode>
                <c:ptCount val="4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551488"/>
        <c:axId val="143573760"/>
      </c:radarChart>
      <c:catAx>
        <c:axId val="143551488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spPr>
          <a:ln w="9525">
            <a:noFill/>
          </a:ln>
        </c:spPr>
        <c:crossAx val="143573760"/>
        <c:crosses val="autoZero"/>
        <c:auto val="1"/>
        <c:lblAlgn val="ctr"/>
        <c:lblOffset val="100"/>
        <c:noMultiLvlLbl val="0"/>
      </c:catAx>
      <c:valAx>
        <c:axId val="143573760"/>
        <c:scaling>
          <c:orientation val="minMax"/>
          <c:max val="1"/>
        </c:scaling>
        <c:delete val="0"/>
        <c:axPos val="l"/>
        <c:minorGridlines/>
        <c:numFmt formatCode="0%" sourceLinked="1"/>
        <c:majorTickMark val="none"/>
        <c:minorTickMark val="none"/>
        <c:tickLblPos val="nextTo"/>
        <c:crossAx val="143551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64</xdr:row>
      <xdr:rowOff>76200</xdr:rowOff>
    </xdr:from>
    <xdr:to>
      <xdr:col>1</xdr:col>
      <xdr:colOff>821690</xdr:colOff>
      <xdr:row>67</xdr:row>
      <xdr:rowOff>17780</xdr:rowOff>
    </xdr:to>
    <xdr:pic>
      <xdr:nvPicPr>
        <xdr:cNvPr id="2" name="Image 1" descr="C:\Documents and Settings\resp administratif\Local Settings\Temporary Internet Files\Content.IE5\B9D7MJWR\MC900199465[1].wmf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5400" y="13220700"/>
          <a:ext cx="678815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42</xdr:row>
      <xdr:rowOff>19050</xdr:rowOff>
    </xdr:from>
    <xdr:to>
      <xdr:col>2</xdr:col>
      <xdr:colOff>568325</xdr:colOff>
      <xdr:row>43</xdr:row>
      <xdr:rowOff>158750</xdr:rowOff>
    </xdr:to>
    <xdr:pic>
      <xdr:nvPicPr>
        <xdr:cNvPr id="3" name="Image 2" descr="C:\Program Files\Microsoft Office\MEDIA\CAGCAT10\j0185604.wmf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19325" y="7467600"/>
          <a:ext cx="339725" cy="33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90</xdr:row>
      <xdr:rowOff>57150</xdr:rowOff>
    </xdr:from>
    <xdr:to>
      <xdr:col>0</xdr:col>
      <xdr:colOff>711835</xdr:colOff>
      <xdr:row>92</xdr:row>
      <xdr:rowOff>188595</xdr:rowOff>
    </xdr:to>
    <xdr:pic>
      <xdr:nvPicPr>
        <xdr:cNvPr id="4" name="Image 3" descr="C:\Documents and Settings\resp administratif\Local Settings\Temporary Internet Files\Content.IE5\B9D7MJWR\MC900359575[1].wmf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4300" y="20212050"/>
          <a:ext cx="597535" cy="531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447674</xdr:colOff>
      <xdr:row>6</xdr:row>
      <xdr:rowOff>38098</xdr:rowOff>
    </xdr:from>
    <xdr:to>
      <xdr:col>0</xdr:col>
      <xdr:colOff>600075</xdr:colOff>
      <xdr:row>6</xdr:row>
      <xdr:rowOff>190499</xdr:rowOff>
    </xdr:to>
    <xdr:pic>
      <xdr:nvPicPr>
        <xdr:cNvPr id="5" name="Image 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4" y="1038223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647700</xdr:colOff>
      <xdr:row>8</xdr:row>
      <xdr:rowOff>28575</xdr:rowOff>
    </xdr:from>
    <xdr:to>
      <xdr:col>1</xdr:col>
      <xdr:colOff>800101</xdr:colOff>
      <xdr:row>8</xdr:row>
      <xdr:rowOff>180976</xdr:rowOff>
    </xdr:to>
    <xdr:pic>
      <xdr:nvPicPr>
        <xdr:cNvPr id="6" name="Image 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42875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790575</xdr:colOff>
      <xdr:row>8</xdr:row>
      <xdr:rowOff>28575</xdr:rowOff>
    </xdr:from>
    <xdr:to>
      <xdr:col>2</xdr:col>
      <xdr:colOff>942976</xdr:colOff>
      <xdr:row>8</xdr:row>
      <xdr:rowOff>180976</xdr:rowOff>
    </xdr:to>
    <xdr:pic>
      <xdr:nvPicPr>
        <xdr:cNvPr id="7" name="Image 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42875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657225</xdr:colOff>
      <xdr:row>9</xdr:row>
      <xdr:rowOff>28575</xdr:rowOff>
    </xdr:from>
    <xdr:to>
      <xdr:col>1</xdr:col>
      <xdr:colOff>809626</xdr:colOff>
      <xdr:row>9</xdr:row>
      <xdr:rowOff>180976</xdr:rowOff>
    </xdr:to>
    <xdr:pic>
      <xdr:nvPicPr>
        <xdr:cNvPr id="8" name="Image 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16287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790575</xdr:colOff>
      <xdr:row>9</xdr:row>
      <xdr:rowOff>19050</xdr:rowOff>
    </xdr:from>
    <xdr:to>
      <xdr:col>2</xdr:col>
      <xdr:colOff>942976</xdr:colOff>
      <xdr:row>9</xdr:row>
      <xdr:rowOff>171451</xdr:rowOff>
    </xdr:to>
    <xdr:pic>
      <xdr:nvPicPr>
        <xdr:cNvPr id="9" name="Image 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61925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657225</xdr:colOff>
      <xdr:row>15</xdr:row>
      <xdr:rowOff>114300</xdr:rowOff>
    </xdr:from>
    <xdr:to>
      <xdr:col>1</xdr:col>
      <xdr:colOff>809626</xdr:colOff>
      <xdr:row>15</xdr:row>
      <xdr:rowOff>266701</xdr:rowOff>
    </xdr:to>
    <xdr:pic>
      <xdr:nvPicPr>
        <xdr:cNvPr id="10" name="Image 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291465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657225</xdr:colOff>
      <xdr:row>16</xdr:row>
      <xdr:rowOff>114300</xdr:rowOff>
    </xdr:from>
    <xdr:to>
      <xdr:col>1</xdr:col>
      <xdr:colOff>809626</xdr:colOff>
      <xdr:row>16</xdr:row>
      <xdr:rowOff>266701</xdr:rowOff>
    </xdr:to>
    <xdr:pic>
      <xdr:nvPicPr>
        <xdr:cNvPr id="11" name="Image 1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325755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30</xdr:row>
      <xdr:rowOff>19050</xdr:rowOff>
    </xdr:from>
    <xdr:to>
      <xdr:col>0</xdr:col>
      <xdr:colOff>1133476</xdr:colOff>
      <xdr:row>30</xdr:row>
      <xdr:rowOff>171451</xdr:rowOff>
    </xdr:to>
    <xdr:pic>
      <xdr:nvPicPr>
        <xdr:cNvPr id="12" name="Image 1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31</xdr:row>
      <xdr:rowOff>19050</xdr:rowOff>
    </xdr:from>
    <xdr:to>
      <xdr:col>0</xdr:col>
      <xdr:colOff>1133476</xdr:colOff>
      <xdr:row>31</xdr:row>
      <xdr:rowOff>171451</xdr:rowOff>
    </xdr:to>
    <xdr:pic>
      <xdr:nvPicPr>
        <xdr:cNvPr id="21" name="Image 2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32</xdr:row>
      <xdr:rowOff>19050</xdr:rowOff>
    </xdr:from>
    <xdr:to>
      <xdr:col>0</xdr:col>
      <xdr:colOff>1133476</xdr:colOff>
      <xdr:row>32</xdr:row>
      <xdr:rowOff>171451</xdr:rowOff>
    </xdr:to>
    <xdr:pic>
      <xdr:nvPicPr>
        <xdr:cNvPr id="22" name="Image 2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33</xdr:row>
      <xdr:rowOff>19050</xdr:rowOff>
    </xdr:from>
    <xdr:to>
      <xdr:col>0</xdr:col>
      <xdr:colOff>1133476</xdr:colOff>
      <xdr:row>33</xdr:row>
      <xdr:rowOff>171451</xdr:rowOff>
    </xdr:to>
    <xdr:pic>
      <xdr:nvPicPr>
        <xdr:cNvPr id="23" name="Image 2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35</xdr:row>
      <xdr:rowOff>19050</xdr:rowOff>
    </xdr:from>
    <xdr:to>
      <xdr:col>0</xdr:col>
      <xdr:colOff>1133476</xdr:colOff>
      <xdr:row>35</xdr:row>
      <xdr:rowOff>171451</xdr:rowOff>
    </xdr:to>
    <xdr:pic>
      <xdr:nvPicPr>
        <xdr:cNvPr id="24" name="Image 2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34</xdr:row>
      <xdr:rowOff>19050</xdr:rowOff>
    </xdr:from>
    <xdr:to>
      <xdr:col>0</xdr:col>
      <xdr:colOff>1133476</xdr:colOff>
      <xdr:row>34</xdr:row>
      <xdr:rowOff>171451</xdr:rowOff>
    </xdr:to>
    <xdr:pic>
      <xdr:nvPicPr>
        <xdr:cNvPr id="25" name="Image 2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36</xdr:row>
      <xdr:rowOff>19050</xdr:rowOff>
    </xdr:from>
    <xdr:to>
      <xdr:col>0</xdr:col>
      <xdr:colOff>1133476</xdr:colOff>
      <xdr:row>36</xdr:row>
      <xdr:rowOff>171451</xdr:rowOff>
    </xdr:to>
    <xdr:pic>
      <xdr:nvPicPr>
        <xdr:cNvPr id="26" name="Image 2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37</xdr:row>
      <xdr:rowOff>19050</xdr:rowOff>
    </xdr:from>
    <xdr:to>
      <xdr:col>0</xdr:col>
      <xdr:colOff>1133476</xdr:colOff>
      <xdr:row>37</xdr:row>
      <xdr:rowOff>171451</xdr:rowOff>
    </xdr:to>
    <xdr:pic>
      <xdr:nvPicPr>
        <xdr:cNvPr id="27" name="Image 2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30</xdr:row>
      <xdr:rowOff>28575</xdr:rowOff>
    </xdr:from>
    <xdr:to>
      <xdr:col>6</xdr:col>
      <xdr:colOff>923926</xdr:colOff>
      <xdr:row>30</xdr:row>
      <xdr:rowOff>180976</xdr:rowOff>
    </xdr:to>
    <xdr:pic>
      <xdr:nvPicPr>
        <xdr:cNvPr id="28" name="Image 2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31</xdr:row>
      <xdr:rowOff>28575</xdr:rowOff>
    </xdr:from>
    <xdr:to>
      <xdr:col>6</xdr:col>
      <xdr:colOff>923926</xdr:colOff>
      <xdr:row>31</xdr:row>
      <xdr:rowOff>180976</xdr:rowOff>
    </xdr:to>
    <xdr:pic>
      <xdr:nvPicPr>
        <xdr:cNvPr id="29" name="Image 2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32</xdr:row>
      <xdr:rowOff>28575</xdr:rowOff>
    </xdr:from>
    <xdr:to>
      <xdr:col>6</xdr:col>
      <xdr:colOff>923926</xdr:colOff>
      <xdr:row>32</xdr:row>
      <xdr:rowOff>180976</xdr:rowOff>
    </xdr:to>
    <xdr:pic>
      <xdr:nvPicPr>
        <xdr:cNvPr id="30" name="Image 2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33</xdr:row>
      <xdr:rowOff>28575</xdr:rowOff>
    </xdr:from>
    <xdr:to>
      <xdr:col>6</xdr:col>
      <xdr:colOff>923926</xdr:colOff>
      <xdr:row>33</xdr:row>
      <xdr:rowOff>180976</xdr:rowOff>
    </xdr:to>
    <xdr:pic>
      <xdr:nvPicPr>
        <xdr:cNvPr id="31" name="Image 3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35</xdr:row>
      <xdr:rowOff>28575</xdr:rowOff>
    </xdr:from>
    <xdr:to>
      <xdr:col>6</xdr:col>
      <xdr:colOff>923926</xdr:colOff>
      <xdr:row>35</xdr:row>
      <xdr:rowOff>180976</xdr:rowOff>
    </xdr:to>
    <xdr:pic>
      <xdr:nvPicPr>
        <xdr:cNvPr id="32" name="Image 3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34</xdr:row>
      <xdr:rowOff>28575</xdr:rowOff>
    </xdr:from>
    <xdr:to>
      <xdr:col>6</xdr:col>
      <xdr:colOff>923926</xdr:colOff>
      <xdr:row>34</xdr:row>
      <xdr:rowOff>180976</xdr:rowOff>
    </xdr:to>
    <xdr:pic>
      <xdr:nvPicPr>
        <xdr:cNvPr id="33" name="Image 32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36</xdr:row>
      <xdr:rowOff>28575</xdr:rowOff>
    </xdr:from>
    <xdr:to>
      <xdr:col>6</xdr:col>
      <xdr:colOff>923926</xdr:colOff>
      <xdr:row>36</xdr:row>
      <xdr:rowOff>180976</xdr:rowOff>
    </xdr:to>
    <xdr:pic>
      <xdr:nvPicPr>
        <xdr:cNvPr id="34" name="Image 3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37</xdr:row>
      <xdr:rowOff>28575</xdr:rowOff>
    </xdr:from>
    <xdr:to>
      <xdr:col>6</xdr:col>
      <xdr:colOff>923926</xdr:colOff>
      <xdr:row>37</xdr:row>
      <xdr:rowOff>180976</xdr:rowOff>
    </xdr:to>
    <xdr:pic>
      <xdr:nvPicPr>
        <xdr:cNvPr id="35" name="Image 34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771525</xdr:colOff>
      <xdr:row>38</xdr:row>
      <xdr:rowOff>28575</xdr:rowOff>
    </xdr:from>
    <xdr:to>
      <xdr:col>6</xdr:col>
      <xdr:colOff>923926</xdr:colOff>
      <xdr:row>38</xdr:row>
      <xdr:rowOff>180976</xdr:rowOff>
    </xdr:to>
    <xdr:pic>
      <xdr:nvPicPr>
        <xdr:cNvPr id="36" name="Image 35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6134100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21</xdr:row>
      <xdr:rowOff>19050</xdr:rowOff>
    </xdr:from>
    <xdr:to>
      <xdr:col>0</xdr:col>
      <xdr:colOff>1133476</xdr:colOff>
      <xdr:row>21</xdr:row>
      <xdr:rowOff>171451</xdr:rowOff>
    </xdr:to>
    <xdr:pic>
      <xdr:nvPicPr>
        <xdr:cNvPr id="37" name="Image 36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22</xdr:row>
      <xdr:rowOff>19050</xdr:rowOff>
    </xdr:from>
    <xdr:to>
      <xdr:col>0</xdr:col>
      <xdr:colOff>1133476</xdr:colOff>
      <xdr:row>22</xdr:row>
      <xdr:rowOff>171451</xdr:rowOff>
    </xdr:to>
    <xdr:pic>
      <xdr:nvPicPr>
        <xdr:cNvPr id="38" name="Image 37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23</xdr:row>
      <xdr:rowOff>19050</xdr:rowOff>
    </xdr:from>
    <xdr:to>
      <xdr:col>0</xdr:col>
      <xdr:colOff>1133476</xdr:colOff>
      <xdr:row>23</xdr:row>
      <xdr:rowOff>171451</xdr:rowOff>
    </xdr:to>
    <xdr:pic>
      <xdr:nvPicPr>
        <xdr:cNvPr id="39" name="Image 38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25</xdr:row>
      <xdr:rowOff>19050</xdr:rowOff>
    </xdr:from>
    <xdr:to>
      <xdr:col>0</xdr:col>
      <xdr:colOff>1133476</xdr:colOff>
      <xdr:row>25</xdr:row>
      <xdr:rowOff>171451</xdr:rowOff>
    </xdr:to>
    <xdr:pic>
      <xdr:nvPicPr>
        <xdr:cNvPr id="40" name="Image 39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981075</xdr:colOff>
      <xdr:row>24</xdr:row>
      <xdr:rowOff>19050</xdr:rowOff>
    </xdr:from>
    <xdr:to>
      <xdr:col>0</xdr:col>
      <xdr:colOff>1133476</xdr:colOff>
      <xdr:row>24</xdr:row>
      <xdr:rowOff>171451</xdr:rowOff>
    </xdr:to>
    <xdr:pic>
      <xdr:nvPicPr>
        <xdr:cNvPr id="41" name="Image 40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124575"/>
          <a:ext cx="152401" cy="152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11</xdr:row>
          <xdr:rowOff>28575</xdr:rowOff>
        </xdr:from>
        <xdr:to>
          <xdr:col>6</xdr:col>
          <xdr:colOff>514350</xdr:colOff>
          <xdr:row>11</xdr:row>
          <xdr:rowOff>438150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11</xdr:row>
          <xdr:rowOff>0</xdr:rowOff>
        </xdr:from>
        <xdr:to>
          <xdr:col>7</xdr:col>
          <xdr:colOff>485775</xdr:colOff>
          <xdr:row>11</xdr:row>
          <xdr:rowOff>419100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11</xdr:row>
          <xdr:rowOff>9525</xdr:rowOff>
        </xdr:from>
        <xdr:to>
          <xdr:col>8</xdr:col>
          <xdr:colOff>523875</xdr:colOff>
          <xdr:row>11</xdr:row>
          <xdr:rowOff>419100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11</xdr:row>
          <xdr:rowOff>0</xdr:rowOff>
        </xdr:from>
        <xdr:to>
          <xdr:col>9</xdr:col>
          <xdr:colOff>504825</xdr:colOff>
          <xdr:row>11</xdr:row>
          <xdr:rowOff>409575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50</xdr:row>
      <xdr:rowOff>23814</xdr:rowOff>
    </xdr:from>
    <xdr:to>
      <xdr:col>13</xdr:col>
      <xdr:colOff>685800</xdr:colOff>
      <xdr:row>74</xdr:row>
      <xdr:rowOff>66676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78</xdr:row>
      <xdr:rowOff>9525</xdr:rowOff>
    </xdr:from>
    <xdr:to>
      <xdr:col>13</xdr:col>
      <xdr:colOff>628650</xdr:colOff>
      <xdr:row>103</xdr:row>
      <xdr:rowOff>142874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323850</xdr:colOff>
      <xdr:row>134</xdr:row>
      <xdr:rowOff>76200</xdr:rowOff>
    </xdr:from>
    <xdr:to>
      <xdr:col>13</xdr:col>
      <xdr:colOff>666750</xdr:colOff>
      <xdr:row>171</xdr:row>
      <xdr:rowOff>179386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390525</xdr:colOff>
      <xdr:row>175</xdr:row>
      <xdr:rowOff>123825</xdr:rowOff>
    </xdr:from>
    <xdr:to>
      <xdr:col>13</xdr:col>
      <xdr:colOff>704850</xdr:colOff>
      <xdr:row>199</xdr:row>
      <xdr:rowOff>147638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390525</xdr:colOff>
      <xdr:row>378</xdr:row>
      <xdr:rowOff>38099</xdr:rowOff>
    </xdr:from>
    <xdr:to>
      <xdr:col>13</xdr:col>
      <xdr:colOff>647700</xdr:colOff>
      <xdr:row>404</xdr:row>
      <xdr:rowOff>142874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276224</xdr:colOff>
      <xdr:row>7</xdr:row>
      <xdr:rowOff>95249</xdr:rowOff>
    </xdr:from>
    <xdr:to>
      <xdr:col>13</xdr:col>
      <xdr:colOff>809625</xdr:colOff>
      <xdr:row>26</xdr:row>
      <xdr:rowOff>152400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266699</xdr:colOff>
      <xdr:row>27</xdr:row>
      <xdr:rowOff>104776</xdr:rowOff>
    </xdr:from>
    <xdr:to>
      <xdr:col>13</xdr:col>
      <xdr:colOff>733424</xdr:colOff>
      <xdr:row>47</xdr:row>
      <xdr:rowOff>28575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295274</xdr:colOff>
      <xdr:row>106</xdr:row>
      <xdr:rowOff>28574</xdr:rowOff>
    </xdr:from>
    <xdr:to>
      <xdr:col>13</xdr:col>
      <xdr:colOff>647699</xdr:colOff>
      <xdr:row>130</xdr:row>
      <xdr:rowOff>19049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361950</xdr:colOff>
      <xdr:row>409</xdr:row>
      <xdr:rowOff>19050</xdr:rowOff>
    </xdr:from>
    <xdr:to>
      <xdr:col>13</xdr:col>
      <xdr:colOff>619125</xdr:colOff>
      <xdr:row>435</xdr:row>
      <xdr:rowOff>123825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204</xdr:row>
      <xdr:rowOff>0</xdr:rowOff>
    </xdr:from>
    <xdr:to>
      <xdr:col>13</xdr:col>
      <xdr:colOff>314325</xdr:colOff>
      <xdr:row>228</xdr:row>
      <xdr:rowOff>23813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66675</xdr:colOff>
      <xdr:row>231</xdr:row>
      <xdr:rowOff>190499</xdr:rowOff>
    </xdr:from>
    <xdr:to>
      <xdr:col>13</xdr:col>
      <xdr:colOff>381000</xdr:colOff>
      <xdr:row>257</xdr:row>
      <xdr:rowOff>47624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123825</xdr:colOff>
      <xdr:row>260</xdr:row>
      <xdr:rowOff>190500</xdr:rowOff>
    </xdr:from>
    <xdr:to>
      <xdr:col>13</xdr:col>
      <xdr:colOff>438150</xdr:colOff>
      <xdr:row>286</xdr:row>
      <xdr:rowOff>47625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290</xdr:row>
      <xdr:rowOff>0</xdr:rowOff>
    </xdr:from>
    <xdr:to>
      <xdr:col>13</xdr:col>
      <xdr:colOff>314325</xdr:colOff>
      <xdr:row>315</xdr:row>
      <xdr:rowOff>57150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319</xdr:row>
      <xdr:rowOff>0</xdr:rowOff>
    </xdr:from>
    <xdr:to>
      <xdr:col>13</xdr:col>
      <xdr:colOff>314325</xdr:colOff>
      <xdr:row>344</xdr:row>
      <xdr:rowOff>57150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348</xdr:row>
      <xdr:rowOff>0</xdr:rowOff>
    </xdr:from>
    <xdr:to>
      <xdr:col>13</xdr:col>
      <xdr:colOff>314325</xdr:colOff>
      <xdr:row>373</xdr:row>
      <xdr:rowOff>57150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323851</xdr:colOff>
      <xdr:row>14</xdr:row>
      <xdr:rowOff>9525</xdr:rowOff>
    </xdr:from>
    <xdr:to>
      <xdr:col>9</xdr:col>
      <xdr:colOff>933451</xdr:colOff>
      <xdr:row>17</xdr:row>
      <xdr:rowOff>19050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1162051" y="2552700"/>
          <a:ext cx="6210300" cy="609600"/>
        </a:xfrm>
        <a:prstGeom prst="rect">
          <a:avLst/>
        </a:prstGeom>
        <a:solidFill>
          <a:srgbClr val="CCECFF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"Garantir une qualité de service pour accueillir et satisfaire au mieux le client.</a:t>
          </a:r>
        </a:p>
        <a:p>
          <a:pPr algn="ctr" rtl="0">
            <a:defRPr sz="1000"/>
          </a:pPr>
          <a:r>
            <a:rPr lang="fr-FR" sz="1400" b="1" i="1" u="none" strike="noStrike" baseline="0">
              <a:solidFill>
                <a:srgbClr val="000000"/>
              </a:solidFill>
              <a:latin typeface="Garamond"/>
            </a:rPr>
            <a:t>Développer notre Chiffre d'Affaires, c'est notre raison d'être ..."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1057275</xdr:colOff>
      <xdr:row>26</xdr:row>
      <xdr:rowOff>76200</xdr:rowOff>
    </xdr:from>
    <xdr:to>
      <xdr:col>2</xdr:col>
      <xdr:colOff>1057275</xdr:colOff>
      <xdr:row>27</xdr:row>
      <xdr:rowOff>152400</xdr:rowOff>
    </xdr:to>
    <xdr:sp macro="" textlink="">
      <xdr:nvSpPr>
        <xdr:cNvPr id="6147" name="Line 3"/>
        <xdr:cNvSpPr>
          <a:spLocks noChangeShapeType="1"/>
        </xdr:cNvSpPr>
      </xdr:nvSpPr>
      <xdr:spPr bwMode="auto">
        <a:xfrm flipH="1">
          <a:off x="2828925" y="54197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200025</xdr:colOff>
      <xdr:row>27</xdr:row>
      <xdr:rowOff>161925</xdr:rowOff>
    </xdr:from>
    <xdr:to>
      <xdr:col>3</xdr:col>
      <xdr:colOff>228600</xdr:colOff>
      <xdr:row>29</xdr:row>
      <xdr:rowOff>104775</xdr:rowOff>
    </xdr:to>
    <xdr:sp macro="" textlink="">
      <xdr:nvSpPr>
        <xdr:cNvPr id="6148" name="Rectangle 4"/>
        <xdr:cNvSpPr>
          <a:spLocks noChangeArrowheads="1"/>
        </xdr:cNvSpPr>
      </xdr:nvSpPr>
      <xdr:spPr bwMode="auto">
        <a:xfrm>
          <a:off x="1971675" y="5705475"/>
          <a:ext cx="17145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Garamond"/>
            </a:rPr>
            <a:t>ETAGES</a:t>
          </a:r>
        </a:p>
        <a:p>
          <a:pPr algn="ctr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1038225</xdr:colOff>
      <xdr:row>29</xdr:row>
      <xdr:rowOff>142875</xdr:rowOff>
    </xdr:from>
    <xdr:to>
      <xdr:col>2</xdr:col>
      <xdr:colOff>1038225</xdr:colOff>
      <xdr:row>30</xdr:row>
      <xdr:rowOff>171450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2809875" y="6086475"/>
          <a:ext cx="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37</xdr:row>
      <xdr:rowOff>161924</xdr:rowOff>
    </xdr:from>
    <xdr:to>
      <xdr:col>2</xdr:col>
      <xdr:colOff>666750</xdr:colOff>
      <xdr:row>40</xdr:row>
      <xdr:rowOff>66674</xdr:rowOff>
    </xdr:to>
    <xdr:sp macro="" textlink="">
      <xdr:nvSpPr>
        <xdr:cNvPr id="6151" name="Rectangle 7"/>
        <xdr:cNvSpPr>
          <a:spLocks noChangeArrowheads="1"/>
        </xdr:cNvSpPr>
      </xdr:nvSpPr>
      <xdr:spPr bwMode="auto">
        <a:xfrm>
          <a:off x="1343025" y="7705724"/>
          <a:ext cx="1095375" cy="504825"/>
        </a:xfrm>
        <a:prstGeom prst="rect">
          <a:avLst/>
        </a:prstGeom>
        <a:solidFill>
          <a:srgbClr val="33CC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Assistante Gouvernante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1019174</xdr:colOff>
      <xdr:row>36</xdr:row>
      <xdr:rowOff>171451</xdr:rowOff>
    </xdr:from>
    <xdr:to>
      <xdr:col>2</xdr:col>
      <xdr:colOff>1019175</xdr:colOff>
      <xdr:row>41</xdr:row>
      <xdr:rowOff>76200</xdr:rowOff>
    </xdr:to>
    <xdr:sp macro="" textlink="">
      <xdr:nvSpPr>
        <xdr:cNvPr id="6153" name="Line 9"/>
        <xdr:cNvSpPr>
          <a:spLocks noChangeShapeType="1"/>
        </xdr:cNvSpPr>
      </xdr:nvSpPr>
      <xdr:spPr bwMode="auto">
        <a:xfrm>
          <a:off x="2790824" y="7515226"/>
          <a:ext cx="1" cy="90487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676274</xdr:colOff>
      <xdr:row>38</xdr:row>
      <xdr:rowOff>180973</xdr:rowOff>
    </xdr:from>
    <xdr:to>
      <xdr:col>2</xdr:col>
      <xdr:colOff>990599</xdr:colOff>
      <xdr:row>38</xdr:row>
      <xdr:rowOff>180974</xdr:rowOff>
    </xdr:to>
    <xdr:sp macro="" textlink="">
      <xdr:nvSpPr>
        <xdr:cNvPr id="6155" name="Line 11"/>
        <xdr:cNvSpPr>
          <a:spLocks noChangeShapeType="1"/>
        </xdr:cNvSpPr>
      </xdr:nvSpPr>
      <xdr:spPr bwMode="auto">
        <a:xfrm flipH="1">
          <a:off x="2447924" y="7924798"/>
          <a:ext cx="3143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304798</xdr:colOff>
      <xdr:row>35</xdr:row>
      <xdr:rowOff>38100</xdr:rowOff>
    </xdr:from>
    <xdr:to>
      <xdr:col>3</xdr:col>
      <xdr:colOff>47624</xdr:colOff>
      <xdr:row>36</xdr:row>
      <xdr:rowOff>180975</xdr:rowOff>
    </xdr:to>
    <xdr:sp macro="" textlink="">
      <xdr:nvSpPr>
        <xdr:cNvPr id="6156" name="Text Box 12"/>
        <xdr:cNvSpPr txBox="1">
          <a:spLocks noChangeArrowheads="1"/>
        </xdr:cNvSpPr>
      </xdr:nvSpPr>
      <xdr:spPr bwMode="auto">
        <a:xfrm>
          <a:off x="2076448" y="7181850"/>
          <a:ext cx="1428751" cy="34290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Garamond"/>
            </a:rPr>
            <a:t>Gouvernante d'étage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  <xdr:twoCellAnchor>
    <xdr:from>
      <xdr:col>2</xdr:col>
      <xdr:colOff>447674</xdr:colOff>
      <xdr:row>41</xdr:row>
      <xdr:rowOff>85724</xdr:rowOff>
    </xdr:from>
    <xdr:to>
      <xdr:col>2</xdr:col>
      <xdr:colOff>1581149</xdr:colOff>
      <xdr:row>44</xdr:row>
      <xdr:rowOff>9525</xdr:rowOff>
    </xdr:to>
    <xdr:sp macro="" textlink="">
      <xdr:nvSpPr>
        <xdr:cNvPr id="6160" name="Text Box 16"/>
        <xdr:cNvSpPr txBox="1">
          <a:spLocks noChangeArrowheads="1"/>
        </xdr:cNvSpPr>
      </xdr:nvSpPr>
      <xdr:spPr bwMode="auto">
        <a:xfrm>
          <a:off x="2219324" y="8429624"/>
          <a:ext cx="1133475" cy="52387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</a:extLst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Femme/Valet de chambre</a:t>
          </a: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1028699</xdr:colOff>
      <xdr:row>32</xdr:row>
      <xdr:rowOff>161924</xdr:rowOff>
    </xdr:from>
    <xdr:to>
      <xdr:col>2</xdr:col>
      <xdr:colOff>1028699</xdr:colOff>
      <xdr:row>35</xdr:row>
      <xdr:rowOff>19050</xdr:rowOff>
    </xdr:to>
    <xdr:sp macro="" textlink="">
      <xdr:nvSpPr>
        <xdr:cNvPr id="6161" name="Line 17"/>
        <xdr:cNvSpPr>
          <a:spLocks noChangeShapeType="1"/>
        </xdr:cNvSpPr>
      </xdr:nvSpPr>
      <xdr:spPr bwMode="auto">
        <a:xfrm flipH="1">
          <a:off x="2800349" y="6705599"/>
          <a:ext cx="0" cy="45720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190500</xdr:colOff>
      <xdr:row>31</xdr:row>
      <xdr:rowOff>19050</xdr:rowOff>
    </xdr:from>
    <xdr:to>
      <xdr:col>3</xdr:col>
      <xdr:colOff>219075</xdr:colOff>
      <xdr:row>32</xdr:row>
      <xdr:rowOff>161925</xdr:rowOff>
    </xdr:to>
    <xdr:sp macro="" textlink="">
      <xdr:nvSpPr>
        <xdr:cNvPr id="30" name="Rectangle 4"/>
        <xdr:cNvSpPr>
          <a:spLocks noChangeArrowheads="1"/>
        </xdr:cNvSpPr>
      </xdr:nvSpPr>
      <xdr:spPr bwMode="auto">
        <a:xfrm>
          <a:off x="1962150" y="6362700"/>
          <a:ext cx="1714500" cy="342900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82800" rIns="91440" bIns="4572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Garamond"/>
            </a:rPr>
            <a:t>Gouvernante Générale</a:t>
          </a:r>
        </a:p>
        <a:p>
          <a:pPr algn="ctr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Garamond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\2016%2004%20EVALUATION%20MATRICE%20MANON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érentiel Compétences"/>
      <sheetName val="Fiche de poste"/>
      <sheetName val="LouReeD"/>
    </sheetNames>
    <sheetDataSet>
      <sheetData sheetId="0">
        <row r="13">
          <cell r="G13" t="str">
            <v>Chef de Cuisine</v>
          </cell>
        </row>
      </sheetData>
      <sheetData sheetId="1"/>
      <sheetData sheetId="2">
        <row r="2">
          <cell r="A2" t="str">
            <v>Chef de Cuisine</v>
          </cell>
        </row>
        <row r="3">
          <cell r="A3" t="str">
            <v>Sous Chef de Cuisine</v>
          </cell>
        </row>
        <row r="4">
          <cell r="A4" t="str">
            <v>Second de Cuisine</v>
          </cell>
        </row>
        <row r="5">
          <cell r="A5" t="str">
            <v>Chef de partie Cuisine</v>
          </cell>
        </row>
        <row r="6">
          <cell r="A6" t="str">
            <v>1/2 Chef de partie Cuisine</v>
          </cell>
        </row>
        <row r="7">
          <cell r="A7" t="str">
            <v>Commis de Cuisine</v>
          </cell>
        </row>
        <row r="8">
          <cell r="A8" t="str">
            <v>Chef patissier</v>
          </cell>
        </row>
        <row r="9">
          <cell r="A9" t="str">
            <v>Sous chef Patissier</v>
          </cell>
        </row>
        <row r="10">
          <cell r="A10" t="str">
            <v>Chef de partie Patissier</v>
          </cell>
        </row>
        <row r="11">
          <cell r="A11" t="str">
            <v>Commis Patissier</v>
          </cell>
        </row>
        <row r="12">
          <cell r="A1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127"/>
  <sheetViews>
    <sheetView topLeftCell="A67" workbookViewId="0">
      <selection activeCell="H14" sqref="H14"/>
    </sheetView>
  </sheetViews>
  <sheetFormatPr baseColWidth="10" defaultRowHeight="15.75" x14ac:dyDescent="0.25"/>
  <cols>
    <col min="1" max="1" width="15.125" customWidth="1"/>
    <col min="3" max="3" width="12.625" customWidth="1"/>
    <col min="4" max="4" width="11.625" customWidth="1"/>
    <col min="5" max="5" width="11" customWidth="1"/>
    <col min="6" max="6" width="9.375" bestFit="1" customWidth="1"/>
    <col min="7" max="7" width="12.375" customWidth="1"/>
  </cols>
  <sheetData>
    <row r="1" spans="1:10" x14ac:dyDescent="0.25">
      <c r="A1" s="470" t="s">
        <v>326</v>
      </c>
      <c r="B1" s="471"/>
      <c r="C1" s="471"/>
      <c r="D1" s="471"/>
      <c r="E1" s="471"/>
      <c r="F1" s="471"/>
      <c r="G1" s="471"/>
      <c r="H1" s="471"/>
      <c r="I1" s="471"/>
      <c r="J1" s="472"/>
    </row>
    <row r="2" spans="1:10" x14ac:dyDescent="0.25">
      <c r="A2" s="473"/>
      <c r="B2" s="474"/>
      <c r="C2" s="474"/>
      <c r="D2" s="474"/>
      <c r="E2" s="474"/>
      <c r="F2" s="474"/>
      <c r="G2" s="474"/>
      <c r="H2" s="474"/>
      <c r="I2" s="474"/>
      <c r="J2" s="475"/>
    </row>
    <row r="4" spans="1:10" x14ac:dyDescent="0.25">
      <c r="A4" t="s">
        <v>395</v>
      </c>
      <c r="C4" t="s">
        <v>396</v>
      </c>
      <c r="E4" t="s">
        <v>397</v>
      </c>
    </row>
    <row r="5" spans="1:10" x14ac:dyDescent="0.25">
      <c r="A5" t="s">
        <v>327</v>
      </c>
    </row>
    <row r="7" spans="1:10" x14ac:dyDescent="0.25">
      <c r="A7" t="s">
        <v>331</v>
      </c>
      <c r="C7" t="s">
        <v>328</v>
      </c>
      <c r="D7" t="s">
        <v>329</v>
      </c>
      <c r="E7" t="s">
        <v>330</v>
      </c>
    </row>
    <row r="9" spans="1:10" x14ac:dyDescent="0.25">
      <c r="A9" s="296" t="s">
        <v>337</v>
      </c>
      <c r="C9" s="297" t="s">
        <v>332</v>
      </c>
      <c r="D9" s="297" t="s">
        <v>333</v>
      </c>
    </row>
    <row r="10" spans="1:10" x14ac:dyDescent="0.25">
      <c r="C10" t="s">
        <v>334</v>
      </c>
      <c r="D10" t="s">
        <v>335</v>
      </c>
    </row>
    <row r="12" spans="1:10" x14ac:dyDescent="0.25">
      <c r="A12" s="296" t="s">
        <v>336</v>
      </c>
      <c r="D12" s="296" t="s">
        <v>338</v>
      </c>
    </row>
    <row r="14" spans="1:10" x14ac:dyDescent="0.25">
      <c r="D14" t="s">
        <v>339</v>
      </c>
      <c r="E14" t="s">
        <v>340</v>
      </c>
    </row>
    <row r="16" spans="1:10" ht="27" x14ac:dyDescent="0.35">
      <c r="A16" t="s">
        <v>389</v>
      </c>
      <c r="C16" s="307" t="s">
        <v>391</v>
      </c>
    </row>
    <row r="17" spans="1:10" ht="26.25" x14ac:dyDescent="0.4">
      <c r="C17" s="308" t="s">
        <v>390</v>
      </c>
    </row>
    <row r="19" spans="1:10" ht="16.5" thickBot="1" x14ac:dyDescent="0.3"/>
    <row r="20" spans="1:10" x14ac:dyDescent="0.25">
      <c r="A20" s="299" t="s">
        <v>341</v>
      </c>
      <c r="B20" s="300"/>
      <c r="C20" s="300"/>
      <c r="D20" s="300"/>
      <c r="E20" s="301"/>
      <c r="G20" s="299" t="s">
        <v>347</v>
      </c>
      <c r="H20" s="300"/>
      <c r="I20" s="300"/>
      <c r="J20" s="301"/>
    </row>
    <row r="21" spans="1:10" x14ac:dyDescent="0.25">
      <c r="A21" s="302"/>
      <c r="B21" s="298"/>
      <c r="C21" s="298"/>
      <c r="D21" s="298"/>
      <c r="E21" s="303"/>
      <c r="G21" s="302"/>
      <c r="H21" s="298"/>
      <c r="I21" s="298"/>
      <c r="J21" s="303"/>
    </row>
    <row r="22" spans="1:10" x14ac:dyDescent="0.25">
      <c r="A22" s="302"/>
      <c r="B22" s="298" t="s">
        <v>342</v>
      </c>
      <c r="C22" s="298"/>
      <c r="D22" s="298"/>
      <c r="E22" s="303"/>
      <c r="G22" s="302"/>
      <c r="H22" s="298"/>
      <c r="I22" s="298"/>
      <c r="J22" s="303"/>
    </row>
    <row r="23" spans="1:10" x14ac:dyDescent="0.25">
      <c r="A23" s="302"/>
      <c r="B23" s="298" t="s">
        <v>343</v>
      </c>
      <c r="C23" s="298"/>
      <c r="D23" s="298"/>
      <c r="E23" s="303"/>
      <c r="G23" s="302"/>
      <c r="H23" s="298"/>
      <c r="I23" s="298"/>
      <c r="J23" s="303"/>
    </row>
    <row r="24" spans="1:10" x14ac:dyDescent="0.25">
      <c r="A24" s="302"/>
      <c r="B24" s="298" t="s">
        <v>344</v>
      </c>
      <c r="C24" s="298"/>
      <c r="D24" s="298"/>
      <c r="E24" s="303"/>
      <c r="G24" s="302"/>
      <c r="H24" s="298"/>
      <c r="I24" s="298"/>
      <c r="J24" s="303"/>
    </row>
    <row r="25" spans="1:10" x14ac:dyDescent="0.25">
      <c r="A25" s="302"/>
      <c r="B25" s="298" t="s">
        <v>345</v>
      </c>
      <c r="C25" s="298"/>
      <c r="D25" s="298" t="s">
        <v>393</v>
      </c>
      <c r="E25" s="303"/>
      <c r="G25" s="302"/>
      <c r="H25" s="298"/>
      <c r="I25" s="298"/>
      <c r="J25" s="303"/>
    </row>
    <row r="26" spans="1:10" x14ac:dyDescent="0.25">
      <c r="A26" s="302"/>
      <c r="B26" s="298" t="s">
        <v>346</v>
      </c>
      <c r="C26" s="298"/>
      <c r="D26" s="298"/>
      <c r="E26" s="303"/>
      <c r="G26" s="302"/>
      <c r="H26" s="298"/>
      <c r="I26" s="298"/>
      <c r="J26" s="303"/>
    </row>
    <row r="27" spans="1:10" ht="16.5" thickBot="1" x14ac:dyDescent="0.3">
      <c r="A27" s="304"/>
      <c r="B27" s="305"/>
      <c r="C27" s="305"/>
      <c r="D27" s="305"/>
      <c r="E27" s="306"/>
      <c r="G27" s="304"/>
      <c r="H27" s="305"/>
      <c r="I27" s="305"/>
      <c r="J27" s="306"/>
    </row>
    <row r="28" spans="1:10" ht="16.5" thickBot="1" x14ac:dyDescent="0.3"/>
    <row r="29" spans="1:10" x14ac:dyDescent="0.25">
      <c r="A29" s="299" t="s">
        <v>348</v>
      </c>
      <c r="B29" s="300"/>
      <c r="C29" s="300"/>
      <c r="D29" s="300"/>
      <c r="E29" s="301"/>
      <c r="G29" s="299" t="s">
        <v>357</v>
      </c>
      <c r="H29" s="300"/>
      <c r="I29" s="300"/>
      <c r="J29" s="301"/>
    </row>
    <row r="30" spans="1:10" x14ac:dyDescent="0.25">
      <c r="A30" s="302"/>
      <c r="B30" s="298"/>
      <c r="C30" s="298"/>
      <c r="D30" s="298"/>
      <c r="E30" s="303"/>
      <c r="G30" s="302"/>
      <c r="H30" s="298"/>
      <c r="I30" s="298"/>
      <c r="J30" s="303"/>
    </row>
    <row r="31" spans="1:10" x14ac:dyDescent="0.25">
      <c r="A31" s="302"/>
      <c r="B31" s="298" t="s">
        <v>349</v>
      </c>
      <c r="C31" s="298"/>
      <c r="D31" s="298"/>
      <c r="E31" s="303"/>
      <c r="G31" s="302"/>
      <c r="H31" s="298" t="s">
        <v>358</v>
      </c>
      <c r="I31" s="298"/>
      <c r="J31" s="303"/>
    </row>
    <row r="32" spans="1:10" x14ac:dyDescent="0.25">
      <c r="A32" s="302"/>
      <c r="B32" s="298" t="s">
        <v>350</v>
      </c>
      <c r="C32" s="298"/>
      <c r="D32" s="298"/>
      <c r="E32" s="303"/>
      <c r="G32" s="302"/>
      <c r="H32" s="298" t="s">
        <v>359</v>
      </c>
      <c r="I32" s="298"/>
      <c r="J32" s="303"/>
    </row>
    <row r="33" spans="1:10" x14ac:dyDescent="0.25">
      <c r="A33" s="302"/>
      <c r="B33" s="298" t="s">
        <v>351</v>
      </c>
      <c r="C33" s="298"/>
      <c r="D33" s="298"/>
      <c r="E33" s="303"/>
      <c r="G33" s="302"/>
      <c r="H33" s="298" t="s">
        <v>360</v>
      </c>
      <c r="I33" s="298"/>
      <c r="J33" s="303"/>
    </row>
    <row r="34" spans="1:10" x14ac:dyDescent="0.25">
      <c r="A34" s="302"/>
      <c r="B34" s="298" t="s">
        <v>352</v>
      </c>
      <c r="C34" s="298"/>
      <c r="D34" s="298"/>
      <c r="E34" s="303"/>
      <c r="G34" s="302"/>
      <c r="H34" s="298" t="s">
        <v>364</v>
      </c>
      <c r="I34" s="298"/>
      <c r="J34" s="303"/>
    </row>
    <row r="35" spans="1:10" x14ac:dyDescent="0.25">
      <c r="A35" s="302"/>
      <c r="B35" s="298" t="s">
        <v>353</v>
      </c>
      <c r="C35" s="298"/>
      <c r="D35" s="298"/>
      <c r="E35" s="303"/>
      <c r="G35" s="302"/>
      <c r="H35" s="298" t="s">
        <v>361</v>
      </c>
      <c r="I35" s="298"/>
      <c r="J35" s="303"/>
    </row>
    <row r="36" spans="1:10" x14ac:dyDescent="0.25">
      <c r="A36" s="302"/>
      <c r="B36" s="298" t="s">
        <v>354</v>
      </c>
      <c r="C36" s="298"/>
      <c r="D36" s="298"/>
      <c r="E36" s="303"/>
      <c r="G36" s="302"/>
      <c r="H36" s="298" t="s">
        <v>362</v>
      </c>
      <c r="I36" s="298"/>
      <c r="J36" s="303"/>
    </row>
    <row r="37" spans="1:10" x14ac:dyDescent="0.25">
      <c r="A37" s="302"/>
      <c r="B37" s="298" t="s">
        <v>355</v>
      </c>
      <c r="C37" s="298"/>
      <c r="D37" s="298"/>
      <c r="E37" s="303"/>
      <c r="G37" s="302"/>
      <c r="H37" s="298" t="s">
        <v>363</v>
      </c>
      <c r="I37" s="298"/>
      <c r="J37" s="303"/>
    </row>
    <row r="38" spans="1:10" x14ac:dyDescent="0.25">
      <c r="A38" s="302"/>
      <c r="B38" s="298" t="s">
        <v>356</v>
      </c>
      <c r="C38" s="298"/>
      <c r="D38" s="298"/>
      <c r="E38" s="303"/>
      <c r="G38" s="302"/>
      <c r="H38" s="298" t="s">
        <v>365</v>
      </c>
      <c r="I38" s="298"/>
      <c r="J38" s="303"/>
    </row>
    <row r="39" spans="1:10" x14ac:dyDescent="0.25">
      <c r="A39" s="302"/>
      <c r="B39" s="298"/>
      <c r="C39" s="298"/>
      <c r="D39" s="298"/>
      <c r="E39" s="303"/>
      <c r="G39" s="302"/>
      <c r="H39" s="298" t="s">
        <v>366</v>
      </c>
      <c r="I39" s="298"/>
      <c r="J39" s="303"/>
    </row>
    <row r="40" spans="1:10" ht="16.5" thickBot="1" x14ac:dyDescent="0.3">
      <c r="A40" s="304"/>
      <c r="B40" s="305"/>
      <c r="C40" s="305"/>
      <c r="D40" s="305"/>
      <c r="E40" s="306"/>
      <c r="G40" s="304"/>
      <c r="H40" s="305"/>
      <c r="I40" s="305"/>
      <c r="J40" s="306"/>
    </row>
    <row r="42" spans="1:10" ht="16.5" thickBot="1" x14ac:dyDescent="0.3"/>
    <row r="43" spans="1:10" x14ac:dyDescent="0.25">
      <c r="A43" s="299" t="s">
        <v>367</v>
      </c>
      <c r="B43" s="300"/>
      <c r="C43" s="300"/>
      <c r="D43" s="300"/>
      <c r="E43" s="300"/>
      <c r="F43" s="300"/>
      <c r="G43" s="300"/>
      <c r="H43" s="300"/>
      <c r="I43" s="300"/>
      <c r="J43" s="301"/>
    </row>
    <row r="44" spans="1:10" x14ac:dyDescent="0.25">
      <c r="A44" s="302"/>
      <c r="B44" s="298"/>
      <c r="C44" s="298"/>
      <c r="D44" s="298"/>
      <c r="E44" s="298"/>
      <c r="F44" s="298"/>
      <c r="G44" s="298"/>
      <c r="H44" s="298"/>
      <c r="I44" s="298"/>
      <c r="J44" s="303"/>
    </row>
    <row r="45" spans="1:10" x14ac:dyDescent="0.25">
      <c r="A45" s="302" t="s">
        <v>368</v>
      </c>
      <c r="B45" s="298"/>
      <c r="C45" s="298"/>
      <c r="D45" s="298"/>
      <c r="E45" s="298"/>
      <c r="F45" s="298"/>
      <c r="G45" s="298"/>
      <c r="H45" s="298"/>
      <c r="I45" s="298"/>
      <c r="J45" s="303"/>
    </row>
    <row r="46" spans="1:10" x14ac:dyDescent="0.25">
      <c r="A46" s="302" t="s">
        <v>372</v>
      </c>
      <c r="B46" s="298"/>
      <c r="C46" s="298"/>
      <c r="D46" s="298"/>
      <c r="E46" s="298"/>
      <c r="F46" s="298"/>
      <c r="G46" s="298"/>
      <c r="H46" s="298"/>
      <c r="I46" s="298"/>
      <c r="J46" s="303"/>
    </row>
    <row r="47" spans="1:10" x14ac:dyDescent="0.25">
      <c r="A47" s="302"/>
      <c r="B47" s="298"/>
      <c r="C47" s="298"/>
      <c r="D47" s="298"/>
      <c r="E47" s="298"/>
      <c r="F47" s="298"/>
      <c r="G47" s="298"/>
      <c r="H47" s="298"/>
      <c r="I47" s="298"/>
      <c r="J47" s="303"/>
    </row>
    <row r="48" spans="1:10" x14ac:dyDescent="0.25">
      <c r="A48" s="302" t="s">
        <v>369</v>
      </c>
      <c r="B48" s="298"/>
      <c r="C48" s="298" t="s">
        <v>370</v>
      </c>
      <c r="D48" s="298"/>
      <c r="E48" s="298" t="s">
        <v>371</v>
      </c>
      <c r="F48" s="298"/>
      <c r="G48" s="298"/>
      <c r="H48" s="298"/>
      <c r="I48" s="298"/>
      <c r="J48" s="303"/>
    </row>
    <row r="49" spans="1:10" x14ac:dyDescent="0.25">
      <c r="A49" s="302"/>
      <c r="B49" s="298"/>
      <c r="C49" s="298"/>
      <c r="D49" s="298"/>
      <c r="E49" s="298"/>
      <c r="F49" s="298"/>
      <c r="G49" s="298"/>
      <c r="H49" s="298"/>
      <c r="I49" s="298"/>
      <c r="J49" s="303"/>
    </row>
    <row r="50" spans="1:10" x14ac:dyDescent="0.25">
      <c r="A50" s="302" t="s">
        <v>373</v>
      </c>
      <c r="B50" s="298"/>
      <c r="C50" s="298" t="s">
        <v>374</v>
      </c>
      <c r="D50" s="298"/>
      <c r="E50" s="298" t="s">
        <v>375</v>
      </c>
      <c r="F50" s="298"/>
      <c r="G50" s="298"/>
      <c r="H50" s="298"/>
      <c r="I50" s="298"/>
      <c r="J50" s="303"/>
    </row>
    <row r="51" spans="1:10" x14ac:dyDescent="0.25">
      <c r="A51" s="302"/>
      <c r="B51" s="298"/>
      <c r="C51" s="298"/>
      <c r="D51" s="298"/>
      <c r="E51" s="298"/>
      <c r="F51" s="298"/>
      <c r="G51" s="298"/>
      <c r="H51" s="298"/>
      <c r="I51" s="298"/>
      <c r="J51" s="303"/>
    </row>
    <row r="52" spans="1:10" x14ac:dyDescent="0.25">
      <c r="A52" s="302" t="s">
        <v>376</v>
      </c>
      <c r="B52" s="298"/>
      <c r="C52" s="298" t="s">
        <v>377</v>
      </c>
      <c r="D52" s="298"/>
      <c r="E52" s="298"/>
      <c r="F52" s="298"/>
      <c r="G52" s="298"/>
      <c r="H52" s="298"/>
      <c r="I52" s="298"/>
      <c r="J52" s="303"/>
    </row>
    <row r="53" spans="1:10" x14ac:dyDescent="0.25">
      <c r="A53" s="302"/>
      <c r="B53" s="298"/>
      <c r="C53" s="298"/>
      <c r="D53" s="298"/>
      <c r="E53" s="298"/>
      <c r="F53" s="298"/>
      <c r="G53" s="298"/>
      <c r="H53" s="298"/>
      <c r="I53" s="298"/>
      <c r="J53" s="303"/>
    </row>
    <row r="54" spans="1:10" x14ac:dyDescent="0.25">
      <c r="A54" s="302" t="s">
        <v>378</v>
      </c>
      <c r="B54" s="298"/>
      <c r="C54" s="298" t="s">
        <v>379</v>
      </c>
      <c r="D54" s="298"/>
      <c r="E54" s="298" t="s">
        <v>379</v>
      </c>
      <c r="F54" s="314"/>
      <c r="G54" s="298"/>
      <c r="H54" s="298"/>
      <c r="I54" s="298"/>
      <c r="J54" s="303"/>
    </row>
    <row r="55" spans="1:10" x14ac:dyDescent="0.25">
      <c r="A55" s="302"/>
      <c r="B55" s="298"/>
      <c r="C55" s="298" t="s">
        <v>379</v>
      </c>
      <c r="D55" s="298"/>
      <c r="E55" s="298" t="s">
        <v>379</v>
      </c>
      <c r="F55" s="298"/>
      <c r="G55" s="298"/>
      <c r="H55" s="298"/>
      <c r="I55" s="298"/>
      <c r="J55" s="303"/>
    </row>
    <row r="56" spans="1:10" x14ac:dyDescent="0.25">
      <c r="A56" s="302"/>
      <c r="B56" s="298"/>
      <c r="C56" s="298" t="s">
        <v>379</v>
      </c>
      <c r="D56" s="298"/>
      <c r="E56" s="298" t="s">
        <v>379</v>
      </c>
      <c r="F56" s="298"/>
      <c r="G56" s="298"/>
      <c r="H56" s="298"/>
      <c r="I56" s="298"/>
      <c r="J56" s="303"/>
    </row>
    <row r="57" spans="1:10" x14ac:dyDescent="0.25">
      <c r="A57" s="302"/>
      <c r="B57" s="298"/>
      <c r="C57" s="298"/>
      <c r="D57" s="298"/>
      <c r="E57" s="298"/>
      <c r="F57" s="298"/>
      <c r="G57" s="298"/>
      <c r="H57" s="298"/>
      <c r="I57" s="298"/>
      <c r="J57" s="303"/>
    </row>
    <row r="58" spans="1:10" x14ac:dyDescent="0.25">
      <c r="A58" s="302" t="s">
        <v>380</v>
      </c>
      <c r="B58" s="298"/>
      <c r="C58" s="298" t="s">
        <v>381</v>
      </c>
      <c r="D58" s="298"/>
      <c r="E58" s="298" t="s">
        <v>379</v>
      </c>
      <c r="F58" s="298"/>
      <c r="G58" s="298"/>
      <c r="H58" s="298"/>
      <c r="I58" s="298"/>
      <c r="J58" s="303"/>
    </row>
    <row r="59" spans="1:10" x14ac:dyDescent="0.25">
      <c r="A59" s="302"/>
      <c r="B59" s="298"/>
      <c r="C59" s="298" t="s">
        <v>381</v>
      </c>
      <c r="D59" s="298"/>
      <c r="E59" s="298" t="s">
        <v>379</v>
      </c>
      <c r="F59" s="298"/>
      <c r="G59" s="298"/>
      <c r="H59" s="298"/>
      <c r="I59" s="298"/>
      <c r="J59" s="303"/>
    </row>
    <row r="60" spans="1:10" x14ac:dyDescent="0.25">
      <c r="A60" s="302"/>
      <c r="B60" s="298"/>
      <c r="C60" s="298" t="s">
        <v>381</v>
      </c>
      <c r="D60" s="298"/>
      <c r="E60" s="298" t="s">
        <v>379</v>
      </c>
      <c r="F60" s="298"/>
      <c r="G60" s="298"/>
      <c r="H60" s="298"/>
      <c r="I60" s="298"/>
      <c r="J60" s="303"/>
    </row>
    <row r="61" spans="1:10" ht="16.5" thickBot="1" x14ac:dyDescent="0.3">
      <c r="A61" s="304"/>
      <c r="B61" s="305"/>
      <c r="C61" s="305"/>
      <c r="D61" s="305"/>
      <c r="E61" s="305"/>
      <c r="F61" s="305"/>
      <c r="G61" s="305"/>
      <c r="H61" s="305"/>
      <c r="I61" s="305"/>
      <c r="J61" s="306"/>
    </row>
    <row r="62" spans="1:10" x14ac:dyDescent="0.25">
      <c r="A62" s="298"/>
      <c r="B62" s="298"/>
      <c r="C62" s="298"/>
      <c r="D62" s="298"/>
      <c r="E62" s="298"/>
      <c r="F62" s="298"/>
      <c r="G62" s="298"/>
      <c r="H62" s="298"/>
      <c r="I62" s="298"/>
      <c r="J62" s="298"/>
    </row>
    <row r="63" spans="1:10" x14ac:dyDescent="0.25">
      <c r="A63" s="298"/>
      <c r="B63" s="298"/>
      <c r="C63" s="298"/>
      <c r="D63" s="298"/>
      <c r="E63" s="298"/>
      <c r="F63" s="298"/>
      <c r="G63" s="298"/>
      <c r="H63" s="298"/>
      <c r="I63" s="298"/>
      <c r="J63" s="298"/>
    </row>
    <row r="64" spans="1:10" ht="16.5" thickBot="1" x14ac:dyDescent="0.3"/>
    <row r="65" spans="1:10" x14ac:dyDescent="0.25">
      <c r="A65" s="299" t="s">
        <v>382</v>
      </c>
      <c r="B65" s="300"/>
      <c r="C65" s="300"/>
      <c r="D65" s="300"/>
      <c r="E65" s="300"/>
      <c r="F65" s="300"/>
      <c r="G65" s="300"/>
      <c r="H65" s="300"/>
      <c r="I65" s="300"/>
      <c r="J65" s="301"/>
    </row>
    <row r="66" spans="1:10" x14ac:dyDescent="0.25">
      <c r="A66" s="302"/>
      <c r="B66" s="298"/>
      <c r="C66" s="298"/>
      <c r="D66" s="298"/>
      <c r="E66" s="298"/>
      <c r="F66" s="298"/>
      <c r="G66" s="298"/>
      <c r="H66" s="298"/>
      <c r="I66" s="298"/>
      <c r="J66" s="303"/>
    </row>
    <row r="67" spans="1:10" x14ac:dyDescent="0.25">
      <c r="A67" s="302"/>
      <c r="B67" s="298"/>
      <c r="C67" s="298"/>
      <c r="D67" s="298"/>
      <c r="E67" s="298"/>
      <c r="F67" s="298"/>
      <c r="G67" s="298"/>
      <c r="H67" s="298"/>
      <c r="I67" s="298"/>
      <c r="J67" s="303"/>
    </row>
    <row r="68" spans="1:10" x14ac:dyDescent="0.25">
      <c r="A68" s="302" t="s">
        <v>383</v>
      </c>
      <c r="B68" s="298"/>
      <c r="C68" s="298" t="s">
        <v>384</v>
      </c>
      <c r="D68" s="298"/>
      <c r="E68" s="298" t="s">
        <v>385</v>
      </c>
      <c r="F68" s="298"/>
      <c r="G68" s="298"/>
      <c r="H68" s="298"/>
      <c r="I68" s="298"/>
      <c r="J68" s="303"/>
    </row>
    <row r="69" spans="1:10" x14ac:dyDescent="0.25">
      <c r="A69" s="302"/>
      <c r="B69" s="298"/>
      <c r="C69" s="298" t="s">
        <v>384</v>
      </c>
      <c r="D69" s="298"/>
      <c r="E69" s="298" t="s">
        <v>385</v>
      </c>
      <c r="F69" s="298"/>
      <c r="G69" s="298"/>
      <c r="H69" s="298"/>
      <c r="I69" s="298"/>
      <c r="J69" s="303"/>
    </row>
    <row r="70" spans="1:10" x14ac:dyDescent="0.25">
      <c r="A70" s="302"/>
      <c r="B70" s="298"/>
      <c r="C70" s="298"/>
      <c r="D70" s="298"/>
      <c r="E70" s="298"/>
      <c r="F70" s="298"/>
      <c r="G70" s="298"/>
      <c r="H70" s="298"/>
      <c r="I70" s="298"/>
      <c r="J70" s="303"/>
    </row>
    <row r="71" spans="1:10" x14ac:dyDescent="0.25">
      <c r="A71" s="302" t="s">
        <v>386</v>
      </c>
      <c r="B71" s="298"/>
      <c r="C71" s="298"/>
      <c r="D71" s="298"/>
      <c r="E71" s="298"/>
      <c r="F71" s="298"/>
      <c r="G71" s="298"/>
      <c r="H71" s="298"/>
      <c r="I71" s="298"/>
      <c r="J71" s="303"/>
    </row>
    <row r="72" spans="1:10" x14ac:dyDescent="0.25">
      <c r="A72" s="302"/>
      <c r="B72" s="298"/>
      <c r="C72" s="298"/>
      <c r="D72" s="298"/>
      <c r="E72" s="298"/>
      <c r="F72" s="298"/>
      <c r="G72" s="298"/>
      <c r="H72" s="298"/>
      <c r="I72" s="298"/>
      <c r="J72" s="303"/>
    </row>
    <row r="73" spans="1:10" x14ac:dyDescent="0.25">
      <c r="A73" s="309" t="s">
        <v>387</v>
      </c>
      <c r="B73" s="298"/>
      <c r="C73" s="298"/>
      <c r="D73" s="298" t="s">
        <v>379</v>
      </c>
      <c r="E73" s="298"/>
      <c r="F73" s="298"/>
      <c r="G73" s="298"/>
      <c r="H73" s="298"/>
      <c r="I73" s="298"/>
      <c r="J73" s="303"/>
    </row>
    <row r="74" spans="1:10" x14ac:dyDescent="0.25">
      <c r="A74" s="302"/>
      <c r="B74" s="298"/>
      <c r="C74" s="298"/>
      <c r="D74" s="298"/>
      <c r="E74" s="298"/>
      <c r="F74" s="298"/>
      <c r="G74" s="298"/>
      <c r="H74" s="298"/>
      <c r="I74" s="298"/>
      <c r="J74" s="303"/>
    </row>
    <row r="75" spans="1:10" x14ac:dyDescent="0.25">
      <c r="A75" s="302" t="s">
        <v>388</v>
      </c>
      <c r="B75" s="298"/>
      <c r="C75" s="298"/>
      <c r="D75" s="298"/>
      <c r="E75" s="298"/>
      <c r="F75" s="298"/>
      <c r="G75" s="298"/>
      <c r="H75" s="298"/>
      <c r="I75" s="298"/>
      <c r="J75" s="303"/>
    </row>
    <row r="76" spans="1:10" x14ac:dyDescent="0.25">
      <c r="A76" s="302"/>
      <c r="B76" s="298"/>
      <c r="C76" s="298"/>
      <c r="D76" s="298"/>
      <c r="E76" s="298"/>
      <c r="F76" s="298"/>
      <c r="G76" s="298"/>
      <c r="H76" s="298"/>
      <c r="I76" s="298"/>
      <c r="J76" s="303"/>
    </row>
    <row r="77" spans="1:10" x14ac:dyDescent="0.25">
      <c r="A77" s="302"/>
      <c r="B77" s="298"/>
      <c r="C77" s="298"/>
      <c r="D77" s="298"/>
      <c r="E77" s="298"/>
      <c r="F77" s="298"/>
      <c r="G77" s="298"/>
      <c r="H77" s="298"/>
      <c r="I77" s="298"/>
      <c r="J77" s="303"/>
    </row>
    <row r="78" spans="1:10" x14ac:dyDescent="0.25">
      <c r="A78" s="302"/>
      <c r="B78" s="298"/>
      <c r="C78" s="298"/>
      <c r="D78" s="298"/>
      <c r="E78" s="298"/>
      <c r="F78" s="298"/>
      <c r="G78" s="298"/>
      <c r="H78" s="298"/>
      <c r="I78" s="298"/>
      <c r="J78" s="303"/>
    </row>
    <row r="79" spans="1:10" x14ac:dyDescent="0.25">
      <c r="A79" s="302"/>
      <c r="B79" s="298"/>
      <c r="C79" s="298"/>
      <c r="D79" s="298"/>
      <c r="E79" s="298"/>
      <c r="F79" s="298"/>
      <c r="G79" s="298"/>
      <c r="H79" s="298"/>
      <c r="I79" s="298"/>
      <c r="J79" s="303"/>
    </row>
    <row r="80" spans="1:10" x14ac:dyDescent="0.25">
      <c r="A80" s="302"/>
      <c r="B80" s="298"/>
      <c r="C80" s="298"/>
      <c r="D80" s="298"/>
      <c r="E80" s="298"/>
      <c r="F80" s="298"/>
      <c r="G80" s="298"/>
      <c r="H80" s="298"/>
      <c r="I80" s="298"/>
      <c r="J80" s="303"/>
    </row>
    <row r="81" spans="1:10" x14ac:dyDescent="0.25">
      <c r="A81" s="309" t="s">
        <v>387</v>
      </c>
      <c r="B81" s="298"/>
      <c r="C81" s="298"/>
      <c r="D81" s="298" t="s">
        <v>379</v>
      </c>
      <c r="E81" s="298"/>
      <c r="F81" s="298"/>
      <c r="G81" s="298"/>
      <c r="H81" s="298"/>
      <c r="I81" s="298"/>
      <c r="J81" s="303"/>
    </row>
    <row r="82" spans="1:10" x14ac:dyDescent="0.25">
      <c r="A82" s="302"/>
      <c r="B82" s="298"/>
      <c r="C82" s="298"/>
      <c r="D82" s="298"/>
      <c r="E82" s="298"/>
      <c r="F82" s="298"/>
      <c r="G82" s="298"/>
      <c r="H82" s="298"/>
      <c r="I82" s="298"/>
      <c r="J82" s="303"/>
    </row>
    <row r="83" spans="1:10" x14ac:dyDescent="0.25">
      <c r="A83" s="302" t="s">
        <v>388</v>
      </c>
      <c r="B83" s="298"/>
      <c r="C83" s="298"/>
      <c r="D83" s="298"/>
      <c r="E83" s="298"/>
      <c r="F83" s="298"/>
      <c r="G83" s="298"/>
      <c r="H83" s="298"/>
      <c r="I83" s="298"/>
      <c r="J83" s="303"/>
    </row>
    <row r="84" spans="1:10" x14ac:dyDescent="0.25">
      <c r="A84" s="302"/>
      <c r="B84" s="298"/>
      <c r="C84" s="298"/>
      <c r="D84" s="298"/>
      <c r="E84" s="298"/>
      <c r="F84" s="298"/>
      <c r="G84" s="298"/>
      <c r="H84" s="298"/>
      <c r="I84" s="298"/>
      <c r="J84" s="303"/>
    </row>
    <row r="85" spans="1:10" x14ac:dyDescent="0.25">
      <c r="A85" s="302"/>
      <c r="B85" s="298"/>
      <c r="C85" s="298"/>
      <c r="D85" s="298"/>
      <c r="E85" s="298"/>
      <c r="F85" s="298"/>
      <c r="G85" s="298"/>
      <c r="H85" s="298"/>
      <c r="I85" s="298"/>
      <c r="J85" s="303"/>
    </row>
    <row r="86" spans="1:10" x14ac:dyDescent="0.25">
      <c r="A86" s="302"/>
      <c r="B86" s="298"/>
      <c r="C86" s="298"/>
      <c r="D86" s="298"/>
      <c r="E86" s="298"/>
      <c r="F86" s="298"/>
      <c r="G86" s="298"/>
      <c r="H86" s="298"/>
      <c r="I86" s="298"/>
      <c r="J86" s="303"/>
    </row>
    <row r="87" spans="1:10" ht="16.5" thickBot="1" x14ac:dyDescent="0.3">
      <c r="A87" s="304"/>
      <c r="B87" s="305"/>
      <c r="C87" s="305"/>
      <c r="D87" s="305"/>
      <c r="E87" s="305"/>
      <c r="F87" s="305"/>
      <c r="G87" s="305"/>
      <c r="H87" s="305"/>
      <c r="I87" s="305"/>
      <c r="J87" s="306"/>
    </row>
    <row r="89" spans="1:10" ht="16.5" thickBot="1" x14ac:dyDescent="0.3"/>
    <row r="90" spans="1:10" x14ac:dyDescent="0.25">
      <c r="A90" s="310" t="s">
        <v>392</v>
      </c>
      <c r="B90" s="300"/>
      <c r="C90" s="300"/>
      <c r="D90" s="300"/>
      <c r="E90" s="300"/>
      <c r="F90" s="300"/>
      <c r="G90" s="300"/>
      <c r="H90" s="300"/>
      <c r="I90" s="300"/>
      <c r="J90" s="301"/>
    </row>
    <row r="91" spans="1:10" x14ac:dyDescent="0.25">
      <c r="A91" s="302"/>
      <c r="B91" s="298"/>
      <c r="C91" s="298"/>
      <c r="D91" s="298"/>
      <c r="E91" s="298"/>
      <c r="F91" s="298"/>
      <c r="G91" s="298"/>
      <c r="H91" s="298"/>
      <c r="I91" s="298"/>
      <c r="J91" s="303"/>
    </row>
    <row r="92" spans="1:10" x14ac:dyDescent="0.25">
      <c r="A92" s="302"/>
      <c r="B92" s="298"/>
      <c r="C92" s="298"/>
      <c r="D92" s="298"/>
      <c r="E92" s="298"/>
      <c r="F92" s="298"/>
      <c r="G92" s="298"/>
      <c r="H92" s="298"/>
      <c r="I92" s="298"/>
      <c r="J92" s="303"/>
    </row>
    <row r="93" spans="1:10" x14ac:dyDescent="0.25">
      <c r="A93" s="302"/>
      <c r="B93" s="298"/>
      <c r="C93" s="298"/>
      <c r="D93" s="298"/>
      <c r="E93" s="298"/>
      <c r="F93" s="298"/>
      <c r="G93" s="298"/>
      <c r="H93" s="298"/>
      <c r="I93" s="298"/>
      <c r="J93" s="303"/>
    </row>
    <row r="94" spans="1:10" x14ac:dyDescent="0.25">
      <c r="A94" s="302"/>
      <c r="B94" s="298"/>
      <c r="C94" s="298"/>
      <c r="D94" s="298"/>
      <c r="E94" s="298"/>
      <c r="F94" s="298"/>
      <c r="G94" s="298"/>
      <c r="H94" s="298"/>
      <c r="I94" s="298"/>
      <c r="J94" s="303"/>
    </row>
    <row r="95" spans="1:10" x14ac:dyDescent="0.25">
      <c r="A95" s="302"/>
      <c r="B95" s="298"/>
      <c r="C95" s="298"/>
      <c r="D95" s="298"/>
      <c r="E95" s="298"/>
      <c r="F95" s="298"/>
      <c r="G95" s="298"/>
      <c r="H95" s="298"/>
      <c r="I95" s="298"/>
      <c r="J95" s="303"/>
    </row>
    <row r="96" spans="1:10" x14ac:dyDescent="0.25">
      <c r="A96" s="302"/>
      <c r="B96" s="298"/>
      <c r="C96" s="298"/>
      <c r="D96" s="298"/>
      <c r="E96" s="298"/>
      <c r="F96" s="298"/>
      <c r="G96" s="298"/>
      <c r="H96" s="298"/>
      <c r="I96" s="298"/>
      <c r="J96" s="303"/>
    </row>
    <row r="97" spans="1:10" x14ac:dyDescent="0.25">
      <c r="A97" s="302"/>
      <c r="B97" s="298"/>
      <c r="C97" s="298"/>
      <c r="D97" s="298"/>
      <c r="E97" s="298"/>
      <c r="F97" s="298"/>
      <c r="G97" s="298"/>
      <c r="H97" s="298"/>
      <c r="I97" s="298"/>
      <c r="J97" s="303"/>
    </row>
    <row r="98" spans="1:10" x14ac:dyDescent="0.25">
      <c r="A98" s="302"/>
      <c r="B98" s="298"/>
      <c r="C98" s="298"/>
      <c r="D98" s="298"/>
      <c r="E98" s="298"/>
      <c r="F98" s="298"/>
      <c r="G98" s="298"/>
      <c r="H98" s="298"/>
      <c r="I98" s="298"/>
      <c r="J98" s="303"/>
    </row>
    <row r="99" spans="1:10" x14ac:dyDescent="0.25">
      <c r="A99" s="302"/>
      <c r="B99" s="298"/>
      <c r="C99" s="298"/>
      <c r="D99" s="298"/>
      <c r="E99" s="298"/>
      <c r="F99" s="298"/>
      <c r="G99" s="298"/>
      <c r="H99" s="298"/>
      <c r="I99" s="298"/>
      <c r="J99" s="303"/>
    </row>
    <row r="100" spans="1:10" x14ac:dyDescent="0.25">
      <c r="A100" s="302"/>
      <c r="B100" s="298"/>
      <c r="C100" s="298"/>
      <c r="D100" s="298"/>
      <c r="E100" s="298"/>
      <c r="F100" s="298"/>
      <c r="G100" s="298"/>
      <c r="H100" s="298"/>
      <c r="I100" s="298"/>
      <c r="J100" s="303"/>
    </row>
    <row r="101" spans="1:10" x14ac:dyDescent="0.25">
      <c r="A101" s="302"/>
      <c r="B101" s="298"/>
      <c r="C101" s="298"/>
      <c r="D101" s="298"/>
      <c r="E101" s="298"/>
      <c r="F101" s="298"/>
      <c r="G101" s="298"/>
      <c r="H101" s="298"/>
      <c r="I101" s="298"/>
      <c r="J101" s="303"/>
    </row>
    <row r="102" spans="1:10" x14ac:dyDescent="0.25">
      <c r="A102" s="302"/>
      <c r="B102" s="298"/>
      <c r="C102" s="298"/>
      <c r="D102" s="298"/>
      <c r="E102" s="298"/>
      <c r="F102" s="298"/>
      <c r="G102" s="298"/>
      <c r="H102" s="298"/>
      <c r="I102" s="298"/>
      <c r="J102" s="303"/>
    </row>
    <row r="103" spans="1:10" x14ac:dyDescent="0.25">
      <c r="A103" s="302"/>
      <c r="B103" s="298"/>
      <c r="C103" s="298"/>
      <c r="D103" s="298"/>
      <c r="E103" s="298"/>
      <c r="F103" s="298"/>
      <c r="G103" s="298"/>
      <c r="H103" s="298"/>
      <c r="I103" s="298"/>
      <c r="J103" s="303"/>
    </row>
    <row r="104" spans="1:10" x14ac:dyDescent="0.25">
      <c r="A104" s="302"/>
      <c r="B104" s="298"/>
      <c r="C104" s="298"/>
      <c r="D104" s="298"/>
      <c r="E104" s="298"/>
      <c r="F104" s="298"/>
      <c r="G104" s="298"/>
      <c r="H104" s="298"/>
      <c r="I104" s="298"/>
      <c r="J104" s="303"/>
    </row>
    <row r="105" spans="1:10" x14ac:dyDescent="0.25">
      <c r="A105" s="302"/>
      <c r="B105" s="298"/>
      <c r="C105" s="298"/>
      <c r="D105" s="298"/>
      <c r="E105" s="298"/>
      <c r="F105" s="298"/>
      <c r="G105" s="298"/>
      <c r="H105" s="298"/>
      <c r="I105" s="298"/>
      <c r="J105" s="303"/>
    </row>
    <row r="106" spans="1:10" x14ac:dyDescent="0.25">
      <c r="A106" s="302"/>
      <c r="B106" s="298"/>
      <c r="C106" s="298"/>
      <c r="D106" s="298"/>
      <c r="E106" s="298"/>
      <c r="F106" s="298"/>
      <c r="G106" s="298"/>
      <c r="H106" s="298"/>
      <c r="I106" s="298"/>
      <c r="J106" s="303"/>
    </row>
    <row r="107" spans="1:10" x14ac:dyDescent="0.25">
      <c r="A107" s="302"/>
      <c r="B107" s="298"/>
      <c r="C107" s="298"/>
      <c r="D107" s="298"/>
      <c r="E107" s="298"/>
      <c r="F107" s="298"/>
      <c r="G107" s="298"/>
      <c r="H107" s="298"/>
      <c r="I107" s="298"/>
      <c r="J107" s="303"/>
    </row>
    <row r="108" spans="1:10" x14ac:dyDescent="0.25">
      <c r="A108" s="302"/>
      <c r="B108" s="298"/>
      <c r="C108" s="298"/>
      <c r="D108" s="298"/>
      <c r="E108" s="298"/>
      <c r="F108" s="298"/>
      <c r="G108" s="298"/>
      <c r="H108" s="298"/>
      <c r="I108" s="298"/>
      <c r="J108" s="303"/>
    </row>
    <row r="109" spans="1:10" x14ac:dyDescent="0.25">
      <c r="A109" s="302"/>
      <c r="B109" s="298"/>
      <c r="C109" s="298"/>
      <c r="D109" s="298"/>
      <c r="E109" s="298"/>
      <c r="F109" s="298"/>
      <c r="G109" s="298"/>
      <c r="H109" s="298"/>
      <c r="I109" s="298"/>
      <c r="J109" s="303"/>
    </row>
    <row r="110" spans="1:10" x14ac:dyDescent="0.25">
      <c r="A110" s="302"/>
      <c r="B110" s="298"/>
      <c r="C110" s="298"/>
      <c r="D110" s="298"/>
      <c r="E110" s="298"/>
      <c r="F110" s="298"/>
      <c r="G110" s="298"/>
      <c r="H110" s="298"/>
      <c r="I110" s="298"/>
      <c r="J110" s="303"/>
    </row>
    <row r="111" spans="1:10" x14ac:dyDescent="0.25">
      <c r="A111" s="302"/>
      <c r="B111" s="298"/>
      <c r="C111" s="298"/>
      <c r="D111" s="298"/>
      <c r="E111" s="298"/>
      <c r="F111" s="298"/>
      <c r="G111" s="298"/>
      <c r="H111" s="298"/>
      <c r="I111" s="298"/>
      <c r="J111" s="303"/>
    </row>
    <row r="112" spans="1:10" x14ac:dyDescent="0.25">
      <c r="A112" s="302"/>
      <c r="B112" s="298"/>
      <c r="C112" s="298"/>
      <c r="D112" s="298"/>
      <c r="E112" s="298"/>
      <c r="F112" s="298"/>
      <c r="G112" s="298"/>
      <c r="H112" s="298"/>
      <c r="I112" s="298"/>
      <c r="J112" s="303"/>
    </row>
    <row r="113" spans="1:10" x14ac:dyDescent="0.25">
      <c r="A113" s="302"/>
      <c r="B113" s="298"/>
      <c r="C113" s="298"/>
      <c r="D113" s="298"/>
      <c r="E113" s="298"/>
      <c r="F113" s="298"/>
      <c r="G113" s="298"/>
      <c r="H113" s="298"/>
      <c r="I113" s="298"/>
      <c r="J113" s="303"/>
    </row>
    <row r="114" spans="1:10" x14ac:dyDescent="0.25">
      <c r="A114" s="302"/>
      <c r="B114" s="298"/>
      <c r="C114" s="298"/>
      <c r="D114" s="298"/>
      <c r="E114" s="298"/>
      <c r="F114" s="298"/>
      <c r="G114" s="298"/>
      <c r="H114" s="298"/>
      <c r="I114" s="298"/>
      <c r="J114" s="303"/>
    </row>
    <row r="115" spans="1:10" x14ac:dyDescent="0.25">
      <c r="A115" s="302"/>
      <c r="B115" s="298"/>
      <c r="C115" s="298"/>
      <c r="D115" s="298"/>
      <c r="E115" s="298"/>
      <c r="F115" s="298"/>
      <c r="G115" s="298"/>
      <c r="H115" s="298"/>
      <c r="I115" s="298"/>
      <c r="J115" s="303"/>
    </row>
    <row r="116" spans="1:10" x14ac:dyDescent="0.25">
      <c r="A116" s="302"/>
      <c r="B116" s="298"/>
      <c r="C116" s="298"/>
      <c r="D116" s="298"/>
      <c r="E116" s="298"/>
      <c r="F116" s="298"/>
      <c r="G116" s="298"/>
      <c r="H116" s="298"/>
      <c r="I116" s="298"/>
      <c r="J116" s="303"/>
    </row>
    <row r="117" spans="1:10" x14ac:dyDescent="0.25">
      <c r="A117" s="302"/>
      <c r="B117" s="298"/>
      <c r="C117" s="298"/>
      <c r="D117" s="298"/>
      <c r="E117" s="298"/>
      <c r="F117" s="298"/>
      <c r="G117" s="298"/>
      <c r="H117" s="298"/>
      <c r="I117" s="298"/>
      <c r="J117" s="303"/>
    </row>
    <row r="118" spans="1:10" x14ac:dyDescent="0.25">
      <c r="A118" s="302"/>
      <c r="B118" s="298"/>
      <c r="C118" s="298"/>
      <c r="D118" s="298"/>
      <c r="E118" s="298"/>
      <c r="F118" s="298"/>
      <c r="G118" s="298"/>
      <c r="H118" s="298"/>
      <c r="I118" s="298"/>
      <c r="J118" s="303"/>
    </row>
    <row r="119" spans="1:10" x14ac:dyDescent="0.25">
      <c r="A119" s="302"/>
      <c r="B119" s="298"/>
      <c r="C119" s="298"/>
      <c r="D119" s="298"/>
      <c r="E119" s="298"/>
      <c r="F119" s="298"/>
      <c r="G119" s="298"/>
      <c r="H119" s="298"/>
      <c r="I119" s="298"/>
      <c r="J119" s="303"/>
    </row>
    <row r="120" spans="1:10" x14ac:dyDescent="0.25">
      <c r="A120" s="302"/>
      <c r="B120" s="298"/>
      <c r="C120" s="298"/>
      <c r="D120" s="298"/>
      <c r="E120" s="298"/>
      <c r="F120" s="298"/>
      <c r="G120" s="298"/>
      <c r="H120" s="298"/>
      <c r="I120" s="298"/>
      <c r="J120" s="303"/>
    </row>
    <row r="121" spans="1:10" x14ac:dyDescent="0.25">
      <c r="A121" s="302"/>
      <c r="B121" s="298"/>
      <c r="C121" s="298"/>
      <c r="D121" s="298"/>
      <c r="E121" s="298"/>
      <c r="F121" s="298"/>
      <c r="G121" s="298"/>
      <c r="H121" s="298"/>
      <c r="I121" s="298"/>
      <c r="J121" s="303"/>
    </row>
    <row r="122" spans="1:10" x14ac:dyDescent="0.25">
      <c r="A122" s="302"/>
      <c r="B122" s="298"/>
      <c r="C122" s="298"/>
      <c r="D122" s="298"/>
      <c r="E122" s="298"/>
      <c r="F122" s="298"/>
      <c r="G122" s="298"/>
      <c r="H122" s="298"/>
      <c r="I122" s="298"/>
      <c r="J122" s="303"/>
    </row>
    <row r="123" spans="1:10" x14ac:dyDescent="0.25">
      <c r="A123" s="302"/>
      <c r="B123" s="298"/>
      <c r="C123" s="298"/>
      <c r="D123" s="298"/>
      <c r="E123" s="298"/>
      <c r="F123" s="298"/>
      <c r="G123" s="298"/>
      <c r="H123" s="298"/>
      <c r="I123" s="298"/>
      <c r="J123" s="303"/>
    </row>
    <row r="124" spans="1:10" x14ac:dyDescent="0.25">
      <c r="A124" s="302"/>
      <c r="B124" s="298"/>
      <c r="C124" s="298"/>
      <c r="D124" s="298"/>
      <c r="E124" s="298"/>
      <c r="F124" s="298"/>
      <c r="G124" s="298"/>
      <c r="H124" s="298"/>
      <c r="I124" s="298"/>
      <c r="J124" s="303"/>
    </row>
    <row r="125" spans="1:10" x14ac:dyDescent="0.25">
      <c r="A125" s="302"/>
      <c r="B125" s="298"/>
      <c r="C125" s="298"/>
      <c r="D125" s="298"/>
      <c r="E125" s="298"/>
      <c r="F125" s="298"/>
      <c r="G125" s="298"/>
      <c r="H125" s="298"/>
      <c r="I125" s="298"/>
      <c r="J125" s="303"/>
    </row>
    <row r="126" spans="1:10" x14ac:dyDescent="0.25">
      <c r="A126" s="302"/>
      <c r="B126" s="298"/>
      <c r="C126" s="298"/>
      <c r="D126" s="298"/>
      <c r="E126" s="298"/>
      <c r="F126" s="298"/>
      <c r="G126" s="298"/>
      <c r="H126" s="298"/>
      <c r="I126" s="298"/>
      <c r="J126" s="303"/>
    </row>
    <row r="127" spans="1:10" ht="16.5" thickBot="1" x14ac:dyDescent="0.3">
      <c r="A127" s="304"/>
      <c r="B127" s="305"/>
      <c r="C127" s="305"/>
      <c r="D127" s="305"/>
      <c r="E127" s="305"/>
      <c r="F127" s="305"/>
      <c r="G127" s="305"/>
      <c r="H127" s="305"/>
      <c r="I127" s="305"/>
      <c r="J127" s="306"/>
    </row>
  </sheetData>
  <mergeCells count="1">
    <mergeCell ref="A1:J2"/>
  </mergeCells>
  <pageMargins left="0.70866141732283472" right="0.70866141732283472" top="0.74803149606299213" bottom="0.74803149606299213" header="0.31496062992125984" footer="0.31496062992125984"/>
  <pageSetup paperSize="9" scale="69" fitToHeight="4" orientation="portrait" r:id="rId1"/>
  <rowBreaks count="2" manualBreakCount="2">
    <brk id="41" max="16383" man="1"/>
    <brk id="8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J215"/>
  <sheetViews>
    <sheetView zoomScale="70" zoomScaleNormal="70" workbookViewId="0">
      <pane xSplit="6" ySplit="13" topLeftCell="G137" activePane="bottomRight" state="frozen"/>
      <selection pane="topRight" activeCell="G1" sqref="G1"/>
      <selection pane="bottomLeft" activeCell="A14" sqref="A14"/>
      <selection pane="bottomRight" activeCell="B168" sqref="B168"/>
    </sheetView>
  </sheetViews>
  <sheetFormatPr baseColWidth="10" defaultColWidth="8" defaultRowHeight="15" x14ac:dyDescent="0.25"/>
  <cols>
    <col min="1" max="1" width="13.875" style="2" bestFit="1" customWidth="1"/>
    <col min="2" max="2" width="93.75" style="4" bestFit="1" customWidth="1"/>
    <col min="3" max="3" width="7.5" style="2" bestFit="1" customWidth="1"/>
    <col min="4" max="4" width="4.375" style="2" bestFit="1" customWidth="1"/>
    <col min="5" max="5" width="5.5" style="2" bestFit="1" customWidth="1"/>
    <col min="6" max="6" width="8" style="2" bestFit="1" customWidth="1"/>
    <col min="7" max="7" width="21.75" style="2" bestFit="1" customWidth="1"/>
    <col min="8" max="8" width="21.625" style="2" customWidth="1"/>
    <col min="9" max="9" width="24.25" style="2" bestFit="1" customWidth="1"/>
    <col min="10" max="10" width="23.75" style="2" bestFit="1" customWidth="1"/>
    <col min="11" max="16384" width="8" style="2"/>
  </cols>
  <sheetData>
    <row r="1" spans="1:10" ht="15" customHeight="1" x14ac:dyDescent="0.25">
      <c r="A1" s="470" t="s">
        <v>615</v>
      </c>
      <c r="B1" s="471"/>
      <c r="C1" s="471"/>
      <c r="D1" s="471"/>
      <c r="E1" s="471"/>
      <c r="F1" s="471"/>
      <c r="G1" s="471"/>
      <c r="H1" s="471"/>
      <c r="I1" s="471"/>
      <c r="J1" s="472"/>
    </row>
    <row r="2" spans="1:10" ht="15.75" customHeight="1" x14ac:dyDescent="0.25">
      <c r="A2" s="473"/>
      <c r="B2" s="474"/>
      <c r="C2" s="474"/>
      <c r="D2" s="474"/>
      <c r="E2" s="474"/>
      <c r="F2" s="474"/>
      <c r="G2" s="474"/>
      <c r="H2" s="474"/>
      <c r="I2" s="474"/>
      <c r="J2" s="475"/>
    </row>
    <row r="3" spans="1:10" ht="15.75" customHeight="1" x14ac:dyDescent="0.25">
      <c r="A3" s="3"/>
      <c r="C3" s="5"/>
      <c r="D3" s="5"/>
      <c r="E3" s="5"/>
      <c r="F3" s="5"/>
      <c r="G3" s="5"/>
      <c r="I3" s="1"/>
      <c r="J3" s="1"/>
    </row>
    <row r="4" spans="1:10" ht="15.75" customHeight="1" x14ac:dyDescent="0.25">
      <c r="A4" s="3"/>
      <c r="B4" s="313"/>
      <c r="C4" s="5"/>
      <c r="D4" s="5"/>
      <c r="E4" s="5"/>
      <c r="F4" s="5"/>
      <c r="G4" s="315" t="s">
        <v>398</v>
      </c>
      <c r="H4" s="2" t="str">
        <f>IF('Fiche salarié'!B4=0,"",'Fiche salarié'!B4)</f>
        <v/>
      </c>
      <c r="I4" s="1"/>
      <c r="J4" s="1"/>
    </row>
    <row r="5" spans="1:10" ht="15.75" customHeight="1" x14ac:dyDescent="0.25">
      <c r="A5" s="3"/>
      <c r="B5" s="313"/>
      <c r="C5" s="5"/>
      <c r="D5" s="5"/>
      <c r="E5" s="5"/>
      <c r="F5" s="5"/>
      <c r="G5" s="315" t="s">
        <v>396</v>
      </c>
      <c r="H5" s="2" t="str">
        <f>IF('Fiche salarié'!D4=0,"",'Fiche salarié'!D4)</f>
        <v/>
      </c>
      <c r="I5" s="1"/>
      <c r="J5" s="1"/>
    </row>
    <row r="6" spans="1:10" ht="15.75" customHeight="1" x14ac:dyDescent="0.25">
      <c r="A6" s="3"/>
      <c r="C6" s="5"/>
      <c r="D6" s="5"/>
      <c r="E6" s="5"/>
      <c r="F6" s="5"/>
      <c r="G6" s="315" t="s">
        <v>399</v>
      </c>
      <c r="H6" s="2" t="str">
        <f>IF('Fiche salarié'!B5=0,"",'Fiche salarié'!B5)</f>
        <v/>
      </c>
      <c r="I6" s="1"/>
      <c r="J6" s="1"/>
    </row>
    <row r="7" spans="1:10" ht="15.75" customHeight="1" x14ac:dyDescent="0.25">
      <c r="A7" s="3"/>
      <c r="C7" s="5"/>
      <c r="D7" s="5"/>
      <c r="E7" s="5"/>
      <c r="F7" s="5"/>
      <c r="G7" s="315" t="s">
        <v>246</v>
      </c>
      <c r="H7" s="2" t="str">
        <f>IF('Fiche salarié'!F48=0,"",'Fiche salarié'!F48)</f>
        <v/>
      </c>
      <c r="I7" s="1"/>
      <c r="J7" s="1"/>
    </row>
    <row r="8" spans="1:10" ht="15.75" x14ac:dyDescent="0.25">
      <c r="A8" s="3"/>
      <c r="G8" s="315" t="s">
        <v>217</v>
      </c>
      <c r="H8" s="2" t="str">
        <f>IF('Fiche salarié'!B48=0,"",'Fiche salarié'!B48)</f>
        <v/>
      </c>
    </row>
    <row r="9" spans="1:10" ht="15.75" x14ac:dyDescent="0.25">
      <c r="B9" s="3"/>
      <c r="G9" s="315" t="s">
        <v>400</v>
      </c>
      <c r="H9" s="2" t="str">
        <f>IF('Fiche salarié'!F56&lt;&gt;"",'Fiche salarié'!F56,IF('Fiche salarié'!F55&lt;&gt;"",'Fiche salarié'!F55,IF('Fiche salarié'!F54&lt;&gt;"",'Fiche salarié'!F54,IF('Fiche salarié'!D56&lt;&gt;"",'Fiche salarié'!D56,IF('Fiche salarié'!D55&lt;&gt;"",'Fiche salarié'!D55,IF('Fiche salarié'!D54&lt;&gt;"",'Fiche salarié'!D54,""))))))</f>
        <v/>
      </c>
    </row>
    <row r="10" spans="1:10" ht="15.75" thickBot="1" x14ac:dyDescent="0.3"/>
    <row r="11" spans="1:10" ht="16.5" thickBot="1" x14ac:dyDescent="0.3">
      <c r="B11" s="6"/>
      <c r="C11" s="476" t="s">
        <v>218</v>
      </c>
      <c r="D11" s="477"/>
      <c r="E11" s="477"/>
      <c r="F11" s="478"/>
      <c r="G11" s="482" t="s">
        <v>219</v>
      </c>
      <c r="H11" s="483"/>
      <c r="I11" s="483"/>
      <c r="J11" s="483"/>
    </row>
    <row r="12" spans="1:10" ht="36" customHeight="1" thickBot="1" x14ac:dyDescent="0.3">
      <c r="B12" s="479" t="s">
        <v>235</v>
      </c>
      <c r="C12" s="480"/>
      <c r="D12" s="480"/>
      <c r="E12" s="480"/>
      <c r="F12" s="481"/>
      <c r="G12" s="31"/>
      <c r="H12" s="32"/>
      <c r="I12" s="32"/>
      <c r="J12" s="32"/>
    </row>
    <row r="13" spans="1:10" ht="16.5" thickBot="1" x14ac:dyDescent="0.3">
      <c r="B13" s="25" t="s">
        <v>220</v>
      </c>
      <c r="C13" s="26" t="s">
        <v>221</v>
      </c>
      <c r="D13" s="27" t="s">
        <v>222</v>
      </c>
      <c r="E13" s="27" t="s">
        <v>223</v>
      </c>
      <c r="F13" s="28" t="s">
        <v>224</v>
      </c>
      <c r="G13" s="29" t="s">
        <v>408</v>
      </c>
      <c r="H13" s="30" t="s">
        <v>409</v>
      </c>
      <c r="I13" s="30" t="s">
        <v>410</v>
      </c>
      <c r="J13" s="30" t="s">
        <v>411</v>
      </c>
    </row>
    <row r="14" spans="1:10" ht="15.75" thickBot="1" x14ac:dyDescent="0.3">
      <c r="B14" s="320" t="s">
        <v>425</v>
      </c>
      <c r="C14" s="19"/>
      <c r="D14" s="20"/>
      <c r="E14" s="20"/>
      <c r="F14" s="21"/>
      <c r="G14" s="361" t="s">
        <v>264</v>
      </c>
      <c r="H14" s="362"/>
      <c r="I14" s="362"/>
      <c r="J14" s="363" t="s">
        <v>264</v>
      </c>
    </row>
    <row r="15" spans="1:10" ht="15.75" x14ac:dyDescent="0.25">
      <c r="B15" s="321" t="s">
        <v>413</v>
      </c>
      <c r="C15" s="16"/>
      <c r="D15" s="17"/>
      <c r="E15" s="17"/>
      <c r="F15" s="18"/>
      <c r="G15" s="331" t="s">
        <v>264</v>
      </c>
      <c r="H15" s="332"/>
      <c r="I15" s="332"/>
      <c r="J15" s="333" t="s">
        <v>264</v>
      </c>
    </row>
    <row r="16" spans="1:10" ht="15" customHeight="1" x14ac:dyDescent="0.25">
      <c r="B16" s="322" t="s">
        <v>57</v>
      </c>
      <c r="C16" s="10"/>
      <c r="D16" s="9"/>
      <c r="E16" s="9"/>
      <c r="F16" s="8"/>
      <c r="G16" s="334" t="s">
        <v>264</v>
      </c>
      <c r="H16" s="44"/>
      <c r="I16" s="44"/>
      <c r="J16" s="335" t="s">
        <v>264</v>
      </c>
    </row>
    <row r="17" spans="2:10" ht="15" customHeight="1" x14ac:dyDescent="0.25">
      <c r="B17" s="323" t="s">
        <v>422</v>
      </c>
      <c r="C17" s="10"/>
      <c r="D17" s="9"/>
      <c r="E17" s="9"/>
      <c r="F17" s="8"/>
      <c r="G17" s="334" t="s">
        <v>264</v>
      </c>
      <c r="H17" s="44"/>
      <c r="I17" s="44"/>
      <c r="J17" s="335" t="s">
        <v>264</v>
      </c>
    </row>
    <row r="18" spans="2:10" ht="15" customHeight="1" thickBot="1" x14ac:dyDescent="0.3">
      <c r="B18" s="324" t="s">
        <v>423</v>
      </c>
      <c r="C18" s="10"/>
      <c r="D18" s="9"/>
      <c r="E18" s="9"/>
      <c r="F18" s="8"/>
      <c r="G18" s="334" t="s">
        <v>264</v>
      </c>
      <c r="H18" s="44"/>
      <c r="I18" s="44"/>
      <c r="J18" s="335" t="s">
        <v>264</v>
      </c>
    </row>
    <row r="19" spans="2:10" ht="15.75" thickBot="1" x14ac:dyDescent="0.3">
      <c r="B19" s="320" t="s">
        <v>426</v>
      </c>
      <c r="C19" s="19"/>
      <c r="D19" s="20"/>
      <c r="E19" s="20"/>
      <c r="F19" s="21"/>
      <c r="G19" s="336" t="s">
        <v>264</v>
      </c>
      <c r="H19" s="337"/>
      <c r="I19" s="337"/>
      <c r="J19" s="338" t="s">
        <v>264</v>
      </c>
    </row>
    <row r="20" spans="2:10" ht="15.75" x14ac:dyDescent="0.25">
      <c r="B20" s="321" t="s">
        <v>424</v>
      </c>
      <c r="C20" s="16"/>
      <c r="D20" s="17"/>
      <c r="E20" s="17"/>
      <c r="F20" s="18"/>
      <c r="G20" s="331" t="s">
        <v>264</v>
      </c>
      <c r="H20" s="332"/>
      <c r="I20" s="332"/>
      <c r="J20" s="333" t="s">
        <v>264</v>
      </c>
    </row>
    <row r="21" spans="2:10" ht="15.75" x14ac:dyDescent="0.25">
      <c r="B21" s="325" t="s">
        <v>427</v>
      </c>
      <c r="C21" s="11"/>
      <c r="D21" s="7"/>
      <c r="E21" s="7"/>
      <c r="F21" s="12"/>
      <c r="G21" s="334" t="s">
        <v>264</v>
      </c>
      <c r="H21" s="44"/>
      <c r="I21" s="44"/>
      <c r="J21" s="335" t="s">
        <v>264</v>
      </c>
    </row>
    <row r="22" spans="2:10" ht="15.75" x14ac:dyDescent="0.25">
      <c r="B22" s="325" t="s">
        <v>428</v>
      </c>
      <c r="C22" s="11"/>
      <c r="D22" s="7"/>
      <c r="E22" s="7"/>
      <c r="F22" s="12"/>
      <c r="G22" s="334" t="s">
        <v>264</v>
      </c>
      <c r="H22" s="44"/>
      <c r="I22" s="44"/>
      <c r="J22" s="335" t="s">
        <v>264</v>
      </c>
    </row>
    <row r="23" spans="2:10" ht="15.75" x14ac:dyDescent="0.25">
      <c r="B23" s="321" t="s">
        <v>429</v>
      </c>
      <c r="C23" s="16"/>
      <c r="D23" s="17"/>
      <c r="E23" s="17"/>
      <c r="F23" s="18"/>
      <c r="G23" s="331" t="s">
        <v>264</v>
      </c>
      <c r="H23" s="332"/>
      <c r="I23" s="332"/>
      <c r="J23" s="333" t="s">
        <v>264</v>
      </c>
    </row>
    <row r="24" spans="2:10" ht="15.75" x14ac:dyDescent="0.25">
      <c r="B24" s="325" t="s">
        <v>430</v>
      </c>
      <c r="C24" s="11"/>
      <c r="D24" s="7"/>
      <c r="E24" s="7"/>
      <c r="F24" s="12"/>
      <c r="G24" s="334" t="s">
        <v>264</v>
      </c>
      <c r="H24" s="44"/>
      <c r="I24" s="44"/>
      <c r="J24" s="335" t="s">
        <v>264</v>
      </c>
    </row>
    <row r="25" spans="2:10" ht="15.75" x14ac:dyDescent="0.25">
      <c r="B25" s="325" t="s">
        <v>431</v>
      </c>
      <c r="C25" s="11"/>
      <c r="D25" s="7"/>
      <c r="E25" s="7"/>
      <c r="F25" s="12"/>
      <c r="G25" s="334" t="s">
        <v>264</v>
      </c>
      <c r="H25" s="44"/>
      <c r="I25" s="44"/>
      <c r="J25" s="335" t="s">
        <v>264</v>
      </c>
    </row>
    <row r="26" spans="2:10" ht="15.75" x14ac:dyDescent="0.25">
      <c r="B26" s="321" t="s">
        <v>432</v>
      </c>
      <c r="C26" s="16"/>
      <c r="D26" s="17"/>
      <c r="E26" s="17"/>
      <c r="F26" s="18"/>
      <c r="G26" s="331" t="s">
        <v>264</v>
      </c>
      <c r="H26" s="332"/>
      <c r="I26" s="332"/>
      <c r="J26" s="333" t="s">
        <v>264</v>
      </c>
    </row>
    <row r="27" spans="2:10" ht="15.75" x14ac:dyDescent="0.25">
      <c r="B27" s="325" t="s">
        <v>433</v>
      </c>
      <c r="C27" s="11"/>
      <c r="D27" s="7"/>
      <c r="E27" s="7"/>
      <c r="F27" s="12"/>
      <c r="G27" s="334" t="s">
        <v>264</v>
      </c>
      <c r="H27" s="44"/>
      <c r="I27" s="44"/>
      <c r="J27" s="335" t="s">
        <v>264</v>
      </c>
    </row>
    <row r="28" spans="2:10" ht="15.75" x14ac:dyDescent="0.25">
      <c r="B28" s="325" t="s">
        <v>434</v>
      </c>
      <c r="C28" s="11"/>
      <c r="D28" s="7"/>
      <c r="E28" s="7"/>
      <c r="F28" s="12"/>
      <c r="G28" s="334" t="s">
        <v>264</v>
      </c>
      <c r="H28" s="44"/>
      <c r="I28" s="44"/>
      <c r="J28" s="335" t="s">
        <v>264</v>
      </c>
    </row>
    <row r="29" spans="2:10" ht="16.5" thickBot="1" x14ac:dyDescent="0.3">
      <c r="B29" s="326" t="s">
        <v>435</v>
      </c>
      <c r="C29" s="11"/>
      <c r="D29" s="7"/>
      <c r="E29" s="7"/>
      <c r="F29" s="12"/>
      <c r="G29" s="334" t="s">
        <v>264</v>
      </c>
      <c r="H29" s="44"/>
      <c r="I29" s="44"/>
      <c r="J29" s="335" t="s">
        <v>264</v>
      </c>
    </row>
    <row r="30" spans="2:10" ht="15.75" thickBot="1" x14ac:dyDescent="0.3">
      <c r="B30" s="320" t="s">
        <v>436</v>
      </c>
      <c r="C30" s="19"/>
      <c r="D30" s="20"/>
      <c r="E30" s="20"/>
      <c r="F30" s="21"/>
      <c r="G30" s="336" t="s">
        <v>264</v>
      </c>
      <c r="H30" s="337"/>
      <c r="I30" s="337"/>
      <c r="J30" s="338" t="s">
        <v>264</v>
      </c>
    </row>
    <row r="31" spans="2:10" ht="15.75" x14ac:dyDescent="0.25">
      <c r="B31" s="321" t="s">
        <v>437</v>
      </c>
      <c r="C31" s="16"/>
      <c r="D31" s="17"/>
      <c r="E31" s="17"/>
      <c r="F31" s="18"/>
      <c r="G31" s="331" t="s">
        <v>264</v>
      </c>
      <c r="H31" s="332"/>
      <c r="I31" s="332"/>
      <c r="J31" s="333" t="s">
        <v>264</v>
      </c>
    </row>
    <row r="32" spans="2:10" ht="15.75" x14ac:dyDescent="0.25">
      <c r="B32" s="325" t="s">
        <v>438</v>
      </c>
      <c r="C32" s="11"/>
      <c r="D32" s="7"/>
      <c r="E32" s="7"/>
      <c r="F32" s="12"/>
      <c r="G32" s="334" t="s">
        <v>264</v>
      </c>
      <c r="H32" s="44"/>
      <c r="I32" s="44"/>
      <c r="J32" s="335" t="s">
        <v>264</v>
      </c>
    </row>
    <row r="33" spans="2:10" ht="15" customHeight="1" x14ac:dyDescent="0.25">
      <c r="B33" s="325" t="s">
        <v>439</v>
      </c>
      <c r="C33" s="10"/>
      <c r="D33" s="9"/>
      <c r="E33" s="9"/>
      <c r="F33" s="8"/>
      <c r="G33" s="334" t="s">
        <v>264</v>
      </c>
      <c r="H33" s="44"/>
      <c r="I33" s="44"/>
      <c r="J33" s="335" t="s">
        <v>264</v>
      </c>
    </row>
    <row r="34" spans="2:10" ht="15.75" x14ac:dyDescent="0.25">
      <c r="B34" s="325" t="s">
        <v>440</v>
      </c>
      <c r="C34" s="11"/>
      <c r="D34" s="7"/>
      <c r="E34" s="7"/>
      <c r="F34" s="12"/>
      <c r="G34" s="334" t="s">
        <v>264</v>
      </c>
      <c r="H34" s="44"/>
      <c r="I34" s="44"/>
      <c r="J34" s="335" t="s">
        <v>264</v>
      </c>
    </row>
    <row r="35" spans="2:10" ht="15.75" x14ac:dyDescent="0.25">
      <c r="B35" s="321" t="s">
        <v>441</v>
      </c>
      <c r="C35" s="16"/>
      <c r="D35" s="17"/>
      <c r="E35" s="17"/>
      <c r="F35" s="18"/>
      <c r="G35" s="331" t="s">
        <v>264</v>
      </c>
      <c r="H35" s="332"/>
      <c r="I35" s="332"/>
      <c r="J35" s="333" t="s">
        <v>264</v>
      </c>
    </row>
    <row r="36" spans="2:10" ht="15.75" x14ac:dyDescent="0.25">
      <c r="B36" s="325" t="s">
        <v>442</v>
      </c>
      <c r="C36" s="11"/>
      <c r="D36" s="7"/>
      <c r="E36" s="7"/>
      <c r="F36" s="12"/>
      <c r="G36" s="334" t="s">
        <v>264</v>
      </c>
      <c r="H36" s="44"/>
      <c r="I36" s="44"/>
      <c r="J36" s="335" t="s">
        <v>264</v>
      </c>
    </row>
    <row r="37" spans="2:10" ht="15.75" x14ac:dyDescent="0.25">
      <c r="B37" s="325" t="s">
        <v>443</v>
      </c>
      <c r="C37" s="11"/>
      <c r="D37" s="7"/>
      <c r="E37" s="7"/>
      <c r="F37" s="12"/>
      <c r="G37" s="334" t="s">
        <v>264</v>
      </c>
      <c r="H37" s="44"/>
      <c r="I37" s="44"/>
      <c r="J37" s="335" t="s">
        <v>264</v>
      </c>
    </row>
    <row r="38" spans="2:10" ht="16.5" thickBot="1" x14ac:dyDescent="0.3">
      <c r="B38" s="325" t="s">
        <v>444</v>
      </c>
      <c r="C38" s="11"/>
      <c r="D38" s="7"/>
      <c r="E38" s="7"/>
      <c r="F38" s="12"/>
      <c r="G38" s="334" t="s">
        <v>264</v>
      </c>
      <c r="H38" s="44"/>
      <c r="I38" s="44"/>
      <c r="J38" s="335" t="s">
        <v>264</v>
      </c>
    </row>
    <row r="39" spans="2:10" ht="15.75" thickBot="1" x14ac:dyDescent="0.3">
      <c r="B39" s="320" t="s">
        <v>445</v>
      </c>
      <c r="C39" s="19"/>
      <c r="D39" s="20"/>
      <c r="E39" s="20"/>
      <c r="F39" s="21"/>
      <c r="G39" s="336" t="s">
        <v>264</v>
      </c>
      <c r="H39" s="337"/>
      <c r="I39" s="337"/>
      <c r="J39" s="338" t="s">
        <v>264</v>
      </c>
    </row>
    <row r="40" spans="2:10" ht="15.75" x14ac:dyDescent="0.25">
      <c r="B40" s="321" t="s">
        <v>446</v>
      </c>
      <c r="C40" s="16"/>
      <c r="D40" s="17"/>
      <c r="E40" s="17"/>
      <c r="F40" s="18"/>
      <c r="G40" s="331" t="s">
        <v>264</v>
      </c>
      <c r="H40" s="332"/>
      <c r="I40" s="332"/>
      <c r="J40" s="333" t="s">
        <v>264</v>
      </c>
    </row>
    <row r="41" spans="2:10" ht="15.75" x14ac:dyDescent="0.25">
      <c r="B41" s="325" t="s">
        <v>447</v>
      </c>
      <c r="C41" s="11"/>
      <c r="D41" s="7"/>
      <c r="E41" s="7"/>
      <c r="F41" s="12"/>
      <c r="G41" s="334" t="s">
        <v>264</v>
      </c>
      <c r="H41" s="44"/>
      <c r="I41" s="44"/>
      <c r="J41" s="335" t="s">
        <v>264</v>
      </c>
    </row>
    <row r="42" spans="2:10" ht="15.75" x14ac:dyDescent="0.25">
      <c r="B42" s="325" t="s">
        <v>448</v>
      </c>
      <c r="C42" s="11"/>
      <c r="D42" s="7"/>
      <c r="E42" s="7"/>
      <c r="F42" s="12"/>
      <c r="G42" s="334" t="s">
        <v>264</v>
      </c>
      <c r="H42" s="44"/>
      <c r="I42" s="44"/>
      <c r="J42" s="335" t="s">
        <v>264</v>
      </c>
    </row>
    <row r="43" spans="2:10" ht="15" customHeight="1" x14ac:dyDescent="0.25">
      <c r="B43" s="325" t="s">
        <v>449</v>
      </c>
      <c r="C43" s="10"/>
      <c r="D43" s="9"/>
      <c r="E43" s="9"/>
      <c r="F43" s="8"/>
      <c r="G43" s="334" t="s">
        <v>264</v>
      </c>
      <c r="H43" s="339"/>
      <c r="I43" s="339"/>
      <c r="J43" s="335" t="s">
        <v>264</v>
      </c>
    </row>
    <row r="44" spans="2:10" ht="17.25" customHeight="1" x14ac:dyDescent="0.25">
      <c r="B44" s="325" t="s">
        <v>450</v>
      </c>
      <c r="C44" s="11"/>
      <c r="D44" s="7"/>
      <c r="E44" s="7"/>
      <c r="F44" s="12"/>
      <c r="G44" s="334" t="s">
        <v>264</v>
      </c>
      <c r="H44" s="44"/>
      <c r="I44" s="44"/>
      <c r="J44" s="335" t="s">
        <v>264</v>
      </c>
    </row>
    <row r="45" spans="2:10" ht="17.25" customHeight="1" x14ac:dyDescent="0.25">
      <c r="B45" s="325" t="s">
        <v>451</v>
      </c>
      <c r="C45" s="11"/>
      <c r="D45" s="7"/>
      <c r="E45" s="7"/>
      <c r="F45" s="12"/>
      <c r="G45" s="334" t="s">
        <v>264</v>
      </c>
      <c r="H45" s="44"/>
      <c r="I45" s="44"/>
      <c r="J45" s="335" t="s">
        <v>264</v>
      </c>
    </row>
    <row r="46" spans="2:10" ht="15" customHeight="1" x14ac:dyDescent="0.25">
      <c r="B46" s="322" t="s">
        <v>452</v>
      </c>
      <c r="C46" s="10"/>
      <c r="D46" s="9"/>
      <c r="E46" s="9"/>
      <c r="F46" s="8"/>
      <c r="G46" s="334" t="s">
        <v>264</v>
      </c>
      <c r="H46" s="44"/>
      <c r="I46" s="44"/>
      <c r="J46" s="335" t="s">
        <v>264</v>
      </c>
    </row>
    <row r="47" spans="2:10" ht="15" customHeight="1" x14ac:dyDescent="0.25">
      <c r="B47" s="325" t="s">
        <v>453</v>
      </c>
      <c r="C47" s="10"/>
      <c r="D47" s="9"/>
      <c r="E47" s="9"/>
      <c r="F47" s="8"/>
      <c r="G47" s="334" t="s">
        <v>264</v>
      </c>
      <c r="H47" s="44"/>
      <c r="I47" s="44"/>
      <c r="J47" s="335" t="s">
        <v>264</v>
      </c>
    </row>
    <row r="48" spans="2:10" ht="15" customHeight="1" x14ac:dyDescent="0.25">
      <c r="B48" s="325" t="s">
        <v>454</v>
      </c>
      <c r="C48" s="10"/>
      <c r="D48" s="9"/>
      <c r="E48" s="9"/>
      <c r="F48" s="8"/>
      <c r="G48" s="334" t="s">
        <v>264</v>
      </c>
      <c r="H48" s="44"/>
      <c r="I48" s="44"/>
      <c r="J48" s="335" t="s">
        <v>264</v>
      </c>
    </row>
    <row r="49" spans="2:10" ht="15" customHeight="1" x14ac:dyDescent="0.25">
      <c r="B49" s="325" t="s">
        <v>455</v>
      </c>
      <c r="C49" s="10"/>
      <c r="D49" s="9"/>
      <c r="E49" s="9"/>
      <c r="F49" s="8"/>
      <c r="G49" s="334" t="s">
        <v>264</v>
      </c>
      <c r="H49" s="44"/>
      <c r="I49" s="44"/>
      <c r="J49" s="335" t="s">
        <v>264</v>
      </c>
    </row>
    <row r="50" spans="2:10" ht="15.75" x14ac:dyDescent="0.25">
      <c r="B50" s="325" t="s">
        <v>456</v>
      </c>
      <c r="C50" s="11"/>
      <c r="D50" s="7"/>
      <c r="E50" s="7"/>
      <c r="F50" s="12"/>
      <c r="G50" s="334" t="s">
        <v>264</v>
      </c>
      <c r="H50" s="339"/>
      <c r="I50" s="339"/>
      <c r="J50" s="335" t="s">
        <v>264</v>
      </c>
    </row>
    <row r="51" spans="2:10" ht="15.75" x14ac:dyDescent="0.25">
      <c r="B51" s="321" t="s">
        <v>457</v>
      </c>
      <c r="C51" s="16"/>
      <c r="D51" s="17"/>
      <c r="E51" s="17"/>
      <c r="F51" s="18"/>
      <c r="G51" s="331" t="s">
        <v>264</v>
      </c>
      <c r="H51" s="332"/>
      <c r="I51" s="332"/>
      <c r="J51" s="333" t="s">
        <v>264</v>
      </c>
    </row>
    <row r="52" spans="2:10" ht="15" customHeight="1" x14ac:dyDescent="0.25">
      <c r="B52" s="322" t="s">
        <v>458</v>
      </c>
      <c r="C52" s="10"/>
      <c r="D52" s="9"/>
      <c r="E52" s="9"/>
      <c r="F52" s="8"/>
      <c r="G52" s="334" t="s">
        <v>264</v>
      </c>
      <c r="H52" s="44"/>
      <c r="I52" s="44"/>
      <c r="J52" s="335" t="s">
        <v>264</v>
      </c>
    </row>
    <row r="53" spans="2:10" ht="15" customHeight="1" x14ac:dyDescent="0.25">
      <c r="B53" s="322" t="s">
        <v>459</v>
      </c>
      <c r="C53" s="10"/>
      <c r="D53" s="9"/>
      <c r="E53" s="9"/>
      <c r="F53" s="8"/>
      <c r="G53" s="334" t="s">
        <v>264</v>
      </c>
      <c r="H53" s="44"/>
      <c r="I53" s="44"/>
      <c r="J53" s="335" t="s">
        <v>264</v>
      </c>
    </row>
    <row r="54" spans="2:10" ht="15" customHeight="1" x14ac:dyDescent="0.25">
      <c r="B54" s="322" t="s">
        <v>460</v>
      </c>
      <c r="C54" s="10"/>
      <c r="D54" s="9"/>
      <c r="E54" s="9"/>
      <c r="F54" s="8"/>
      <c r="G54" s="334" t="s">
        <v>264</v>
      </c>
      <c r="H54" s="44"/>
      <c r="I54" s="44"/>
      <c r="J54" s="335" t="s">
        <v>264</v>
      </c>
    </row>
    <row r="55" spans="2:10" ht="15" customHeight="1" x14ac:dyDescent="0.25">
      <c r="B55" s="322" t="s">
        <v>461</v>
      </c>
      <c r="C55" s="10"/>
      <c r="D55" s="9"/>
      <c r="E55" s="9"/>
      <c r="F55" s="8"/>
      <c r="G55" s="334" t="s">
        <v>264</v>
      </c>
      <c r="H55" s="339"/>
      <c r="I55" s="339"/>
      <c r="J55" s="335" t="s">
        <v>264</v>
      </c>
    </row>
    <row r="56" spans="2:10" ht="15.75" x14ac:dyDescent="0.25">
      <c r="B56" s="325" t="s">
        <v>462</v>
      </c>
      <c r="C56" s="11"/>
      <c r="D56" s="7"/>
      <c r="E56" s="7"/>
      <c r="F56" s="12"/>
      <c r="G56" s="334" t="s">
        <v>264</v>
      </c>
      <c r="H56" s="339"/>
      <c r="I56" s="339"/>
      <c r="J56" s="335" t="s">
        <v>264</v>
      </c>
    </row>
    <row r="57" spans="2:10" ht="15.75" x14ac:dyDescent="0.25">
      <c r="B57" s="321" t="s">
        <v>463</v>
      </c>
      <c r="C57" s="16"/>
      <c r="D57" s="17"/>
      <c r="E57" s="17"/>
      <c r="F57" s="18"/>
      <c r="G57" s="331" t="s">
        <v>264</v>
      </c>
      <c r="H57" s="332"/>
      <c r="I57" s="332"/>
      <c r="J57" s="333" t="s">
        <v>264</v>
      </c>
    </row>
    <row r="58" spans="2:10" ht="15" customHeight="1" x14ac:dyDescent="0.25">
      <c r="B58" s="322" t="s">
        <v>464</v>
      </c>
      <c r="C58" s="10"/>
      <c r="D58" s="9"/>
      <c r="E58" s="9"/>
      <c r="F58" s="8"/>
      <c r="G58" s="334" t="s">
        <v>264</v>
      </c>
      <c r="H58" s="44"/>
      <c r="I58" s="44"/>
      <c r="J58" s="335" t="s">
        <v>264</v>
      </c>
    </row>
    <row r="59" spans="2:10" ht="15" customHeight="1" x14ac:dyDescent="0.25">
      <c r="B59" s="322" t="s">
        <v>465</v>
      </c>
      <c r="C59" s="10"/>
      <c r="D59" s="9"/>
      <c r="E59" s="9"/>
      <c r="F59" s="8"/>
      <c r="G59" s="334" t="s">
        <v>264</v>
      </c>
      <c r="H59" s="44"/>
      <c r="I59" s="44"/>
      <c r="J59" s="335" t="s">
        <v>264</v>
      </c>
    </row>
    <row r="60" spans="2:10" ht="15" customHeight="1" x14ac:dyDescent="0.25">
      <c r="B60" s="322" t="s">
        <v>466</v>
      </c>
      <c r="C60" s="10"/>
      <c r="D60" s="9"/>
      <c r="E60" s="9"/>
      <c r="F60" s="8"/>
      <c r="G60" s="334" t="s">
        <v>264</v>
      </c>
      <c r="H60" s="44"/>
      <c r="I60" s="44"/>
      <c r="J60" s="335" t="s">
        <v>264</v>
      </c>
    </row>
    <row r="61" spans="2:10" ht="15" customHeight="1" x14ac:dyDescent="0.25">
      <c r="B61" s="322" t="s">
        <v>467</v>
      </c>
      <c r="C61" s="10"/>
      <c r="D61" s="9"/>
      <c r="E61" s="9"/>
      <c r="F61" s="8"/>
      <c r="G61" s="334" t="s">
        <v>264</v>
      </c>
      <c r="H61" s="339"/>
      <c r="I61" s="339"/>
      <c r="J61" s="335" t="s">
        <v>264</v>
      </c>
    </row>
    <row r="62" spans="2:10" ht="15.75" x14ac:dyDescent="0.25">
      <c r="B62" s="321" t="s">
        <v>468</v>
      </c>
      <c r="C62" s="16"/>
      <c r="D62" s="17"/>
      <c r="E62" s="17"/>
      <c r="F62" s="18"/>
      <c r="G62" s="331" t="s">
        <v>264</v>
      </c>
      <c r="H62" s="332"/>
      <c r="I62" s="332"/>
      <c r="J62" s="333" t="s">
        <v>264</v>
      </c>
    </row>
    <row r="63" spans="2:10" ht="15" customHeight="1" x14ac:dyDescent="0.25">
      <c r="B63" s="322" t="s">
        <v>469</v>
      </c>
      <c r="C63" s="10"/>
      <c r="D63" s="9"/>
      <c r="E63" s="9"/>
      <c r="F63" s="8"/>
      <c r="G63" s="340" t="s">
        <v>264</v>
      </c>
      <c r="H63" s="339"/>
      <c r="I63" s="339"/>
      <c r="J63" s="335" t="s">
        <v>264</v>
      </c>
    </row>
    <row r="64" spans="2:10" ht="15.75" x14ac:dyDescent="0.25">
      <c r="B64" s="321" t="s">
        <v>470</v>
      </c>
      <c r="C64" s="16"/>
      <c r="D64" s="17"/>
      <c r="E64" s="17"/>
      <c r="F64" s="18"/>
      <c r="G64" s="331" t="s">
        <v>264</v>
      </c>
      <c r="H64" s="332"/>
      <c r="I64" s="332"/>
      <c r="J64" s="333" t="s">
        <v>264</v>
      </c>
    </row>
    <row r="65" spans="2:10" ht="15" customHeight="1" x14ac:dyDescent="0.25">
      <c r="B65" s="322" t="s">
        <v>471</v>
      </c>
      <c r="C65" s="10"/>
      <c r="D65" s="9"/>
      <c r="E65" s="9"/>
      <c r="F65" s="8"/>
      <c r="G65" s="334" t="s">
        <v>264</v>
      </c>
      <c r="H65" s="44"/>
      <c r="I65" s="44"/>
      <c r="J65" s="335" t="s">
        <v>264</v>
      </c>
    </row>
    <row r="66" spans="2:10" ht="15" customHeight="1" x14ac:dyDescent="0.25">
      <c r="B66" s="322" t="s">
        <v>472</v>
      </c>
      <c r="C66" s="10"/>
      <c r="D66" s="9"/>
      <c r="E66" s="9"/>
      <c r="F66" s="8"/>
      <c r="G66" s="334" t="s">
        <v>264</v>
      </c>
      <c r="H66" s="44"/>
      <c r="I66" s="44"/>
      <c r="J66" s="335" t="s">
        <v>264</v>
      </c>
    </row>
    <row r="67" spans="2:10" ht="15" customHeight="1" x14ac:dyDescent="0.25">
      <c r="B67" s="322" t="s">
        <v>473</v>
      </c>
      <c r="C67" s="10"/>
      <c r="D67" s="9"/>
      <c r="E67" s="9"/>
      <c r="F67" s="8"/>
      <c r="G67" s="334" t="s">
        <v>264</v>
      </c>
      <c r="H67" s="44"/>
      <c r="I67" s="44"/>
      <c r="J67" s="335" t="s">
        <v>264</v>
      </c>
    </row>
    <row r="68" spans="2:10" ht="16.5" thickBot="1" x14ac:dyDescent="0.3">
      <c r="B68" s="326" t="s">
        <v>474</v>
      </c>
      <c r="C68" s="11"/>
      <c r="D68" s="7"/>
      <c r="E68" s="7"/>
      <c r="F68" s="12"/>
      <c r="G68" s="334" t="s">
        <v>264</v>
      </c>
      <c r="H68" s="44"/>
      <c r="I68" s="44"/>
      <c r="J68" s="335" t="s">
        <v>264</v>
      </c>
    </row>
    <row r="69" spans="2:10" ht="15.75" thickBot="1" x14ac:dyDescent="0.3">
      <c r="B69" s="320" t="s">
        <v>475</v>
      </c>
      <c r="C69" s="19"/>
      <c r="D69" s="20"/>
      <c r="E69" s="20"/>
      <c r="F69" s="21"/>
      <c r="G69" s="336" t="s">
        <v>264</v>
      </c>
      <c r="H69" s="337"/>
      <c r="I69" s="337"/>
      <c r="J69" s="338" t="s">
        <v>264</v>
      </c>
    </row>
    <row r="70" spans="2:10" ht="15.75" x14ac:dyDescent="0.25">
      <c r="B70" s="321" t="s">
        <v>476</v>
      </c>
      <c r="C70" s="16"/>
      <c r="D70" s="17"/>
      <c r="E70" s="17"/>
      <c r="F70" s="18"/>
      <c r="G70" s="331" t="s">
        <v>264</v>
      </c>
      <c r="H70" s="332"/>
      <c r="I70" s="332"/>
      <c r="J70" s="333" t="s">
        <v>264</v>
      </c>
    </row>
    <row r="71" spans="2:10" ht="15.75" x14ac:dyDescent="0.25">
      <c r="B71" s="325" t="s">
        <v>477</v>
      </c>
      <c r="C71" s="11"/>
      <c r="D71" s="7"/>
      <c r="E71" s="7"/>
      <c r="F71" s="12"/>
      <c r="G71" s="334" t="s">
        <v>264</v>
      </c>
      <c r="H71" s="44"/>
      <c r="I71" s="44"/>
      <c r="J71" s="335" t="s">
        <v>264</v>
      </c>
    </row>
    <row r="72" spans="2:10" ht="15.75" x14ac:dyDescent="0.25">
      <c r="B72" s="325" t="s">
        <v>478</v>
      </c>
      <c r="C72" s="11"/>
      <c r="D72" s="7"/>
      <c r="E72" s="7"/>
      <c r="F72" s="12"/>
      <c r="G72" s="334" t="s">
        <v>264</v>
      </c>
      <c r="H72" s="44"/>
      <c r="I72" s="44"/>
      <c r="J72" s="335" t="s">
        <v>264</v>
      </c>
    </row>
    <row r="73" spans="2:10" ht="15.75" x14ac:dyDescent="0.25">
      <c r="B73" s="321" t="s">
        <v>479</v>
      </c>
      <c r="C73" s="16"/>
      <c r="D73" s="17"/>
      <c r="E73" s="17"/>
      <c r="F73" s="18"/>
      <c r="G73" s="331" t="s">
        <v>264</v>
      </c>
      <c r="H73" s="332"/>
      <c r="I73" s="332"/>
      <c r="J73" s="333" t="s">
        <v>264</v>
      </c>
    </row>
    <row r="74" spans="2:10" ht="15.75" x14ac:dyDescent="0.25">
      <c r="B74" s="325" t="s">
        <v>480</v>
      </c>
      <c r="C74" s="11"/>
      <c r="D74" s="7"/>
      <c r="E74" s="7"/>
      <c r="F74" s="12"/>
      <c r="G74" s="334" t="s">
        <v>264</v>
      </c>
      <c r="H74" s="44"/>
      <c r="I74" s="44"/>
      <c r="J74" s="335" t="s">
        <v>264</v>
      </c>
    </row>
    <row r="75" spans="2:10" ht="15.75" x14ac:dyDescent="0.25">
      <c r="B75" s="325" t="s">
        <v>481</v>
      </c>
      <c r="C75" s="11"/>
      <c r="D75" s="7"/>
      <c r="E75" s="7"/>
      <c r="F75" s="12"/>
      <c r="G75" s="334" t="s">
        <v>264</v>
      </c>
      <c r="H75" s="44"/>
      <c r="I75" s="44"/>
      <c r="J75" s="335" t="s">
        <v>264</v>
      </c>
    </row>
    <row r="76" spans="2:10" ht="15.75" x14ac:dyDescent="0.25">
      <c r="B76" s="325" t="s">
        <v>482</v>
      </c>
      <c r="C76" s="11"/>
      <c r="D76" s="7"/>
      <c r="E76" s="7"/>
      <c r="F76" s="12"/>
      <c r="G76" s="334" t="s">
        <v>264</v>
      </c>
      <c r="H76" s="44"/>
      <c r="I76" s="44"/>
      <c r="J76" s="335" t="s">
        <v>264</v>
      </c>
    </row>
    <row r="77" spans="2:10" ht="15.75" x14ac:dyDescent="0.25">
      <c r="B77" s="325" t="s">
        <v>483</v>
      </c>
      <c r="C77" s="11"/>
      <c r="D77" s="7"/>
      <c r="E77" s="7"/>
      <c r="F77" s="12"/>
      <c r="G77" s="334" t="s">
        <v>264</v>
      </c>
      <c r="H77" s="44"/>
      <c r="I77" s="44"/>
      <c r="J77" s="335" t="s">
        <v>264</v>
      </c>
    </row>
    <row r="78" spans="2:10" ht="15" customHeight="1" thickBot="1" x14ac:dyDescent="0.3">
      <c r="B78" s="322" t="s">
        <v>484</v>
      </c>
      <c r="C78" s="10"/>
      <c r="D78" s="9"/>
      <c r="E78" s="9"/>
      <c r="F78" s="8"/>
      <c r="G78" s="334" t="s">
        <v>264</v>
      </c>
      <c r="H78" s="44"/>
      <c r="I78" s="44"/>
      <c r="J78" s="335" t="s">
        <v>264</v>
      </c>
    </row>
    <row r="79" spans="2:10" ht="16.5" thickBot="1" x14ac:dyDescent="0.3">
      <c r="B79" s="320" t="s">
        <v>614</v>
      </c>
      <c r="C79" s="19"/>
      <c r="D79" s="20"/>
      <c r="E79" s="20"/>
      <c r="F79" s="21"/>
      <c r="G79" s="341"/>
      <c r="H79" s="342"/>
      <c r="I79" s="342"/>
      <c r="J79" s="343"/>
    </row>
    <row r="80" spans="2:10" ht="15.75" x14ac:dyDescent="0.25">
      <c r="B80" s="321" t="s">
        <v>485</v>
      </c>
      <c r="C80" s="16"/>
      <c r="D80" s="17"/>
      <c r="E80" s="17"/>
      <c r="F80" s="18"/>
      <c r="G80" s="331" t="s">
        <v>264</v>
      </c>
      <c r="H80" s="332"/>
      <c r="I80" s="332"/>
      <c r="J80" s="333" t="s">
        <v>264</v>
      </c>
    </row>
    <row r="81" spans="2:10" ht="15.75" x14ac:dyDescent="0.25">
      <c r="B81" s="325" t="s">
        <v>486</v>
      </c>
      <c r="C81" s="11"/>
      <c r="D81" s="7"/>
      <c r="E81" s="7"/>
      <c r="F81" s="12"/>
      <c r="G81" s="334" t="s">
        <v>264</v>
      </c>
      <c r="H81" s="339"/>
      <c r="I81" s="339"/>
      <c r="J81" s="335" t="s">
        <v>264</v>
      </c>
    </row>
    <row r="82" spans="2:10" ht="15.75" x14ac:dyDescent="0.25">
      <c r="B82" s="325" t="s">
        <v>487</v>
      </c>
      <c r="C82" s="11"/>
      <c r="D82" s="7"/>
      <c r="E82" s="7"/>
      <c r="F82" s="12"/>
      <c r="G82" s="334" t="s">
        <v>264</v>
      </c>
      <c r="H82" s="44"/>
      <c r="I82" s="44"/>
      <c r="J82" s="335" t="s">
        <v>264</v>
      </c>
    </row>
    <row r="83" spans="2:10" ht="15.75" x14ac:dyDescent="0.25">
      <c r="B83" s="325" t="s">
        <v>488</v>
      </c>
      <c r="C83" s="11"/>
      <c r="D83" s="7"/>
      <c r="E83" s="7"/>
      <c r="F83" s="12"/>
      <c r="G83" s="334" t="s">
        <v>264</v>
      </c>
      <c r="H83" s="44"/>
      <c r="I83" s="44"/>
      <c r="J83" s="335" t="s">
        <v>264</v>
      </c>
    </row>
    <row r="84" spans="2:10" ht="15" customHeight="1" x14ac:dyDescent="0.25">
      <c r="B84" s="322" t="s">
        <v>489</v>
      </c>
      <c r="C84" s="10"/>
      <c r="D84" s="9"/>
      <c r="E84" s="9"/>
      <c r="F84" s="8"/>
      <c r="G84" s="334" t="s">
        <v>264</v>
      </c>
      <c r="H84" s="44"/>
      <c r="I84" s="44"/>
      <c r="J84" s="335" t="s">
        <v>264</v>
      </c>
    </row>
    <row r="85" spans="2:10" ht="16.5" thickBot="1" x14ac:dyDescent="0.3">
      <c r="B85" s="326" t="s">
        <v>490</v>
      </c>
      <c r="C85" s="11"/>
      <c r="D85" s="7"/>
      <c r="E85" s="7"/>
      <c r="F85" s="12"/>
      <c r="G85" s="334" t="s">
        <v>264</v>
      </c>
      <c r="H85" s="44"/>
      <c r="I85" s="44"/>
      <c r="J85" s="335" t="s">
        <v>264</v>
      </c>
    </row>
    <row r="86" spans="2:10" ht="15.75" thickBot="1" x14ac:dyDescent="0.3">
      <c r="B86" s="320" t="s">
        <v>491</v>
      </c>
      <c r="C86" s="19"/>
      <c r="D86" s="20"/>
      <c r="E86" s="20"/>
      <c r="F86" s="21"/>
      <c r="G86" s="344"/>
      <c r="H86" s="345"/>
      <c r="I86" s="345"/>
      <c r="J86" s="346" t="s">
        <v>264</v>
      </c>
    </row>
    <row r="87" spans="2:10" ht="15.75" x14ac:dyDescent="0.25">
      <c r="B87" s="321" t="s">
        <v>492</v>
      </c>
      <c r="C87" s="16"/>
      <c r="D87" s="17"/>
      <c r="E87" s="17"/>
      <c r="F87" s="18"/>
      <c r="G87" s="347"/>
      <c r="H87" s="348"/>
      <c r="I87" s="348"/>
      <c r="J87" s="349" t="s">
        <v>264</v>
      </c>
    </row>
    <row r="88" spans="2:10" ht="15.75" x14ac:dyDescent="0.25">
      <c r="B88" s="325" t="s">
        <v>493</v>
      </c>
      <c r="C88" s="11"/>
      <c r="D88" s="7"/>
      <c r="E88" s="7"/>
      <c r="F88" s="12"/>
      <c r="G88" s="350"/>
      <c r="H88" s="44"/>
      <c r="I88" s="44"/>
      <c r="J88" s="335" t="s">
        <v>264</v>
      </c>
    </row>
    <row r="89" spans="2:10" ht="15.75" x14ac:dyDescent="0.25">
      <c r="B89" s="325" t="s">
        <v>494</v>
      </c>
      <c r="C89" s="11"/>
      <c r="D89" s="7"/>
      <c r="E89" s="7"/>
      <c r="F89" s="12"/>
      <c r="G89" s="350"/>
      <c r="H89" s="44"/>
      <c r="I89" s="44"/>
      <c r="J89" s="335" t="s">
        <v>264</v>
      </c>
    </row>
    <row r="90" spans="2:10" ht="15.75" x14ac:dyDescent="0.25">
      <c r="B90" s="321" t="s">
        <v>495</v>
      </c>
      <c r="C90" s="16"/>
      <c r="D90" s="17"/>
      <c r="E90" s="17"/>
      <c r="F90" s="18"/>
      <c r="G90" s="351"/>
      <c r="H90" s="332"/>
      <c r="I90" s="332"/>
      <c r="J90" s="333" t="s">
        <v>264</v>
      </c>
    </row>
    <row r="91" spans="2:10" ht="15" customHeight="1" x14ac:dyDescent="0.25">
      <c r="B91" s="322" t="s">
        <v>496</v>
      </c>
      <c r="C91" s="10"/>
      <c r="D91" s="9"/>
      <c r="E91" s="9"/>
      <c r="F91" s="8"/>
      <c r="G91" s="350"/>
      <c r="H91" s="44"/>
      <c r="I91" s="44"/>
      <c r="J91" s="335" t="s">
        <v>264</v>
      </c>
    </row>
    <row r="92" spans="2:10" ht="15.75" x14ac:dyDescent="0.25">
      <c r="B92" s="325" t="s">
        <v>497</v>
      </c>
      <c r="C92" s="11"/>
      <c r="D92" s="7"/>
      <c r="E92" s="7"/>
      <c r="F92" s="12"/>
      <c r="G92" s="350"/>
      <c r="H92" s="44"/>
      <c r="I92" s="44"/>
      <c r="J92" s="335" t="s">
        <v>264</v>
      </c>
    </row>
    <row r="93" spans="2:10" ht="15.75" x14ac:dyDescent="0.25">
      <c r="B93" s="325" t="s">
        <v>498</v>
      </c>
      <c r="C93" s="11"/>
      <c r="D93" s="7"/>
      <c r="E93" s="7"/>
      <c r="F93" s="12"/>
      <c r="G93" s="350"/>
      <c r="H93" s="44"/>
      <c r="I93" s="44"/>
      <c r="J93" s="335" t="s">
        <v>264</v>
      </c>
    </row>
    <row r="94" spans="2:10" ht="15.75" x14ac:dyDescent="0.25">
      <c r="B94" s="321" t="s">
        <v>499</v>
      </c>
      <c r="C94" s="16"/>
      <c r="D94" s="17"/>
      <c r="E94" s="17"/>
      <c r="F94" s="18"/>
      <c r="G94" s="351"/>
      <c r="H94" s="332"/>
      <c r="I94" s="332"/>
      <c r="J94" s="333" t="s">
        <v>264</v>
      </c>
    </row>
    <row r="95" spans="2:10" ht="15" customHeight="1" x14ac:dyDescent="0.25">
      <c r="B95" s="322" t="s">
        <v>500</v>
      </c>
      <c r="C95" s="10"/>
      <c r="D95" s="9"/>
      <c r="E95" s="9"/>
      <c r="F95" s="8"/>
      <c r="G95" s="350"/>
      <c r="H95" s="44"/>
      <c r="I95" s="44"/>
      <c r="J95" s="335" t="s">
        <v>264</v>
      </c>
    </row>
    <row r="96" spans="2:10" ht="15.75" x14ac:dyDescent="0.25">
      <c r="B96" s="325" t="s">
        <v>501</v>
      </c>
      <c r="C96" s="11"/>
      <c r="D96" s="7"/>
      <c r="E96" s="7"/>
      <c r="F96" s="12"/>
      <c r="G96" s="350"/>
      <c r="H96" s="44"/>
      <c r="I96" s="44"/>
      <c r="J96" s="335" t="s">
        <v>264</v>
      </c>
    </row>
    <row r="97" spans="2:10" ht="15.75" x14ac:dyDescent="0.25">
      <c r="B97" s="325" t="s">
        <v>502</v>
      </c>
      <c r="C97" s="11"/>
      <c r="D97" s="7"/>
      <c r="E97" s="7"/>
      <c r="F97" s="12"/>
      <c r="G97" s="350"/>
      <c r="H97" s="44"/>
      <c r="I97" s="44"/>
      <c r="J97" s="335" t="s">
        <v>264</v>
      </c>
    </row>
    <row r="98" spans="2:10" ht="15.75" x14ac:dyDescent="0.25">
      <c r="B98" s="325" t="s">
        <v>503</v>
      </c>
      <c r="C98" s="11"/>
      <c r="D98" s="7"/>
      <c r="E98" s="7"/>
      <c r="F98" s="12"/>
      <c r="G98" s="350"/>
      <c r="H98" s="44"/>
      <c r="I98" s="44"/>
      <c r="J98" s="335" t="s">
        <v>264</v>
      </c>
    </row>
    <row r="99" spans="2:10" ht="15.75" x14ac:dyDescent="0.25">
      <c r="B99" s="325" t="s">
        <v>504</v>
      </c>
      <c r="C99" s="11"/>
      <c r="D99" s="7"/>
      <c r="E99" s="7"/>
      <c r="F99" s="12"/>
      <c r="G99" s="350"/>
      <c r="H99" s="44"/>
      <c r="I99" s="44"/>
      <c r="J99" s="335" t="s">
        <v>264</v>
      </c>
    </row>
    <row r="100" spans="2:10" ht="15.75" x14ac:dyDescent="0.25">
      <c r="B100" s="325" t="s">
        <v>505</v>
      </c>
      <c r="C100" s="11"/>
      <c r="D100" s="7"/>
      <c r="E100" s="7"/>
      <c r="F100" s="12"/>
      <c r="G100" s="350"/>
      <c r="H100" s="44"/>
      <c r="I100" s="44"/>
      <c r="J100" s="335" t="s">
        <v>264</v>
      </c>
    </row>
    <row r="101" spans="2:10" ht="15.75" x14ac:dyDescent="0.25">
      <c r="B101" s="325" t="s">
        <v>506</v>
      </c>
      <c r="C101" s="11"/>
      <c r="D101" s="7"/>
      <c r="E101" s="7"/>
      <c r="F101" s="12"/>
      <c r="G101" s="350"/>
      <c r="H101" s="44"/>
      <c r="I101" s="44"/>
      <c r="J101" s="335" t="s">
        <v>264</v>
      </c>
    </row>
    <row r="102" spans="2:10" ht="15" customHeight="1" x14ac:dyDescent="0.25">
      <c r="B102" s="322" t="s">
        <v>507</v>
      </c>
      <c r="C102" s="10"/>
      <c r="D102" s="9"/>
      <c r="E102" s="9"/>
      <c r="F102" s="8"/>
      <c r="G102" s="350"/>
      <c r="H102" s="44"/>
      <c r="I102" s="44"/>
      <c r="J102" s="335" t="s">
        <v>264</v>
      </c>
    </row>
    <row r="103" spans="2:10" ht="15.75" x14ac:dyDescent="0.25">
      <c r="B103" s="325" t="s">
        <v>508</v>
      </c>
      <c r="C103" s="11"/>
      <c r="D103" s="7"/>
      <c r="E103" s="7"/>
      <c r="F103" s="12"/>
      <c r="G103" s="350"/>
      <c r="H103" s="44"/>
      <c r="I103" s="44"/>
      <c r="J103" s="335" t="s">
        <v>264</v>
      </c>
    </row>
    <row r="104" spans="2:10" ht="15.75" x14ac:dyDescent="0.25">
      <c r="B104" s="325" t="s">
        <v>509</v>
      </c>
      <c r="C104" s="11"/>
      <c r="D104" s="7"/>
      <c r="E104" s="7"/>
      <c r="F104" s="12"/>
      <c r="G104" s="350"/>
      <c r="H104" s="44"/>
      <c r="I104" s="44"/>
      <c r="J104" s="335" t="s">
        <v>264</v>
      </c>
    </row>
    <row r="105" spans="2:10" ht="15.75" x14ac:dyDescent="0.25">
      <c r="B105" s="325" t="s">
        <v>510</v>
      </c>
      <c r="C105" s="11"/>
      <c r="D105" s="7"/>
      <c r="E105" s="7"/>
      <c r="F105" s="12"/>
      <c r="G105" s="350"/>
      <c r="H105" s="44"/>
      <c r="I105" s="44"/>
      <c r="J105" s="335" t="s">
        <v>264</v>
      </c>
    </row>
    <row r="106" spans="2:10" ht="15.75" x14ac:dyDescent="0.25">
      <c r="B106" s="321" t="s">
        <v>511</v>
      </c>
      <c r="C106" s="16"/>
      <c r="D106" s="17"/>
      <c r="E106" s="17"/>
      <c r="F106" s="18"/>
      <c r="G106" s="351"/>
      <c r="H106" s="332"/>
      <c r="I106" s="332"/>
      <c r="J106" s="333" t="s">
        <v>264</v>
      </c>
    </row>
    <row r="107" spans="2:10" ht="15.75" x14ac:dyDescent="0.25">
      <c r="B107" s="325" t="s">
        <v>512</v>
      </c>
      <c r="C107" s="11"/>
      <c r="D107" s="7"/>
      <c r="E107" s="7"/>
      <c r="F107" s="12"/>
      <c r="G107" s="350"/>
      <c r="H107" s="44"/>
      <c r="I107" s="44"/>
      <c r="J107" s="335" t="s">
        <v>264</v>
      </c>
    </row>
    <row r="108" spans="2:10" ht="16.5" thickBot="1" x14ac:dyDescent="0.3">
      <c r="B108" s="325" t="s">
        <v>513</v>
      </c>
      <c r="C108" s="14"/>
      <c r="D108" s="13"/>
      <c r="E108" s="13"/>
      <c r="F108" s="15"/>
      <c r="G108" s="350"/>
      <c r="H108" s="44"/>
      <c r="I108" s="44"/>
      <c r="J108" s="335" t="s">
        <v>264</v>
      </c>
    </row>
    <row r="109" spans="2:10" ht="15.75" x14ac:dyDescent="0.25">
      <c r="B109" s="321" t="s">
        <v>514</v>
      </c>
      <c r="C109" s="16"/>
      <c r="D109" s="17"/>
      <c r="E109" s="17"/>
      <c r="F109" s="18"/>
      <c r="G109" s="351"/>
      <c r="H109" s="332"/>
      <c r="I109" s="332"/>
      <c r="J109" s="333" t="s">
        <v>264</v>
      </c>
    </row>
    <row r="110" spans="2:10" ht="15" customHeight="1" x14ac:dyDescent="0.25">
      <c r="B110" s="322" t="s">
        <v>515</v>
      </c>
      <c r="C110" s="10"/>
      <c r="D110" s="9"/>
      <c r="E110" s="9"/>
      <c r="F110" s="8"/>
      <c r="G110" s="350"/>
      <c r="H110" s="44"/>
      <c r="I110" s="44"/>
      <c r="J110" s="335" t="s">
        <v>264</v>
      </c>
    </row>
    <row r="111" spans="2:10" ht="15.75" x14ac:dyDescent="0.25">
      <c r="B111" s="325" t="s">
        <v>516</v>
      </c>
      <c r="C111" s="11"/>
      <c r="D111" s="7"/>
      <c r="E111" s="7"/>
      <c r="F111" s="12"/>
      <c r="G111" s="350"/>
      <c r="H111" s="44"/>
      <c r="I111" s="44"/>
      <c r="J111" s="335" t="s">
        <v>264</v>
      </c>
    </row>
    <row r="112" spans="2:10" ht="15.75" x14ac:dyDescent="0.25">
      <c r="B112" s="325" t="s">
        <v>517</v>
      </c>
      <c r="C112" s="11"/>
      <c r="D112" s="7"/>
      <c r="E112" s="7"/>
      <c r="F112" s="12"/>
      <c r="G112" s="350"/>
      <c r="H112" s="44"/>
      <c r="I112" s="44"/>
      <c r="J112" s="335" t="s">
        <v>264</v>
      </c>
    </row>
    <row r="113" spans="2:10" ht="15.75" x14ac:dyDescent="0.25">
      <c r="B113" s="325" t="s">
        <v>518</v>
      </c>
      <c r="C113" s="11"/>
      <c r="D113" s="7"/>
      <c r="E113" s="7"/>
      <c r="F113" s="12"/>
      <c r="G113" s="350"/>
      <c r="H113" s="44"/>
      <c r="I113" s="44"/>
      <c r="J113" s="335" t="s">
        <v>264</v>
      </c>
    </row>
    <row r="114" spans="2:10" ht="15.75" x14ac:dyDescent="0.25">
      <c r="B114" s="325" t="s">
        <v>82</v>
      </c>
      <c r="C114" s="11"/>
      <c r="D114" s="7"/>
      <c r="E114" s="7"/>
      <c r="F114" s="12"/>
      <c r="G114" s="350"/>
      <c r="H114" s="44"/>
      <c r="I114" s="44"/>
      <c r="J114" s="335" t="s">
        <v>264</v>
      </c>
    </row>
    <row r="115" spans="2:10" ht="16.5" thickBot="1" x14ac:dyDescent="0.3">
      <c r="B115" s="326" t="s">
        <v>519</v>
      </c>
      <c r="C115" s="11"/>
      <c r="D115" s="7"/>
      <c r="E115" s="7"/>
      <c r="F115" s="12"/>
      <c r="G115" s="352"/>
      <c r="H115" s="353"/>
      <c r="I115" s="353"/>
      <c r="J115" s="354" t="s">
        <v>264</v>
      </c>
    </row>
    <row r="116" spans="2:10" ht="15.75" thickBot="1" x14ac:dyDescent="0.3">
      <c r="B116" s="320" t="s">
        <v>520</v>
      </c>
      <c r="C116" s="19"/>
      <c r="D116" s="20"/>
      <c r="E116" s="20"/>
      <c r="F116" s="21"/>
      <c r="G116" s="329"/>
      <c r="H116" s="329"/>
      <c r="I116" s="329"/>
      <c r="J116" s="330" t="s">
        <v>264</v>
      </c>
    </row>
    <row r="117" spans="2:10" ht="15.75" x14ac:dyDescent="0.25">
      <c r="B117" s="321" t="s">
        <v>521</v>
      </c>
      <c r="C117" s="16"/>
      <c r="D117" s="17"/>
      <c r="E117" s="17"/>
      <c r="F117" s="18"/>
      <c r="G117" s="331"/>
      <c r="H117" s="332"/>
      <c r="I117" s="332"/>
      <c r="J117" s="333" t="s">
        <v>264</v>
      </c>
    </row>
    <row r="118" spans="2:10" ht="15.75" x14ac:dyDescent="0.25">
      <c r="B118" s="325" t="s">
        <v>522</v>
      </c>
      <c r="C118" s="11"/>
      <c r="D118" s="7"/>
      <c r="E118" s="7"/>
      <c r="F118" s="12"/>
      <c r="G118" s="334"/>
      <c r="H118" s="44"/>
      <c r="I118" s="44"/>
      <c r="J118" s="355" t="s">
        <v>264</v>
      </c>
    </row>
    <row r="119" spans="2:10" ht="15.75" x14ac:dyDescent="0.25">
      <c r="B119" s="325" t="s">
        <v>523</v>
      </c>
      <c r="C119" s="11"/>
      <c r="D119" s="7"/>
      <c r="E119" s="7"/>
      <c r="F119" s="12"/>
      <c r="G119" s="334"/>
      <c r="H119" s="44"/>
      <c r="I119" s="44"/>
      <c r="J119" s="355" t="s">
        <v>264</v>
      </c>
    </row>
    <row r="120" spans="2:10" ht="15.75" x14ac:dyDescent="0.25">
      <c r="B120" s="325" t="s">
        <v>524</v>
      </c>
      <c r="C120" s="11"/>
      <c r="D120" s="7"/>
      <c r="E120" s="7"/>
      <c r="F120" s="12"/>
      <c r="G120" s="334"/>
      <c r="H120" s="44"/>
      <c r="I120" s="44"/>
      <c r="J120" s="355" t="s">
        <v>264</v>
      </c>
    </row>
    <row r="121" spans="2:10" ht="15.75" x14ac:dyDescent="0.25">
      <c r="B121" s="321" t="s">
        <v>617</v>
      </c>
      <c r="C121" s="16"/>
      <c r="D121" s="17"/>
      <c r="E121" s="17"/>
      <c r="F121" s="18"/>
      <c r="G121" s="331"/>
      <c r="H121" s="332"/>
      <c r="I121" s="332"/>
      <c r="J121" s="333" t="s">
        <v>264</v>
      </c>
    </row>
    <row r="122" spans="2:10" ht="15.75" x14ac:dyDescent="0.25">
      <c r="B122" s="325" t="s">
        <v>525</v>
      </c>
      <c r="C122" s="11"/>
      <c r="D122" s="7"/>
      <c r="E122" s="7"/>
      <c r="F122" s="12"/>
      <c r="G122" s="334"/>
      <c r="H122" s="44"/>
      <c r="I122" s="44"/>
      <c r="J122" s="355" t="s">
        <v>264</v>
      </c>
    </row>
    <row r="123" spans="2:10" ht="15" customHeight="1" x14ac:dyDescent="0.25">
      <c r="B123" s="322" t="s">
        <v>526</v>
      </c>
      <c r="C123" s="10"/>
      <c r="D123" s="9"/>
      <c r="E123" s="9"/>
      <c r="F123" s="8"/>
      <c r="G123" s="334"/>
      <c r="H123" s="44"/>
      <c r="I123" s="44"/>
      <c r="J123" s="355" t="s">
        <v>264</v>
      </c>
    </row>
    <row r="124" spans="2:10" ht="15.75" x14ac:dyDescent="0.25">
      <c r="B124" s="325" t="s">
        <v>527</v>
      </c>
      <c r="C124" s="11"/>
      <c r="D124" s="7"/>
      <c r="E124" s="7"/>
      <c r="F124" s="12"/>
      <c r="G124" s="334"/>
      <c r="H124" s="44"/>
      <c r="I124" s="44"/>
      <c r="J124" s="355" t="s">
        <v>264</v>
      </c>
    </row>
    <row r="125" spans="2:10" ht="15.75" x14ac:dyDescent="0.25">
      <c r="B125" s="325" t="s">
        <v>528</v>
      </c>
      <c r="C125" s="11"/>
      <c r="D125" s="7"/>
      <c r="E125" s="7"/>
      <c r="F125" s="12"/>
      <c r="G125" s="334"/>
      <c r="H125" s="44"/>
      <c r="I125" s="44"/>
      <c r="J125" s="355" t="s">
        <v>264</v>
      </c>
    </row>
    <row r="126" spans="2:10" ht="15.75" x14ac:dyDescent="0.25">
      <c r="B126" s="325" t="s">
        <v>529</v>
      </c>
      <c r="C126" s="11"/>
      <c r="D126" s="7"/>
      <c r="E126" s="7"/>
      <c r="F126" s="12"/>
      <c r="G126" s="334"/>
      <c r="H126" s="44"/>
      <c r="I126" s="44"/>
      <c r="J126" s="355" t="s">
        <v>264</v>
      </c>
    </row>
    <row r="127" spans="2:10" ht="15.75" x14ac:dyDescent="0.25">
      <c r="B127" s="321" t="s">
        <v>618</v>
      </c>
      <c r="C127" s="16"/>
      <c r="D127" s="17"/>
      <c r="E127" s="17"/>
      <c r="F127" s="18"/>
      <c r="G127" s="331"/>
      <c r="H127" s="332"/>
      <c r="I127" s="332"/>
      <c r="J127" s="333" t="s">
        <v>264</v>
      </c>
    </row>
    <row r="128" spans="2:10" ht="15.75" x14ac:dyDescent="0.25">
      <c r="B128" s="325" t="s">
        <v>530</v>
      </c>
      <c r="C128" s="11"/>
      <c r="D128" s="7"/>
      <c r="E128" s="7"/>
      <c r="F128" s="12"/>
      <c r="G128" s="334"/>
      <c r="H128" s="44"/>
      <c r="I128" s="44"/>
      <c r="J128" s="355" t="s">
        <v>264</v>
      </c>
    </row>
    <row r="129" spans="2:10" ht="15" customHeight="1" x14ac:dyDescent="0.25">
      <c r="B129" s="322" t="s">
        <v>531</v>
      </c>
      <c r="C129" s="10"/>
      <c r="D129" s="9"/>
      <c r="E129" s="9"/>
      <c r="F129" s="8"/>
      <c r="G129" s="334"/>
      <c r="H129" s="44"/>
      <c r="I129" s="44"/>
      <c r="J129" s="355" t="s">
        <v>264</v>
      </c>
    </row>
    <row r="130" spans="2:10" ht="15.75" x14ac:dyDescent="0.25">
      <c r="B130" s="325" t="s">
        <v>532</v>
      </c>
      <c r="C130" s="11"/>
      <c r="D130" s="7"/>
      <c r="E130" s="7"/>
      <c r="F130" s="12"/>
      <c r="G130" s="334"/>
      <c r="H130" s="44"/>
      <c r="I130" s="44"/>
      <c r="J130" s="355" t="s">
        <v>264</v>
      </c>
    </row>
    <row r="131" spans="2:10" ht="15.75" x14ac:dyDescent="0.25">
      <c r="B131" s="325" t="s">
        <v>533</v>
      </c>
      <c r="C131" s="11"/>
      <c r="D131" s="7"/>
      <c r="E131" s="7"/>
      <c r="F131" s="12"/>
      <c r="G131" s="334"/>
      <c r="H131" s="44"/>
      <c r="I131" s="44"/>
      <c r="J131" s="355" t="s">
        <v>264</v>
      </c>
    </row>
    <row r="132" spans="2:10" ht="15.75" x14ac:dyDescent="0.25">
      <c r="B132" s="325" t="s">
        <v>534</v>
      </c>
      <c r="C132" s="11"/>
      <c r="D132" s="7"/>
      <c r="E132" s="7"/>
      <c r="F132" s="12"/>
      <c r="G132" s="334"/>
      <c r="H132" s="44"/>
      <c r="I132" s="44"/>
      <c r="J132" s="355" t="s">
        <v>264</v>
      </c>
    </row>
    <row r="133" spans="2:10" ht="15.75" x14ac:dyDescent="0.25">
      <c r="B133" s="325" t="s">
        <v>535</v>
      </c>
      <c r="C133" s="11"/>
      <c r="D133" s="7"/>
      <c r="E133" s="7"/>
      <c r="F133" s="12"/>
      <c r="G133" s="334"/>
      <c r="H133" s="44"/>
      <c r="I133" s="44"/>
      <c r="J133" s="355" t="s">
        <v>264</v>
      </c>
    </row>
    <row r="134" spans="2:10" ht="15.75" x14ac:dyDescent="0.25">
      <c r="B134" s="325" t="s">
        <v>536</v>
      </c>
      <c r="C134" s="11"/>
      <c r="D134" s="7"/>
      <c r="E134" s="7"/>
      <c r="F134" s="12"/>
      <c r="G134" s="334"/>
      <c r="H134" s="44"/>
      <c r="I134" s="44"/>
      <c r="J134" s="355" t="s">
        <v>264</v>
      </c>
    </row>
    <row r="135" spans="2:10" ht="15.75" x14ac:dyDescent="0.25">
      <c r="B135" s="321" t="s">
        <v>619</v>
      </c>
      <c r="C135" s="16"/>
      <c r="D135" s="17"/>
      <c r="E135" s="17"/>
      <c r="F135" s="18"/>
      <c r="G135" s="331"/>
      <c r="H135" s="332"/>
      <c r="I135" s="332"/>
      <c r="J135" s="333" t="s">
        <v>264</v>
      </c>
    </row>
    <row r="136" spans="2:10" ht="16.5" thickBot="1" x14ac:dyDescent="0.3">
      <c r="B136" s="325" t="s">
        <v>537</v>
      </c>
      <c r="C136" s="14"/>
      <c r="D136" s="13"/>
      <c r="E136" s="13"/>
      <c r="F136" s="15"/>
      <c r="G136" s="334"/>
      <c r="H136" s="44"/>
      <c r="I136" s="44"/>
      <c r="J136" s="355" t="s">
        <v>264</v>
      </c>
    </row>
    <row r="137" spans="2:10" ht="15" customHeight="1" x14ac:dyDescent="0.25">
      <c r="B137" s="322" t="s">
        <v>538</v>
      </c>
      <c r="C137" s="10"/>
      <c r="D137" s="9"/>
      <c r="E137" s="9"/>
      <c r="F137" s="8"/>
      <c r="G137" s="334"/>
      <c r="H137" s="44"/>
      <c r="I137" s="44"/>
      <c r="J137" s="355" t="s">
        <v>264</v>
      </c>
    </row>
    <row r="138" spans="2:10" ht="16.5" thickBot="1" x14ac:dyDescent="0.3">
      <c r="B138" s="326" t="s">
        <v>539</v>
      </c>
      <c r="C138" s="11"/>
      <c r="D138" s="7"/>
      <c r="E138" s="7"/>
      <c r="F138" s="12"/>
      <c r="G138" s="334"/>
      <c r="H138" s="44"/>
      <c r="I138" s="44"/>
      <c r="J138" s="355" t="s">
        <v>264</v>
      </c>
    </row>
    <row r="139" spans="2:10" ht="15.75" thickBot="1" x14ac:dyDescent="0.3">
      <c r="B139" s="320" t="s">
        <v>540</v>
      </c>
      <c r="C139" s="19"/>
      <c r="D139" s="20"/>
      <c r="E139" s="20"/>
      <c r="F139" s="21"/>
      <c r="G139" s="337"/>
      <c r="H139" s="337"/>
      <c r="I139" s="337"/>
      <c r="J139" s="338" t="s">
        <v>264</v>
      </c>
    </row>
    <row r="140" spans="2:10" ht="15.75" x14ac:dyDescent="0.25">
      <c r="B140" s="321" t="s">
        <v>541</v>
      </c>
      <c r="C140" s="16"/>
      <c r="D140" s="17"/>
      <c r="E140" s="17"/>
      <c r="F140" s="18"/>
      <c r="G140" s="331"/>
      <c r="H140" s="332"/>
      <c r="I140" s="332"/>
      <c r="J140" s="333" t="s">
        <v>264</v>
      </c>
    </row>
    <row r="141" spans="2:10" ht="15.75" x14ac:dyDescent="0.25">
      <c r="B141" s="325" t="s">
        <v>542</v>
      </c>
      <c r="C141" s="11"/>
      <c r="D141" s="7"/>
      <c r="E141" s="7"/>
      <c r="F141" s="12"/>
      <c r="G141" s="334"/>
      <c r="H141" s="44"/>
      <c r="I141" s="44"/>
      <c r="J141" s="355" t="s">
        <v>264</v>
      </c>
    </row>
    <row r="142" spans="2:10" ht="31.5" x14ac:dyDescent="0.25">
      <c r="B142" s="327" t="s">
        <v>543</v>
      </c>
      <c r="C142" s="11"/>
      <c r="D142" s="7"/>
      <c r="E142" s="7"/>
      <c r="F142" s="12"/>
      <c r="G142" s="356"/>
      <c r="H142" s="357"/>
      <c r="I142" s="357"/>
      <c r="J142" s="358" t="s">
        <v>264</v>
      </c>
    </row>
    <row r="143" spans="2:10" ht="15.75" x14ac:dyDescent="0.25">
      <c r="B143" s="325" t="s">
        <v>544</v>
      </c>
      <c r="C143" s="11"/>
      <c r="D143" s="7"/>
      <c r="E143" s="7"/>
      <c r="F143" s="12"/>
      <c r="G143" s="334"/>
      <c r="H143" s="44"/>
      <c r="I143" s="44"/>
      <c r="J143" s="355" t="s">
        <v>264</v>
      </c>
    </row>
    <row r="144" spans="2:10" ht="15.75" x14ac:dyDescent="0.25">
      <c r="B144" s="325" t="s">
        <v>545</v>
      </c>
      <c r="C144" s="11"/>
      <c r="D144" s="7"/>
      <c r="E144" s="7"/>
      <c r="F144" s="12"/>
      <c r="G144" s="334"/>
      <c r="H144" s="44"/>
      <c r="I144" s="44"/>
      <c r="J144" s="355" t="s">
        <v>264</v>
      </c>
    </row>
    <row r="145" spans="2:10" ht="15.75" x14ac:dyDescent="0.25">
      <c r="B145" s="325" t="s">
        <v>546</v>
      </c>
      <c r="C145" s="11"/>
      <c r="D145" s="7"/>
      <c r="E145" s="7"/>
      <c r="F145" s="12"/>
      <c r="G145" s="334"/>
      <c r="H145" s="44"/>
      <c r="I145" s="44"/>
      <c r="J145" s="355" t="s">
        <v>264</v>
      </c>
    </row>
    <row r="146" spans="2:10" ht="15.75" x14ac:dyDescent="0.25">
      <c r="B146" s="325" t="s">
        <v>547</v>
      </c>
      <c r="C146" s="11"/>
      <c r="D146" s="7"/>
      <c r="E146" s="7"/>
      <c r="F146" s="12"/>
      <c r="G146" s="334"/>
      <c r="H146" s="44"/>
      <c r="I146" s="44"/>
      <c r="J146" s="355" t="s">
        <v>264</v>
      </c>
    </row>
    <row r="147" spans="2:10" ht="15.75" x14ac:dyDescent="0.25">
      <c r="B147" s="325" t="s">
        <v>548</v>
      </c>
      <c r="C147" s="22"/>
      <c r="D147" s="23"/>
      <c r="E147" s="23"/>
      <c r="F147" s="24"/>
      <c r="G147" s="334"/>
      <c r="H147" s="44"/>
      <c r="I147" s="44"/>
      <c r="J147" s="355" t="s">
        <v>264</v>
      </c>
    </row>
    <row r="148" spans="2:10" ht="15.75" x14ac:dyDescent="0.25">
      <c r="B148" s="321" t="s">
        <v>549</v>
      </c>
      <c r="C148" s="16"/>
      <c r="D148" s="17"/>
      <c r="E148" s="17"/>
      <c r="F148" s="18"/>
      <c r="G148" s="331"/>
      <c r="H148" s="332"/>
      <c r="I148" s="332"/>
      <c r="J148" s="333" t="s">
        <v>264</v>
      </c>
    </row>
    <row r="149" spans="2:10" ht="15" customHeight="1" x14ac:dyDescent="0.25">
      <c r="B149" s="322" t="s">
        <v>550</v>
      </c>
      <c r="C149" s="10"/>
      <c r="D149" s="9"/>
      <c r="E149" s="9"/>
      <c r="F149" s="8"/>
      <c r="G149" s="334"/>
      <c r="H149" s="44"/>
      <c r="I149" s="44"/>
      <c r="J149" s="355" t="s">
        <v>264</v>
      </c>
    </row>
    <row r="150" spans="2:10" ht="15" customHeight="1" x14ac:dyDescent="0.25">
      <c r="B150" s="322" t="s">
        <v>551</v>
      </c>
      <c r="C150" s="10"/>
      <c r="D150" s="9"/>
      <c r="E150" s="9"/>
      <c r="F150" s="8"/>
      <c r="G150" s="356"/>
      <c r="H150" s="357"/>
      <c r="I150" s="357"/>
      <c r="J150" s="358" t="s">
        <v>264</v>
      </c>
    </row>
    <row r="151" spans="2:10" ht="31.5" x14ac:dyDescent="0.25">
      <c r="B151" s="327" t="s">
        <v>552</v>
      </c>
      <c r="C151" s="11"/>
      <c r="D151" s="7"/>
      <c r="E151" s="7"/>
      <c r="F151" s="12"/>
      <c r="G151" s="356"/>
      <c r="H151" s="357"/>
      <c r="I151" s="357"/>
      <c r="J151" s="358" t="s">
        <v>264</v>
      </c>
    </row>
    <row r="152" spans="2:10" ht="15.75" x14ac:dyDescent="0.25">
      <c r="B152" s="325" t="s">
        <v>553</v>
      </c>
      <c r="C152" s="11"/>
      <c r="D152" s="7"/>
      <c r="E152" s="7"/>
      <c r="F152" s="12"/>
      <c r="G152" s="334"/>
      <c r="H152" s="44"/>
      <c r="I152" s="44"/>
      <c r="J152" s="355" t="s">
        <v>264</v>
      </c>
    </row>
    <row r="153" spans="2:10" ht="15.75" x14ac:dyDescent="0.25">
      <c r="B153" s="325" t="s">
        <v>554</v>
      </c>
      <c r="C153" s="11"/>
      <c r="D153" s="7"/>
      <c r="E153" s="7"/>
      <c r="F153" s="12"/>
      <c r="G153" s="334"/>
      <c r="H153" s="44"/>
      <c r="I153" s="44"/>
      <c r="J153" s="355" t="s">
        <v>264</v>
      </c>
    </row>
    <row r="154" spans="2:10" ht="15.75" x14ac:dyDescent="0.25">
      <c r="B154" s="321" t="s">
        <v>555</v>
      </c>
      <c r="C154" s="16"/>
      <c r="D154" s="17"/>
      <c r="E154" s="17"/>
      <c r="F154" s="18"/>
      <c r="G154" s="331"/>
      <c r="H154" s="332"/>
      <c r="I154" s="332"/>
      <c r="J154" s="333" t="s">
        <v>264</v>
      </c>
    </row>
    <row r="155" spans="2:10" ht="15.75" x14ac:dyDescent="0.25">
      <c r="B155" s="325" t="s">
        <v>556</v>
      </c>
      <c r="C155" s="11"/>
      <c r="D155" s="7"/>
      <c r="E155" s="7"/>
      <c r="F155" s="12"/>
      <c r="G155" s="334"/>
      <c r="H155" s="44"/>
      <c r="I155" s="44"/>
      <c r="J155" s="355" t="s">
        <v>264</v>
      </c>
    </row>
    <row r="156" spans="2:10" ht="15.75" x14ac:dyDescent="0.25">
      <c r="B156" s="325" t="s">
        <v>557</v>
      </c>
      <c r="C156" s="11"/>
      <c r="D156" s="7"/>
      <c r="E156" s="7"/>
      <c r="F156" s="12"/>
      <c r="G156" s="334"/>
      <c r="H156" s="44"/>
      <c r="I156" s="44"/>
      <c r="J156" s="355" t="s">
        <v>264</v>
      </c>
    </row>
    <row r="157" spans="2:10" ht="15.75" x14ac:dyDescent="0.25">
      <c r="B157" s="321" t="s">
        <v>558</v>
      </c>
      <c r="C157" s="16"/>
      <c r="D157" s="17"/>
      <c r="E157" s="17"/>
      <c r="F157" s="18"/>
      <c r="G157" s="331"/>
      <c r="H157" s="332"/>
      <c r="I157" s="332"/>
      <c r="J157" s="333" t="s">
        <v>264</v>
      </c>
    </row>
    <row r="158" spans="2:10" ht="31.5" x14ac:dyDescent="0.25">
      <c r="B158" s="327" t="s">
        <v>559</v>
      </c>
      <c r="C158" s="11"/>
      <c r="D158" s="7"/>
      <c r="E158" s="7"/>
      <c r="F158" s="12"/>
      <c r="G158" s="356"/>
      <c r="H158" s="357"/>
      <c r="I158" s="357"/>
      <c r="J158" s="358" t="s">
        <v>264</v>
      </c>
    </row>
    <row r="159" spans="2:10" ht="15" customHeight="1" x14ac:dyDescent="0.25">
      <c r="B159" s="322" t="s">
        <v>560</v>
      </c>
      <c r="C159" s="10"/>
      <c r="D159" s="9"/>
      <c r="E159" s="9"/>
      <c r="F159" s="8"/>
      <c r="G159" s="356"/>
      <c r="H159" s="357"/>
      <c r="I159" s="357"/>
      <c r="J159" s="358" t="s">
        <v>264</v>
      </c>
    </row>
    <row r="160" spans="2:10" ht="15.75" x14ac:dyDescent="0.25">
      <c r="B160" s="325" t="s">
        <v>561</v>
      </c>
      <c r="C160" s="11"/>
      <c r="D160" s="7"/>
      <c r="E160" s="7"/>
      <c r="F160" s="12"/>
      <c r="G160" s="334"/>
      <c r="H160" s="44"/>
      <c r="I160" s="44"/>
      <c r="J160" s="355" t="s">
        <v>264</v>
      </c>
    </row>
    <row r="161" spans="2:10" ht="15.75" x14ac:dyDescent="0.25">
      <c r="B161" s="325" t="s">
        <v>562</v>
      </c>
      <c r="C161" s="11"/>
      <c r="D161" s="7"/>
      <c r="E161" s="7"/>
      <c r="F161" s="12"/>
      <c r="G161" s="334"/>
      <c r="H161" s="44"/>
      <c r="I161" s="44"/>
      <c r="J161" s="355" t="s">
        <v>264</v>
      </c>
    </row>
    <row r="162" spans="2:10" ht="15.75" x14ac:dyDescent="0.25">
      <c r="B162" s="325" t="s">
        <v>563</v>
      </c>
      <c r="C162" s="11"/>
      <c r="D162" s="7"/>
      <c r="E162" s="7"/>
      <c r="F162" s="12"/>
      <c r="G162" s="334"/>
      <c r="H162" s="44"/>
      <c r="I162" s="44"/>
      <c r="J162" s="355" t="s">
        <v>264</v>
      </c>
    </row>
    <row r="163" spans="2:10" ht="15.75" x14ac:dyDescent="0.25">
      <c r="B163" s="321" t="s">
        <v>564</v>
      </c>
      <c r="C163" s="16"/>
      <c r="D163" s="17"/>
      <c r="E163" s="17"/>
      <c r="F163" s="18"/>
      <c r="G163" s="331"/>
      <c r="H163" s="332"/>
      <c r="I163" s="332"/>
      <c r="J163" s="333" t="s">
        <v>264</v>
      </c>
    </row>
    <row r="164" spans="2:10" ht="15.75" x14ac:dyDescent="0.25">
      <c r="B164" s="325" t="s">
        <v>446</v>
      </c>
      <c r="C164" s="11"/>
      <c r="D164" s="7"/>
      <c r="E164" s="7"/>
      <c r="F164" s="12"/>
      <c r="G164" s="334"/>
      <c r="H164" s="44"/>
      <c r="I164" s="44"/>
      <c r="J164" s="355" t="s">
        <v>264</v>
      </c>
    </row>
    <row r="165" spans="2:10" ht="15" customHeight="1" thickBot="1" x14ac:dyDescent="0.3">
      <c r="B165" s="322" t="s">
        <v>565</v>
      </c>
      <c r="C165" s="10"/>
      <c r="D165" s="9"/>
      <c r="E165" s="9"/>
      <c r="F165" s="8"/>
      <c r="G165" s="334"/>
      <c r="H165" s="44"/>
      <c r="I165" s="44"/>
      <c r="J165" s="355" t="s">
        <v>264</v>
      </c>
    </row>
    <row r="166" spans="2:10" ht="15.75" thickBot="1" x14ac:dyDescent="0.3">
      <c r="B166" s="320" t="s">
        <v>566</v>
      </c>
      <c r="C166" s="19"/>
      <c r="D166" s="20"/>
      <c r="E166" s="20"/>
      <c r="F166" s="21"/>
      <c r="G166" s="337"/>
      <c r="H166" s="337"/>
      <c r="I166" s="337"/>
      <c r="J166" s="338" t="s">
        <v>264</v>
      </c>
    </row>
    <row r="167" spans="2:10" ht="15.75" x14ac:dyDescent="0.25">
      <c r="B167" s="321" t="s">
        <v>620</v>
      </c>
      <c r="C167" s="16"/>
      <c r="D167" s="17"/>
      <c r="E167" s="17"/>
      <c r="F167" s="18"/>
      <c r="G167" s="331"/>
      <c r="H167" s="332"/>
      <c r="I167" s="332"/>
      <c r="J167" s="333" t="s">
        <v>264</v>
      </c>
    </row>
    <row r="168" spans="2:10" ht="15.75" x14ac:dyDescent="0.25">
      <c r="B168" s="325" t="s">
        <v>568</v>
      </c>
      <c r="C168" s="11"/>
      <c r="D168" s="7"/>
      <c r="E168" s="7"/>
      <c r="F168" s="12"/>
      <c r="G168" s="334"/>
      <c r="H168" s="44"/>
      <c r="I168" s="44"/>
      <c r="J168" s="355" t="s">
        <v>264</v>
      </c>
    </row>
    <row r="169" spans="2:10" ht="15.75" x14ac:dyDescent="0.25">
      <c r="B169" s="325" t="s">
        <v>569</v>
      </c>
      <c r="C169" s="11"/>
      <c r="D169" s="7"/>
      <c r="E169" s="7"/>
      <c r="F169" s="12"/>
      <c r="G169" s="334"/>
      <c r="H169" s="44"/>
      <c r="I169" s="44"/>
      <c r="J169" s="355" t="s">
        <v>264</v>
      </c>
    </row>
    <row r="170" spans="2:10" ht="31.5" x14ac:dyDescent="0.25">
      <c r="B170" s="327" t="s">
        <v>570</v>
      </c>
      <c r="C170" s="11"/>
      <c r="D170" s="7"/>
      <c r="E170" s="7"/>
      <c r="F170" s="12"/>
      <c r="G170" s="356"/>
      <c r="H170" s="357"/>
      <c r="I170" s="357"/>
      <c r="J170" s="358" t="s">
        <v>264</v>
      </c>
    </row>
    <row r="171" spans="2:10" ht="31.5" x14ac:dyDescent="0.25">
      <c r="B171" s="327" t="s">
        <v>571</v>
      </c>
      <c r="C171" s="11"/>
      <c r="D171" s="7"/>
      <c r="E171" s="7"/>
      <c r="F171" s="12"/>
      <c r="G171" s="356"/>
      <c r="H171" s="357"/>
      <c r="I171" s="357"/>
      <c r="J171" s="358" t="s">
        <v>264</v>
      </c>
    </row>
    <row r="172" spans="2:10" ht="15.75" x14ac:dyDescent="0.25">
      <c r="B172" s="325" t="s">
        <v>572</v>
      </c>
      <c r="C172" s="11"/>
      <c r="D172" s="7"/>
      <c r="E172" s="7"/>
      <c r="F172" s="12"/>
      <c r="G172" s="334"/>
      <c r="H172" s="44"/>
      <c r="I172" s="44"/>
      <c r="J172" s="355" t="s">
        <v>264</v>
      </c>
    </row>
    <row r="173" spans="2:10" ht="15.75" x14ac:dyDescent="0.25">
      <c r="B173" s="325" t="s">
        <v>573</v>
      </c>
      <c r="C173" s="11"/>
      <c r="D173" s="7"/>
      <c r="E173" s="7"/>
      <c r="F173" s="12"/>
      <c r="G173" s="334"/>
      <c r="H173" s="44"/>
      <c r="I173" s="44"/>
      <c r="J173" s="355" t="s">
        <v>264</v>
      </c>
    </row>
    <row r="174" spans="2:10" ht="15.75" x14ac:dyDescent="0.25">
      <c r="B174" s="321" t="s">
        <v>567</v>
      </c>
      <c r="C174" s="16"/>
      <c r="D174" s="17"/>
      <c r="E174" s="17"/>
      <c r="F174" s="18"/>
      <c r="G174" s="331"/>
      <c r="H174" s="332"/>
      <c r="I174" s="332"/>
      <c r="J174" s="333" t="s">
        <v>264</v>
      </c>
    </row>
    <row r="175" spans="2:10" ht="15.75" x14ac:dyDescent="0.25">
      <c r="B175" s="325" t="s">
        <v>574</v>
      </c>
      <c r="C175" s="11"/>
      <c r="D175" s="7"/>
      <c r="E175" s="7"/>
      <c r="F175" s="12"/>
      <c r="G175" s="334"/>
      <c r="H175" s="44"/>
      <c r="I175" s="44"/>
      <c r="J175" s="355" t="s">
        <v>264</v>
      </c>
    </row>
    <row r="176" spans="2:10" ht="15.75" x14ac:dyDescent="0.25">
      <c r="B176" s="325" t="s">
        <v>575</v>
      </c>
      <c r="C176" s="11"/>
      <c r="D176" s="7"/>
      <c r="E176" s="7"/>
      <c r="F176" s="12"/>
      <c r="G176" s="334"/>
      <c r="H176" s="44"/>
      <c r="I176" s="44"/>
      <c r="J176" s="355" t="s">
        <v>264</v>
      </c>
    </row>
    <row r="177" spans="2:10" ht="15.75" x14ac:dyDescent="0.25">
      <c r="B177" s="325" t="s">
        <v>576</v>
      </c>
      <c r="C177" s="11"/>
      <c r="D177" s="7"/>
      <c r="E177" s="7"/>
      <c r="F177" s="12"/>
      <c r="G177" s="334"/>
      <c r="H177" s="44"/>
      <c r="I177" s="44"/>
      <c r="J177" s="355" t="s">
        <v>264</v>
      </c>
    </row>
    <row r="178" spans="2:10" ht="15.75" x14ac:dyDescent="0.25">
      <c r="B178" s="325" t="s">
        <v>577</v>
      </c>
      <c r="C178" s="11"/>
      <c r="D178" s="7"/>
      <c r="E178" s="7"/>
      <c r="F178" s="12"/>
      <c r="G178" s="334"/>
      <c r="H178" s="44"/>
      <c r="I178" s="44"/>
      <c r="J178" s="355" t="s">
        <v>264</v>
      </c>
    </row>
    <row r="179" spans="2:10" ht="15.75" x14ac:dyDescent="0.25">
      <c r="B179" s="321" t="s">
        <v>578</v>
      </c>
      <c r="C179" s="16"/>
      <c r="D179" s="17"/>
      <c r="E179" s="17"/>
      <c r="F179" s="18"/>
      <c r="G179" s="331"/>
      <c r="H179" s="332"/>
      <c r="I179" s="332"/>
      <c r="J179" s="333" t="s">
        <v>264</v>
      </c>
    </row>
    <row r="180" spans="2:10" ht="15.75" x14ac:dyDescent="0.25">
      <c r="B180" s="325" t="s">
        <v>579</v>
      </c>
      <c r="C180" s="11"/>
      <c r="D180" s="7"/>
      <c r="E180" s="7"/>
      <c r="F180" s="12"/>
      <c r="G180" s="334"/>
      <c r="H180" s="44"/>
      <c r="I180" s="44"/>
      <c r="J180" s="355" t="s">
        <v>264</v>
      </c>
    </row>
    <row r="181" spans="2:10" ht="15.75" x14ac:dyDescent="0.25">
      <c r="B181" s="325" t="s">
        <v>580</v>
      </c>
      <c r="C181" s="11"/>
      <c r="D181" s="7"/>
      <c r="E181" s="7"/>
      <c r="F181" s="12"/>
      <c r="G181" s="334"/>
      <c r="H181" s="44"/>
      <c r="I181" s="44"/>
      <c r="J181" s="355" t="s">
        <v>264</v>
      </c>
    </row>
    <row r="182" spans="2:10" ht="15.75" x14ac:dyDescent="0.25">
      <c r="B182" s="325" t="s">
        <v>581</v>
      </c>
      <c r="C182" s="11"/>
      <c r="D182" s="7"/>
      <c r="E182" s="7"/>
      <c r="F182" s="12"/>
      <c r="G182" s="334"/>
      <c r="H182" s="44"/>
      <c r="I182" s="44"/>
      <c r="J182" s="355" t="s">
        <v>264</v>
      </c>
    </row>
    <row r="183" spans="2:10" ht="15.75" x14ac:dyDescent="0.25">
      <c r="B183" s="325" t="s">
        <v>582</v>
      </c>
      <c r="C183" s="11"/>
      <c r="D183" s="7"/>
      <c r="E183" s="7"/>
      <c r="F183" s="12"/>
      <c r="G183" s="334"/>
      <c r="H183" s="44"/>
      <c r="I183" s="44"/>
      <c r="J183" s="355" t="s">
        <v>264</v>
      </c>
    </row>
    <row r="184" spans="2:10" ht="15.75" x14ac:dyDescent="0.25">
      <c r="B184" s="321" t="s">
        <v>583</v>
      </c>
      <c r="C184" s="16"/>
      <c r="D184" s="17"/>
      <c r="E184" s="17"/>
      <c r="F184" s="18"/>
      <c r="G184" s="331"/>
      <c r="H184" s="332"/>
      <c r="I184" s="332"/>
      <c r="J184" s="333" t="s">
        <v>264</v>
      </c>
    </row>
    <row r="185" spans="2:10" ht="16.5" thickBot="1" x14ac:dyDescent="0.3">
      <c r="B185" s="328" t="s">
        <v>584</v>
      </c>
      <c r="C185" s="11"/>
      <c r="D185" s="7"/>
      <c r="E185" s="7"/>
      <c r="F185" s="12"/>
      <c r="G185" s="356"/>
      <c r="H185" s="357"/>
      <c r="I185" s="357"/>
      <c r="J185" s="358" t="s">
        <v>264</v>
      </c>
    </row>
    <row r="186" spans="2:10" ht="15.75" thickBot="1" x14ac:dyDescent="0.3">
      <c r="B186" s="320" t="s">
        <v>585</v>
      </c>
      <c r="C186" s="19"/>
      <c r="D186" s="20"/>
      <c r="E186" s="20"/>
      <c r="F186" s="21"/>
      <c r="G186" s="337"/>
      <c r="H186" s="337"/>
      <c r="I186" s="337"/>
      <c r="J186" s="338" t="s">
        <v>264</v>
      </c>
    </row>
    <row r="187" spans="2:10" ht="15.75" x14ac:dyDescent="0.25">
      <c r="B187" s="321" t="s">
        <v>586</v>
      </c>
      <c r="C187" s="16"/>
      <c r="D187" s="17"/>
      <c r="E187" s="17"/>
      <c r="F187" s="18"/>
      <c r="G187" s="331"/>
      <c r="H187" s="332"/>
      <c r="I187" s="332"/>
      <c r="J187" s="333" t="s">
        <v>264</v>
      </c>
    </row>
    <row r="188" spans="2:10" ht="15.75" x14ac:dyDescent="0.25">
      <c r="B188" s="325" t="s">
        <v>587</v>
      </c>
      <c r="C188" s="11"/>
      <c r="D188" s="7"/>
      <c r="E188" s="7"/>
      <c r="F188" s="12"/>
      <c r="G188" s="334"/>
      <c r="H188" s="44"/>
      <c r="I188" s="44"/>
      <c r="J188" s="355" t="s">
        <v>264</v>
      </c>
    </row>
    <row r="189" spans="2:10" ht="15.75" x14ac:dyDescent="0.25">
      <c r="B189" s="325" t="s">
        <v>588</v>
      </c>
      <c r="C189" s="11"/>
      <c r="D189" s="7"/>
      <c r="E189" s="7"/>
      <c r="F189" s="12"/>
      <c r="G189" s="334"/>
      <c r="H189" s="44"/>
      <c r="I189" s="44"/>
      <c r="J189" s="355" t="s">
        <v>264</v>
      </c>
    </row>
    <row r="190" spans="2:10" ht="15" customHeight="1" x14ac:dyDescent="0.25">
      <c r="B190" s="322" t="s">
        <v>589</v>
      </c>
      <c r="C190" s="10"/>
      <c r="D190" s="9"/>
      <c r="E190" s="9"/>
      <c r="F190" s="8"/>
      <c r="G190" s="334"/>
      <c r="H190" s="44"/>
      <c r="I190" s="44"/>
      <c r="J190" s="355" t="s">
        <v>264</v>
      </c>
    </row>
    <row r="191" spans="2:10" ht="15.75" x14ac:dyDescent="0.25">
      <c r="B191" s="325" t="s">
        <v>590</v>
      </c>
      <c r="C191" s="11"/>
      <c r="D191" s="7"/>
      <c r="E191" s="7"/>
      <c r="F191" s="12"/>
      <c r="G191" s="334"/>
      <c r="H191" s="44"/>
      <c r="I191" s="44"/>
      <c r="J191" s="355" t="s">
        <v>264</v>
      </c>
    </row>
    <row r="192" spans="2:10" ht="15.75" x14ac:dyDescent="0.25">
      <c r="B192" s="325" t="s">
        <v>591</v>
      </c>
      <c r="C192" s="11"/>
      <c r="D192" s="7"/>
      <c r="E192" s="7"/>
      <c r="F192" s="12"/>
      <c r="G192" s="334"/>
      <c r="H192" s="44"/>
      <c r="I192" s="44"/>
      <c r="J192" s="355" t="s">
        <v>264</v>
      </c>
    </row>
    <row r="193" spans="2:10" ht="15.75" x14ac:dyDescent="0.25">
      <c r="B193" s="325" t="s">
        <v>592</v>
      </c>
      <c r="C193" s="11"/>
      <c r="D193" s="7"/>
      <c r="E193" s="7"/>
      <c r="F193" s="12"/>
      <c r="G193" s="334"/>
      <c r="H193" s="44"/>
      <c r="I193" s="44"/>
      <c r="J193" s="355" t="s">
        <v>264</v>
      </c>
    </row>
    <row r="194" spans="2:10" ht="15.75" x14ac:dyDescent="0.25">
      <c r="B194" s="321" t="s">
        <v>593</v>
      </c>
      <c r="C194" s="16"/>
      <c r="D194" s="17"/>
      <c r="E194" s="17"/>
      <c r="F194" s="18"/>
      <c r="G194" s="331"/>
      <c r="H194" s="332"/>
      <c r="I194" s="332"/>
      <c r="J194" s="333" t="s">
        <v>264</v>
      </c>
    </row>
    <row r="195" spans="2:10" ht="15" customHeight="1" x14ac:dyDescent="0.25">
      <c r="B195" s="322" t="s">
        <v>594</v>
      </c>
      <c r="C195" s="10"/>
      <c r="D195" s="9"/>
      <c r="E195" s="9"/>
      <c r="F195" s="8"/>
      <c r="G195" s="334"/>
      <c r="H195" s="44"/>
      <c r="I195" s="44"/>
      <c r="J195" s="355" t="s">
        <v>264</v>
      </c>
    </row>
    <row r="196" spans="2:10" ht="15.75" x14ac:dyDescent="0.25">
      <c r="B196" s="321" t="s">
        <v>595</v>
      </c>
      <c r="C196" s="16"/>
      <c r="D196" s="17"/>
      <c r="E196" s="17"/>
      <c r="F196" s="18"/>
      <c r="G196" s="331"/>
      <c r="H196" s="332"/>
      <c r="I196" s="332"/>
      <c r="J196" s="333" t="s">
        <v>264</v>
      </c>
    </row>
    <row r="197" spans="2:10" ht="15.75" x14ac:dyDescent="0.25">
      <c r="B197" s="325" t="s">
        <v>596</v>
      </c>
      <c r="C197" s="11"/>
      <c r="D197" s="7"/>
      <c r="E197" s="7"/>
      <c r="F197" s="12"/>
      <c r="G197" s="334"/>
      <c r="H197" s="44"/>
      <c r="I197" s="44"/>
      <c r="J197" s="355" t="s">
        <v>264</v>
      </c>
    </row>
    <row r="198" spans="2:10" ht="15.75" x14ac:dyDescent="0.25">
      <c r="B198" s="321" t="s">
        <v>225</v>
      </c>
      <c r="C198" s="16"/>
      <c r="D198" s="17"/>
      <c r="E198" s="17"/>
      <c r="F198" s="18"/>
      <c r="G198" s="331"/>
      <c r="H198" s="332"/>
      <c r="I198" s="332"/>
      <c r="J198" s="333" t="s">
        <v>264</v>
      </c>
    </row>
    <row r="199" spans="2:10" ht="15.75" x14ac:dyDescent="0.25">
      <c r="B199" s="325" t="s">
        <v>597</v>
      </c>
      <c r="C199" s="11"/>
      <c r="D199" s="7"/>
      <c r="E199" s="7"/>
      <c r="F199" s="12"/>
      <c r="G199" s="334"/>
      <c r="H199" s="44"/>
      <c r="I199" s="44"/>
      <c r="J199" s="355" t="s">
        <v>264</v>
      </c>
    </row>
    <row r="200" spans="2:10" ht="15.75" x14ac:dyDescent="0.25">
      <c r="B200" s="325" t="s">
        <v>598</v>
      </c>
      <c r="C200" s="11"/>
      <c r="D200" s="7"/>
      <c r="E200" s="7"/>
      <c r="F200" s="12"/>
      <c r="G200" s="334"/>
      <c r="H200" s="44"/>
      <c r="I200" s="44"/>
      <c r="J200" s="355" t="s">
        <v>264</v>
      </c>
    </row>
    <row r="201" spans="2:10" ht="15.75" x14ac:dyDescent="0.25">
      <c r="B201" s="325" t="s">
        <v>599</v>
      </c>
      <c r="C201" s="11"/>
      <c r="D201" s="7"/>
      <c r="E201" s="7"/>
      <c r="F201" s="12"/>
      <c r="G201" s="334"/>
      <c r="H201" s="44"/>
      <c r="I201" s="44"/>
      <c r="J201" s="355" t="s">
        <v>264</v>
      </c>
    </row>
    <row r="202" spans="2:10" ht="15.75" x14ac:dyDescent="0.25">
      <c r="B202" s="325" t="s">
        <v>600</v>
      </c>
      <c r="C202" s="11"/>
      <c r="D202" s="7"/>
      <c r="E202" s="7"/>
      <c r="F202" s="12"/>
      <c r="G202" s="334"/>
      <c r="H202" s="44"/>
      <c r="I202" s="44"/>
      <c r="J202" s="355" t="s">
        <v>264</v>
      </c>
    </row>
    <row r="203" spans="2:10" ht="15.75" x14ac:dyDescent="0.25">
      <c r="B203" s="325" t="s">
        <v>601</v>
      </c>
      <c r="C203" s="11"/>
      <c r="D203" s="7"/>
      <c r="E203" s="7"/>
      <c r="F203" s="12"/>
      <c r="G203" s="334"/>
      <c r="H203" s="44"/>
      <c r="I203" s="44"/>
      <c r="J203" s="355" t="s">
        <v>264</v>
      </c>
    </row>
    <row r="204" spans="2:10" ht="15.75" x14ac:dyDescent="0.25">
      <c r="B204" s="325" t="s">
        <v>602</v>
      </c>
      <c r="C204" s="22"/>
      <c r="D204" s="23"/>
      <c r="E204" s="23"/>
      <c r="F204" s="24"/>
      <c r="G204" s="334"/>
      <c r="H204" s="44"/>
      <c r="I204" s="44"/>
      <c r="J204" s="355" t="s">
        <v>264</v>
      </c>
    </row>
    <row r="205" spans="2:10" ht="15" customHeight="1" x14ac:dyDescent="0.25">
      <c r="B205" s="322" t="s">
        <v>603</v>
      </c>
      <c r="C205" s="10"/>
      <c r="D205" s="9"/>
      <c r="E205" s="9"/>
      <c r="F205" s="8"/>
      <c r="G205" s="334"/>
      <c r="H205" s="44"/>
      <c r="I205" s="44"/>
      <c r="J205" s="355" t="s">
        <v>264</v>
      </c>
    </row>
    <row r="206" spans="2:10" ht="15.75" x14ac:dyDescent="0.25">
      <c r="B206" s="325" t="s">
        <v>604</v>
      </c>
      <c r="C206" s="11"/>
      <c r="D206" s="7"/>
      <c r="E206" s="7"/>
      <c r="F206" s="12"/>
      <c r="G206" s="334"/>
      <c r="H206" s="44"/>
      <c r="I206" s="44"/>
      <c r="J206" s="355" t="s">
        <v>264</v>
      </c>
    </row>
    <row r="207" spans="2:10" ht="16.5" thickBot="1" x14ac:dyDescent="0.3">
      <c r="B207" s="326" t="s">
        <v>605</v>
      </c>
      <c r="C207" s="11"/>
      <c r="D207" s="7"/>
      <c r="E207" s="7"/>
      <c r="F207" s="12"/>
      <c r="G207" s="334"/>
      <c r="H207" s="44"/>
      <c r="I207" s="44"/>
      <c r="J207" s="355" t="s">
        <v>264</v>
      </c>
    </row>
    <row r="208" spans="2:10" ht="15.75" thickBot="1" x14ac:dyDescent="0.3">
      <c r="B208" s="320" t="s">
        <v>606</v>
      </c>
      <c r="C208" s="19"/>
      <c r="D208" s="20"/>
      <c r="E208" s="20"/>
      <c r="F208" s="21"/>
      <c r="G208" s="337"/>
      <c r="H208" s="337"/>
      <c r="I208" s="337"/>
      <c r="J208" s="338" t="s">
        <v>264</v>
      </c>
    </row>
    <row r="209" spans="2:10" ht="15.75" x14ac:dyDescent="0.25">
      <c r="B209" s="321" t="s">
        <v>607</v>
      </c>
      <c r="C209" s="16"/>
      <c r="D209" s="17"/>
      <c r="E209" s="17"/>
      <c r="F209" s="18"/>
      <c r="G209" s="331"/>
      <c r="H209" s="332"/>
      <c r="I209" s="332"/>
      <c r="J209" s="333" t="s">
        <v>264</v>
      </c>
    </row>
    <row r="210" spans="2:10" ht="16.5" thickBot="1" x14ac:dyDescent="0.3">
      <c r="B210" s="325" t="s">
        <v>608</v>
      </c>
      <c r="C210" s="14"/>
      <c r="D210" s="13"/>
      <c r="E210" s="13"/>
      <c r="F210" s="15"/>
      <c r="G210" s="334"/>
      <c r="H210" s="44"/>
      <c r="I210" s="44"/>
      <c r="J210" s="355" t="s">
        <v>264</v>
      </c>
    </row>
    <row r="211" spans="2:10" ht="15" customHeight="1" x14ac:dyDescent="0.25">
      <c r="B211" s="322" t="s">
        <v>609</v>
      </c>
      <c r="C211" s="10"/>
      <c r="D211" s="9"/>
      <c r="E211" s="9"/>
      <c r="F211" s="8"/>
      <c r="G211" s="334"/>
      <c r="H211" s="44"/>
      <c r="I211" s="44"/>
      <c r="J211" s="355" t="s">
        <v>264</v>
      </c>
    </row>
    <row r="212" spans="2:10" ht="15" customHeight="1" x14ac:dyDescent="0.25">
      <c r="B212" s="322" t="s">
        <v>610</v>
      </c>
      <c r="C212" s="10"/>
      <c r="D212" s="9"/>
      <c r="E212" s="9"/>
      <c r="F212" s="8"/>
      <c r="G212" s="334"/>
      <c r="H212" s="44"/>
      <c r="I212" s="44"/>
      <c r="J212" s="355" t="s">
        <v>264</v>
      </c>
    </row>
    <row r="213" spans="2:10" ht="15.75" x14ac:dyDescent="0.25">
      <c r="B213" s="325" t="s">
        <v>611</v>
      </c>
      <c r="C213" s="11"/>
      <c r="D213" s="7"/>
      <c r="E213" s="7"/>
      <c r="F213" s="12"/>
      <c r="G213" s="334"/>
      <c r="H213" s="44"/>
      <c r="I213" s="44"/>
      <c r="J213" s="355" t="s">
        <v>264</v>
      </c>
    </row>
    <row r="214" spans="2:10" ht="15.75" x14ac:dyDescent="0.25">
      <c r="B214" s="321" t="s">
        <v>612</v>
      </c>
      <c r="C214" s="16"/>
      <c r="D214" s="17"/>
      <c r="E214" s="17"/>
      <c r="F214" s="18"/>
      <c r="G214" s="331"/>
      <c r="H214" s="332"/>
      <c r="I214" s="332"/>
      <c r="J214" s="333" t="s">
        <v>264</v>
      </c>
    </row>
    <row r="215" spans="2:10" ht="15" customHeight="1" thickBot="1" x14ac:dyDescent="0.3">
      <c r="B215" s="322" t="s">
        <v>613</v>
      </c>
      <c r="C215" s="10"/>
      <c r="D215" s="9"/>
      <c r="E215" s="9"/>
      <c r="F215" s="8"/>
      <c r="G215" s="359"/>
      <c r="H215" s="353"/>
      <c r="I215" s="353"/>
      <c r="J215" s="360" t="s">
        <v>264</v>
      </c>
    </row>
  </sheetData>
  <mergeCells count="4">
    <mergeCell ref="A1:J2"/>
    <mergeCell ref="C11:F11"/>
    <mergeCell ref="B12:F12"/>
    <mergeCell ref="G11:J11"/>
  </mergeCells>
  <pageMargins left="0.7" right="0.7" top="0.75" bottom="0.75" header="0.3" footer="0.3"/>
  <pageSetup paperSize="9" scale="3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6</xdr:col>
                    <xdr:colOff>161925</xdr:colOff>
                    <xdr:row>11</xdr:row>
                    <xdr:rowOff>28575</xdr:rowOff>
                  </from>
                  <to>
                    <xdr:col>6</xdr:col>
                    <xdr:colOff>514350</xdr:colOff>
                    <xdr:row>11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7</xdr:col>
                    <xdr:colOff>133350</xdr:colOff>
                    <xdr:row>11</xdr:row>
                    <xdr:rowOff>0</xdr:rowOff>
                  </from>
                  <to>
                    <xdr:col>7</xdr:col>
                    <xdr:colOff>485775</xdr:colOff>
                    <xdr:row>11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8</xdr:col>
                    <xdr:colOff>171450</xdr:colOff>
                    <xdr:row>11</xdr:row>
                    <xdr:rowOff>9525</xdr:rowOff>
                  </from>
                  <to>
                    <xdr:col>8</xdr:col>
                    <xdr:colOff>523875</xdr:colOff>
                    <xdr:row>11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9</xdr:col>
                    <xdr:colOff>152400</xdr:colOff>
                    <xdr:row>11</xdr:row>
                    <xdr:rowOff>0</xdr:rowOff>
                  </from>
                  <to>
                    <xdr:col>9</xdr:col>
                    <xdr:colOff>504825</xdr:colOff>
                    <xdr:row>11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386"/>
  <sheetViews>
    <sheetView tabSelected="1" topLeftCell="B238" zoomScale="55" zoomScaleNormal="55" workbookViewId="0">
      <selection activeCell="M372" sqref="M372"/>
    </sheetView>
  </sheetViews>
  <sheetFormatPr baseColWidth="10" defaultColWidth="10.875" defaultRowHeight="15.75" outlineLevelCol="2" x14ac:dyDescent="0.25"/>
  <cols>
    <col min="1" max="1" width="5.375" style="266" hidden="1" customWidth="1"/>
    <col min="2" max="2" width="63.125" style="50" customWidth="1"/>
    <col min="3" max="3" width="13.875" style="268" hidden="1" customWidth="1" outlineLevel="2"/>
    <col min="4" max="4" width="14.625" style="268" hidden="1" customWidth="1" outlineLevel="2"/>
    <col min="5" max="5" width="13.125" style="268" hidden="1" customWidth="1" outlineLevel="2"/>
    <col min="6" max="6" width="15.125" style="268" hidden="1" customWidth="1" outlineLevel="2"/>
    <col min="7" max="7" width="13.875" style="50" customWidth="1" outlineLevel="1" collapsed="1"/>
    <col min="8" max="8" width="14.625" style="50" customWidth="1" outlineLevel="1"/>
    <col min="9" max="9" width="15.125" style="266" customWidth="1" outlineLevel="1"/>
    <col min="10" max="10" width="15.125" style="50" customWidth="1" outlineLevel="1"/>
    <col min="11" max="11" width="16.5" style="50" customWidth="1" outlineLevel="1"/>
    <col min="12" max="12" width="15.125" style="50" customWidth="1" outlineLevel="1"/>
    <col min="13" max="15" width="15.125" style="269" customWidth="1" outlineLevel="1"/>
    <col min="16" max="16" width="58.125" style="50" customWidth="1" outlineLevel="1"/>
    <col min="17" max="16384" width="10.875" style="50"/>
  </cols>
  <sheetData>
    <row r="1" spans="1:18" ht="24.95" customHeight="1" thickBot="1" x14ac:dyDescent="0.3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  <c r="N1" s="48"/>
      <c r="O1" s="48"/>
      <c r="P1" s="49"/>
    </row>
    <row r="2" spans="1:18" ht="27" customHeight="1" x14ac:dyDescent="0.25">
      <c r="A2" s="506" t="s">
        <v>616</v>
      </c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8"/>
    </row>
    <row r="3" spans="1:18" ht="27" customHeight="1" thickBot="1" x14ac:dyDescent="0.3">
      <c r="A3" s="509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1"/>
    </row>
    <row r="4" spans="1:18" ht="27" customHeight="1" x14ac:dyDescent="0.25">
      <c r="A4" s="51"/>
      <c r="B4" s="315" t="s">
        <v>398</v>
      </c>
      <c r="C4" s="2" t="str">
        <f>IF('Fiche salarié'!B4=0,"",'Fiche salarié'!B4)</f>
        <v/>
      </c>
      <c r="D4" s="51"/>
      <c r="E4" s="51"/>
      <c r="F4" s="51"/>
      <c r="G4" s="51"/>
      <c r="H4" s="51"/>
      <c r="I4" s="53"/>
      <c r="J4" s="52"/>
      <c r="K4" s="53" t="s">
        <v>248</v>
      </c>
      <c r="L4" s="51"/>
      <c r="M4" s="54"/>
      <c r="N4" s="54"/>
      <c r="O4" s="54"/>
      <c r="P4" s="51"/>
    </row>
    <row r="5" spans="1:18" ht="27" customHeight="1" x14ac:dyDescent="0.25">
      <c r="A5" s="51"/>
      <c r="B5" s="315" t="s">
        <v>396</v>
      </c>
      <c r="C5" s="2" t="str">
        <f>IF('Fiche salarié'!B4=0,"",'Fiche salarié'!B4)</f>
        <v/>
      </c>
      <c r="D5" s="51"/>
      <c r="E5" s="51"/>
      <c r="F5" s="51"/>
      <c r="G5" s="51"/>
      <c r="H5" s="51"/>
      <c r="I5" s="51"/>
      <c r="J5" s="51"/>
      <c r="K5" s="512" t="s">
        <v>249</v>
      </c>
      <c r="L5" s="512"/>
      <c r="M5" s="55"/>
      <c r="N5" s="55"/>
      <c r="O5" s="55"/>
      <c r="P5" s="51"/>
    </row>
    <row r="6" spans="1:18" ht="27" customHeight="1" x14ac:dyDescent="0.25">
      <c r="A6" s="51"/>
      <c r="B6" s="315" t="s">
        <v>399</v>
      </c>
      <c r="C6" s="2" t="str">
        <f>IF('Fiche salarié'!B5=0,"",'Fiche salarié'!B5)</f>
        <v/>
      </c>
      <c r="D6" s="51"/>
      <c r="E6" s="51"/>
      <c r="F6" s="51"/>
      <c r="G6" s="51"/>
      <c r="H6" s="51"/>
      <c r="I6" s="51"/>
      <c r="J6" s="51"/>
      <c r="K6" s="51"/>
      <c r="L6" s="51"/>
      <c r="M6" s="54"/>
      <c r="N6" s="54"/>
      <c r="O6" s="54"/>
      <c r="P6" s="51"/>
    </row>
    <row r="7" spans="1:18" ht="27" customHeight="1" x14ac:dyDescent="0.25">
      <c r="A7" s="51"/>
      <c r="B7" s="315" t="s">
        <v>246</v>
      </c>
      <c r="C7" s="2" t="str">
        <f>IF('Fiche salarié'!F48=0,"",'Fiche salarié'!F48)</f>
        <v/>
      </c>
      <c r="D7" s="51"/>
      <c r="E7" s="51"/>
      <c r="F7" s="51"/>
      <c r="G7" s="51"/>
      <c r="H7" s="51"/>
      <c r="I7" s="51"/>
      <c r="J7" s="51"/>
      <c r="K7" s="51"/>
      <c r="L7" s="51"/>
      <c r="M7" s="54"/>
      <c r="N7" s="54"/>
      <c r="O7" s="54"/>
      <c r="P7" s="51"/>
    </row>
    <row r="8" spans="1:18" ht="27" customHeight="1" x14ac:dyDescent="0.25">
      <c r="A8" s="51"/>
      <c r="B8" s="315" t="s">
        <v>217</v>
      </c>
      <c r="C8" s="2" t="str">
        <f>IF('Fiche salarié'!B48=0,"",'Fiche salarié'!B48)</f>
        <v/>
      </c>
      <c r="D8" s="51"/>
      <c r="E8" s="51"/>
      <c r="F8" s="51"/>
      <c r="G8" s="51"/>
      <c r="H8" s="51"/>
      <c r="I8" s="51"/>
      <c r="J8" s="51"/>
      <c r="K8" s="51"/>
      <c r="L8" s="51"/>
      <c r="M8" s="54"/>
      <c r="N8" s="54"/>
      <c r="O8" s="54"/>
      <c r="P8" s="51"/>
    </row>
    <row r="9" spans="1:18" ht="27" customHeight="1" x14ac:dyDescent="0.25">
      <c r="A9" s="51"/>
      <c r="B9" s="315" t="s">
        <v>400</v>
      </c>
      <c r="C9" s="2" t="str">
        <f>IF('Fiche salarié'!F56&lt;&gt;"",'Fiche salarié'!F56,IF('Fiche salarié'!F55&lt;&gt;"",'Fiche salarié'!F55,IF('Fiche salarié'!F54&lt;&gt;"",'Fiche salarié'!F54,IF('Fiche salarié'!D56&lt;&gt;"",'Fiche salarié'!D56,IF('Fiche salarié'!D55&lt;&gt;"",'Fiche salarié'!D55,IF('Fiche salarié'!D54&lt;&gt;"",'Fiche salarié'!D54,""))))))</f>
        <v/>
      </c>
      <c r="D9" s="51"/>
      <c r="E9" s="51"/>
      <c r="F9" s="51"/>
      <c r="G9" s="51"/>
      <c r="H9" s="51"/>
      <c r="I9" s="51"/>
      <c r="J9" s="51"/>
      <c r="K9" s="51"/>
      <c r="L9" s="51"/>
      <c r="M9" s="54"/>
      <c r="N9" s="54"/>
      <c r="O9" s="54"/>
      <c r="P9" s="51"/>
    </row>
    <row r="10" spans="1:18" ht="27" customHeight="1" thickBot="1" x14ac:dyDescent="0.3">
      <c r="A10" s="51"/>
      <c r="B10" s="52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4"/>
      <c r="N10" s="54"/>
      <c r="O10" s="54"/>
      <c r="P10" s="51"/>
    </row>
    <row r="11" spans="1:18" ht="33" customHeight="1" thickBot="1" x14ac:dyDescent="0.3">
      <c r="A11" s="56"/>
      <c r="B11" s="484" t="str">
        <f>'Référentiel Compétences'!B14</f>
        <v>PREPARATION DE LA JOURNEE</v>
      </c>
      <c r="C11" s="485"/>
      <c r="D11" s="485"/>
      <c r="E11" s="485"/>
      <c r="F11" s="485"/>
      <c r="G11" s="485"/>
      <c r="H11" s="485"/>
      <c r="I11" s="485"/>
      <c r="J11" s="486"/>
      <c r="K11" s="486"/>
      <c r="L11" s="486"/>
      <c r="M11" s="486"/>
      <c r="N11" s="486"/>
      <c r="O11" s="486"/>
      <c r="P11" s="487"/>
    </row>
    <row r="12" spans="1:18" ht="29.25" thickBot="1" x14ac:dyDescent="0.3">
      <c r="A12" s="56"/>
      <c r="B12" s="57"/>
      <c r="C12" s="58" t="s">
        <v>408</v>
      </c>
      <c r="D12" s="58" t="s">
        <v>409</v>
      </c>
      <c r="E12" s="58" t="s">
        <v>412</v>
      </c>
      <c r="F12" s="58" t="s">
        <v>411</v>
      </c>
      <c r="G12" s="58" t="s">
        <v>250</v>
      </c>
      <c r="H12" s="58" t="s">
        <v>251</v>
      </c>
      <c r="I12" s="58" t="s">
        <v>252</v>
      </c>
      <c r="J12" s="59" t="s">
        <v>253</v>
      </c>
      <c r="K12" s="59" t="s">
        <v>254</v>
      </c>
      <c r="L12" s="59" t="s">
        <v>255</v>
      </c>
      <c r="M12" s="60" t="s">
        <v>256</v>
      </c>
      <c r="N12" s="61" t="s">
        <v>257</v>
      </c>
      <c r="O12" s="62" t="s">
        <v>258</v>
      </c>
      <c r="P12" s="63" t="s">
        <v>259</v>
      </c>
    </row>
    <row r="13" spans="1:18" ht="27" customHeight="1" thickBot="1" x14ac:dyDescent="0.3">
      <c r="A13" s="56"/>
      <c r="B13" s="64" t="str">
        <f>'Référentiel Compétences'!B15</f>
        <v>Préparer le matériel et les produits</v>
      </c>
      <c r="C13" s="65"/>
      <c r="D13" s="65"/>
      <c r="E13" s="65"/>
      <c r="F13" s="65"/>
      <c r="G13" s="66"/>
      <c r="H13" s="66"/>
      <c r="I13" s="66"/>
      <c r="J13" s="66"/>
      <c r="K13" s="66"/>
      <c r="L13" s="67"/>
      <c r="M13" s="68"/>
      <c r="N13" s="69"/>
      <c r="O13" s="69"/>
      <c r="P13" s="70"/>
    </row>
    <row r="14" spans="1:18" s="79" customFormat="1" ht="45" customHeight="1" x14ac:dyDescent="0.25">
      <c r="A14" s="71">
        <v>1</v>
      </c>
      <c r="B14" s="72" t="str">
        <f>'Référentiel Compétences'!B16</f>
        <v>Préparer le matériel</v>
      </c>
      <c r="C14" s="73" t="str">
        <f>IF('Référentiel Compétences'!G16="","",'Référentiel Compétences'!G16)</f>
        <v>X</v>
      </c>
      <c r="D14" s="73" t="str">
        <f>IF('Référentiel Compétences'!H16="","",'Référentiel Compétences'!H16)</f>
        <v/>
      </c>
      <c r="E14" s="73" t="str">
        <f>IF('Référentiel Compétences'!I16="","",'Référentiel Compétences'!I16)</f>
        <v/>
      </c>
      <c r="F14" s="73" t="str">
        <f>IF('Référentiel Compétences'!J16="","",'Référentiel Compétences'!J16)</f>
        <v>X</v>
      </c>
      <c r="G14" s="74"/>
      <c r="H14" s="74"/>
      <c r="I14" s="74">
        <v>1</v>
      </c>
      <c r="J14" s="74"/>
      <c r="K14" s="74"/>
      <c r="L14" s="75"/>
      <c r="M14" s="76">
        <f>IF(G14=1,25%,IF(H14=1,50%,IF(I14=1,75%,IF(J14=1,100%,""))))</f>
        <v>0.75</v>
      </c>
      <c r="N14" s="77">
        <v>0.75</v>
      </c>
      <c r="O14" s="77">
        <v>0.65</v>
      </c>
      <c r="P14" s="78" t="s">
        <v>260</v>
      </c>
      <c r="R14" s="80"/>
    </row>
    <row r="15" spans="1:18" s="79" customFormat="1" ht="45" customHeight="1" x14ac:dyDescent="0.25">
      <c r="A15" s="71">
        <v>2</v>
      </c>
      <c r="B15" s="72" t="str">
        <f>'Référentiel Compétences'!B17</f>
        <v>Préparer les produits</v>
      </c>
      <c r="C15" s="73" t="str">
        <f>IF('Référentiel Compétences'!G17="","",'Référentiel Compétences'!G17)</f>
        <v>X</v>
      </c>
      <c r="D15" s="73" t="str">
        <f>IF('Référentiel Compétences'!H17="","",'Référentiel Compétences'!H17)</f>
        <v/>
      </c>
      <c r="E15" s="73" t="str">
        <f>IF('Référentiel Compétences'!I17="","",'Référentiel Compétences'!I17)</f>
        <v/>
      </c>
      <c r="F15" s="73" t="str">
        <f>IF('Référentiel Compétences'!J17="","",'Référentiel Compétences'!J17)</f>
        <v>X</v>
      </c>
      <c r="G15" s="74"/>
      <c r="H15" s="74"/>
      <c r="I15" s="74">
        <v>1</v>
      </c>
      <c r="J15" s="74"/>
      <c r="K15" s="74"/>
      <c r="L15" s="75"/>
      <c r="M15" s="76">
        <f>IF(G15=1,25%,IF(H15=1,50%,IF(I15=1,75%,IF(J15=1,100%,""))))</f>
        <v>0.75</v>
      </c>
      <c r="N15" s="77"/>
      <c r="O15" s="77">
        <v>0.65</v>
      </c>
      <c r="P15" s="78" t="s">
        <v>260</v>
      </c>
      <c r="R15" s="80"/>
    </row>
    <row r="16" spans="1:18" ht="45" customHeight="1" thickBot="1" x14ac:dyDescent="0.3">
      <c r="A16" s="56">
        <v>4</v>
      </c>
      <c r="B16" s="72" t="str">
        <f>'Référentiel Compétences'!B18</f>
        <v>Préparer les supports de vente</v>
      </c>
      <c r="C16" s="73" t="str">
        <f>IF('Référentiel Compétences'!G18="","",'Référentiel Compétences'!G18)</f>
        <v>X</v>
      </c>
      <c r="D16" s="73" t="str">
        <f>IF('Référentiel Compétences'!H18="","",'Référentiel Compétences'!H18)</f>
        <v/>
      </c>
      <c r="E16" s="73" t="str">
        <f>IF('Référentiel Compétences'!I18="","",'Référentiel Compétences'!I18)</f>
        <v/>
      </c>
      <c r="F16" s="73" t="str">
        <f>IF('Référentiel Compétences'!J18="","",'Référentiel Compétences'!J18)</f>
        <v>X</v>
      </c>
      <c r="G16" s="74"/>
      <c r="H16" s="74"/>
      <c r="I16" s="74">
        <v>1</v>
      </c>
      <c r="J16" s="74"/>
      <c r="K16" s="74"/>
      <c r="L16" s="75"/>
      <c r="M16" s="81">
        <f t="shared" ref="M16" si="0">IF(G16=1,25%,IF(H16=1,50%,IF(I16=1,75%,IF(J16=1,100%,""))))</f>
        <v>0.75</v>
      </c>
      <c r="N16" s="82"/>
      <c r="O16" s="82">
        <v>0.65</v>
      </c>
      <c r="P16" s="83" t="s">
        <v>260</v>
      </c>
    </row>
    <row r="17" spans="1:16" s="92" customFormat="1" ht="45" customHeight="1" thickBot="1" x14ac:dyDescent="0.25">
      <c r="A17" s="88"/>
      <c r="B17" s="89" t="str">
        <f>B13</f>
        <v>Préparer le matériel et les produits</v>
      </c>
      <c r="C17" s="378"/>
      <c r="D17" s="378"/>
      <c r="E17" s="378"/>
      <c r="F17" s="378"/>
      <c r="G17" s="90">
        <f t="shared" ref="G17:L17" si="1">COUNTA(G14:G16)</f>
        <v>0</v>
      </c>
      <c r="H17" s="90">
        <f t="shared" si="1"/>
        <v>0</v>
      </c>
      <c r="I17" s="90">
        <f t="shared" si="1"/>
        <v>3</v>
      </c>
      <c r="J17" s="90">
        <f t="shared" si="1"/>
        <v>0</v>
      </c>
      <c r="K17" s="90">
        <f t="shared" si="1"/>
        <v>0</v>
      </c>
      <c r="L17" s="91">
        <f t="shared" si="1"/>
        <v>0</v>
      </c>
      <c r="M17" s="142">
        <f>IF(SUM(M14:M16)=0,"",AVERAGE(M14:M16))</f>
        <v>0.75</v>
      </c>
      <c r="N17" s="143">
        <f>IF(SUM(N14:N16)=0,"",AVERAGE(N14:N16))</f>
        <v>0.75</v>
      </c>
      <c r="O17" s="143">
        <f>IF(SUM(O14:O16)=0,"",AVERAGE(O14:O16))</f>
        <v>0.65</v>
      </c>
      <c r="P17" s="116"/>
    </row>
    <row r="18" spans="1:16" s="79" customFormat="1" ht="45" customHeight="1" thickBot="1" x14ac:dyDescent="0.3">
      <c r="A18" s="120"/>
      <c r="B18" s="121" t="str">
        <f>B11</f>
        <v>PREPARATION DE LA JOURNEE</v>
      </c>
      <c r="C18" s="122"/>
      <c r="D18" s="122"/>
      <c r="E18" s="122"/>
      <c r="F18" s="122"/>
      <c r="G18" s="123">
        <f>G17</f>
        <v>0</v>
      </c>
      <c r="H18" s="123">
        <f t="shared" ref="H18:L18" si="2">H17</f>
        <v>0</v>
      </c>
      <c r="I18" s="123">
        <f t="shared" si="2"/>
        <v>3</v>
      </c>
      <c r="J18" s="123">
        <f t="shared" si="2"/>
        <v>0</v>
      </c>
      <c r="K18" s="123">
        <f t="shared" si="2"/>
        <v>0</v>
      </c>
      <c r="L18" s="124">
        <f t="shared" si="2"/>
        <v>0</v>
      </c>
      <c r="M18" s="409">
        <f>AVERAGE(M17)</f>
        <v>0.75</v>
      </c>
      <c r="N18" s="410">
        <f t="shared" ref="N18:O18" si="3">AVERAGE(N17)</f>
        <v>0.75</v>
      </c>
      <c r="O18" s="410">
        <f t="shared" si="3"/>
        <v>0.65</v>
      </c>
      <c r="P18" s="407"/>
    </row>
    <row r="19" spans="1:16" ht="27" customHeight="1" thickBot="1" x14ac:dyDescent="0.3">
      <c r="A19" s="51"/>
      <c r="B19" s="316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4"/>
      <c r="N19" s="54"/>
      <c r="O19" s="54"/>
      <c r="P19" s="51"/>
    </row>
    <row r="20" spans="1:16" ht="33" customHeight="1" thickBot="1" x14ac:dyDescent="0.3">
      <c r="A20" s="56"/>
      <c r="B20" s="484" t="str">
        <f>'Référentiel Compétences'!B19</f>
        <v>PRISE D'INFORMATIONS</v>
      </c>
      <c r="C20" s="485"/>
      <c r="D20" s="485"/>
      <c r="E20" s="485"/>
      <c r="F20" s="485"/>
      <c r="G20" s="485"/>
      <c r="H20" s="485"/>
      <c r="I20" s="485"/>
      <c r="J20" s="486"/>
      <c r="K20" s="486"/>
      <c r="L20" s="486"/>
      <c r="M20" s="486"/>
      <c r="N20" s="486"/>
      <c r="O20" s="486"/>
      <c r="P20" s="487"/>
    </row>
    <row r="21" spans="1:16" ht="29.25" thickBot="1" x14ac:dyDescent="0.3">
      <c r="A21" s="56"/>
      <c r="B21" s="57"/>
      <c r="C21" s="58" t="s">
        <v>408</v>
      </c>
      <c r="D21" s="58" t="s">
        <v>409</v>
      </c>
      <c r="E21" s="58" t="s">
        <v>412</v>
      </c>
      <c r="F21" s="58" t="s">
        <v>411</v>
      </c>
      <c r="G21" s="58" t="s">
        <v>250</v>
      </c>
      <c r="H21" s="58" t="s">
        <v>251</v>
      </c>
      <c r="I21" s="58" t="s">
        <v>252</v>
      </c>
      <c r="J21" s="59" t="s">
        <v>253</v>
      </c>
      <c r="K21" s="59" t="s">
        <v>254</v>
      </c>
      <c r="L21" s="59" t="s">
        <v>255</v>
      </c>
      <c r="M21" s="60" t="s">
        <v>256</v>
      </c>
      <c r="N21" s="61" t="s">
        <v>257</v>
      </c>
      <c r="O21" s="62" t="s">
        <v>258</v>
      </c>
      <c r="P21" s="63" t="s">
        <v>259</v>
      </c>
    </row>
    <row r="22" spans="1:16" ht="27" customHeight="1" thickBot="1" x14ac:dyDescent="0.3">
      <c r="A22" s="56">
        <v>10</v>
      </c>
      <c r="B22" s="64" t="str">
        <f>'Référentiel Compétences'!B20</f>
        <v>Appliquer les consignes</v>
      </c>
      <c r="C22" s="65"/>
      <c r="D22" s="65"/>
      <c r="E22" s="65"/>
      <c r="F22" s="65"/>
      <c r="G22" s="66"/>
      <c r="H22" s="66"/>
      <c r="I22" s="66"/>
      <c r="J22" s="66"/>
      <c r="K22" s="66"/>
      <c r="L22" s="67"/>
      <c r="M22" s="68"/>
      <c r="N22" s="69"/>
      <c r="O22" s="69"/>
      <c r="P22" s="70"/>
    </row>
    <row r="23" spans="1:16" s="79" customFormat="1" ht="45" customHeight="1" x14ac:dyDescent="0.25">
      <c r="A23" s="71">
        <v>11</v>
      </c>
      <c r="B23" s="93" t="str">
        <f>'Référentiel Compétences'!B21</f>
        <v>Etre capable de lire une fiche de travail</v>
      </c>
      <c r="C23" s="73" t="str">
        <f>IF('Référentiel Compétences'!G21="","",'Référentiel Compétences'!G21)</f>
        <v>X</v>
      </c>
      <c r="D23" s="73" t="str">
        <f>IF('Référentiel Compétences'!H21="","",'Référentiel Compétences'!H21)</f>
        <v/>
      </c>
      <c r="E23" s="73" t="str">
        <f>IF('Référentiel Compétences'!I21="","",'Référentiel Compétences'!I21)</f>
        <v/>
      </c>
      <c r="F23" s="73" t="str">
        <f>IF('Référentiel Compétences'!J21="","",'Référentiel Compétences'!J21)</f>
        <v>X</v>
      </c>
      <c r="G23" s="74"/>
      <c r="H23" s="74"/>
      <c r="I23" s="74">
        <v>1</v>
      </c>
      <c r="J23" s="74"/>
      <c r="K23" s="74"/>
      <c r="L23" s="75"/>
      <c r="M23" s="76">
        <f t="shared" ref="M23:M37" si="4">IF(G23=1,25%,IF(H23=1,50%,IF(I23=1,75%,IF(J23=1,100%,""))))</f>
        <v>0.75</v>
      </c>
      <c r="N23" s="77"/>
      <c r="O23" s="77">
        <v>0.65</v>
      </c>
      <c r="P23" s="78" t="s">
        <v>260</v>
      </c>
    </row>
    <row r="24" spans="1:16" s="79" customFormat="1" ht="45" customHeight="1" thickBot="1" x14ac:dyDescent="0.3">
      <c r="A24" s="71">
        <v>12</v>
      </c>
      <c r="B24" s="93" t="str">
        <f>'Référentiel Compétences'!B22</f>
        <v>Prendre en compte les consignes</v>
      </c>
      <c r="C24" s="73" t="str">
        <f>IF('Référentiel Compétences'!G22="","",'Référentiel Compétences'!G22)</f>
        <v>X</v>
      </c>
      <c r="D24" s="73" t="str">
        <f>IF('Référentiel Compétences'!H22="","",'Référentiel Compétences'!H22)</f>
        <v/>
      </c>
      <c r="E24" s="73" t="str">
        <f>IF('Référentiel Compétences'!I22="","",'Référentiel Compétences'!I22)</f>
        <v/>
      </c>
      <c r="F24" s="73" t="str">
        <f>IF('Référentiel Compétences'!J22="","",'Référentiel Compétences'!J22)</f>
        <v>X</v>
      </c>
      <c r="G24" s="74"/>
      <c r="H24" s="74"/>
      <c r="I24" s="74">
        <v>1</v>
      </c>
      <c r="J24" s="74"/>
      <c r="K24" s="74"/>
      <c r="L24" s="75"/>
      <c r="M24" s="204">
        <f t="shared" si="4"/>
        <v>0.75</v>
      </c>
      <c r="N24" s="205"/>
      <c r="O24" s="205">
        <v>0.65</v>
      </c>
      <c r="P24" s="112" t="s">
        <v>260</v>
      </c>
    </row>
    <row r="25" spans="1:16" s="92" customFormat="1" ht="45" customHeight="1" thickBot="1" x14ac:dyDescent="0.25">
      <c r="A25" s="379"/>
      <c r="B25" s="89" t="str">
        <f>B22</f>
        <v>Appliquer les consignes</v>
      </c>
      <c r="C25" s="378"/>
      <c r="D25" s="378"/>
      <c r="E25" s="378"/>
      <c r="F25" s="378"/>
      <c r="G25" s="90">
        <f>COUNTA(G23:G24)</f>
        <v>0</v>
      </c>
      <c r="H25" s="90">
        <f t="shared" ref="H25:L25" si="5">COUNTA(H23:H24)</f>
        <v>0</v>
      </c>
      <c r="I25" s="90">
        <f t="shared" si="5"/>
        <v>2</v>
      </c>
      <c r="J25" s="90">
        <f>COUNTA(J23:J24)</f>
        <v>0</v>
      </c>
      <c r="K25" s="90">
        <f t="shared" si="5"/>
        <v>0</v>
      </c>
      <c r="L25" s="91">
        <f t="shared" si="5"/>
        <v>0</v>
      </c>
      <c r="M25" s="114">
        <f>IF(SUM(M23:M24)=0,"",AVERAGE(M23:M24))</f>
        <v>0.75</v>
      </c>
      <c r="N25" s="115" t="str">
        <f>IF(SUM(N23:N24)=0,"",AVERAGE(N23:N24))</f>
        <v/>
      </c>
      <c r="O25" s="115">
        <f t="shared" ref="O25" si="6">IF(SUM(O23:O24)=0,"",AVERAGE(O23:O24))</f>
        <v>0.65</v>
      </c>
      <c r="P25" s="116"/>
    </row>
    <row r="26" spans="1:16" ht="27" customHeight="1" thickBot="1" x14ac:dyDescent="0.3">
      <c r="A26" s="56">
        <v>13</v>
      </c>
      <c r="B26" s="64" t="str">
        <f>'Référentiel Compétences'!B23</f>
        <v>Organiser son travail</v>
      </c>
      <c r="C26" s="65"/>
      <c r="D26" s="65"/>
      <c r="E26" s="65"/>
      <c r="F26" s="65"/>
      <c r="G26" s="66"/>
      <c r="H26" s="66"/>
      <c r="I26" s="66"/>
      <c r="J26" s="66"/>
      <c r="K26" s="66"/>
      <c r="L26" s="67"/>
      <c r="M26" s="405"/>
      <c r="N26" s="406"/>
      <c r="O26" s="406"/>
      <c r="P26" s="408"/>
    </row>
    <row r="27" spans="1:16" s="79" customFormat="1" ht="45" customHeight="1" x14ac:dyDescent="0.25">
      <c r="A27" s="71">
        <v>14</v>
      </c>
      <c r="B27" s="93" t="str">
        <f>'Référentiel Compétences'!B24</f>
        <v>Organiser son poste selon la logique de la tâche</v>
      </c>
      <c r="C27" s="73" t="str">
        <f>IF('Référentiel Compétences'!G24="X","X","")</f>
        <v>X</v>
      </c>
      <c r="D27" s="73" t="str">
        <f>IF('Référentiel Compétences'!H24="X","X","")</f>
        <v/>
      </c>
      <c r="E27" s="73" t="str">
        <f>IF('Référentiel Compétences'!I24="X","X","")</f>
        <v/>
      </c>
      <c r="F27" s="73" t="str">
        <f>IF('Référentiel Compétences'!J24="X","X","")</f>
        <v>X</v>
      </c>
      <c r="G27" s="74"/>
      <c r="H27" s="74"/>
      <c r="I27" s="74">
        <v>1</v>
      </c>
      <c r="J27" s="74"/>
      <c r="K27" s="74"/>
      <c r="L27" s="75"/>
      <c r="M27" s="81">
        <f t="shared" si="4"/>
        <v>0.75</v>
      </c>
      <c r="N27" s="82">
        <v>0.75</v>
      </c>
      <c r="O27" s="77">
        <v>0.65</v>
      </c>
      <c r="P27" s="78" t="s">
        <v>260</v>
      </c>
    </row>
    <row r="28" spans="1:16" s="79" customFormat="1" ht="45" customHeight="1" thickBot="1" x14ac:dyDescent="0.3">
      <c r="A28" s="71">
        <v>15</v>
      </c>
      <c r="B28" s="93" t="str">
        <f>'Référentiel Compétences'!B25</f>
        <v>Etre capable d'identifier une chambre libre</v>
      </c>
      <c r="C28" s="73" t="str">
        <f>IF('Référentiel Compétences'!G25="X","X","")</f>
        <v>X</v>
      </c>
      <c r="D28" s="73" t="str">
        <f>IF('Référentiel Compétences'!H25="X","X","")</f>
        <v/>
      </c>
      <c r="E28" s="73" t="str">
        <f>IF('Référentiel Compétences'!I25="X","X","")</f>
        <v/>
      </c>
      <c r="F28" s="73" t="str">
        <f>IF('Référentiel Compétences'!J25="X","X","")</f>
        <v>X</v>
      </c>
      <c r="G28" s="74"/>
      <c r="H28" s="74"/>
      <c r="I28" s="74">
        <v>1</v>
      </c>
      <c r="J28" s="74"/>
      <c r="K28" s="74"/>
      <c r="L28" s="75"/>
      <c r="M28" s="110">
        <f t="shared" si="4"/>
        <v>0.75</v>
      </c>
      <c r="N28" s="111"/>
      <c r="O28" s="205">
        <v>0.65</v>
      </c>
      <c r="P28" s="112" t="s">
        <v>260</v>
      </c>
    </row>
    <row r="29" spans="1:16" s="92" customFormat="1" ht="45" customHeight="1" thickBot="1" x14ac:dyDescent="0.25">
      <c r="A29" s="88"/>
      <c r="B29" s="89" t="str">
        <f>B26</f>
        <v>Organiser son travail</v>
      </c>
      <c r="C29" s="378"/>
      <c r="D29" s="378"/>
      <c r="E29" s="378"/>
      <c r="F29" s="378"/>
      <c r="G29" s="90">
        <f>COUNTA(G27:G28)</f>
        <v>0</v>
      </c>
      <c r="H29" s="90">
        <f t="shared" ref="H29" si="7">COUNTA(H27:H28)</f>
        <v>0</v>
      </c>
      <c r="I29" s="90">
        <f>COUNTA(I27:I28)</f>
        <v>2</v>
      </c>
      <c r="J29" s="90">
        <f t="shared" ref="J29" si="8">COUNTA(J27:J28)</f>
        <v>0</v>
      </c>
      <c r="K29" s="90">
        <f t="shared" ref="K29" si="9">COUNTA(K27:K28)</f>
        <v>0</v>
      </c>
      <c r="L29" s="91">
        <f t="shared" ref="L29" si="10">COUNTA(L27:L28)</f>
        <v>0</v>
      </c>
      <c r="M29" s="114">
        <f>IF(SUM(M27:M28)=0,"",AVERAGE(M27:M28))</f>
        <v>0.75</v>
      </c>
      <c r="N29" s="115">
        <f t="shared" ref="N29:O29" si="11">IF(SUM(N27:N28)=0,"",AVERAGE(N27:N28))</f>
        <v>0.75</v>
      </c>
      <c r="O29" s="115">
        <f t="shared" si="11"/>
        <v>0.65</v>
      </c>
      <c r="P29" s="116"/>
    </row>
    <row r="30" spans="1:16" ht="27" customHeight="1" thickBot="1" x14ac:dyDescent="0.3">
      <c r="A30" s="56">
        <v>16</v>
      </c>
      <c r="B30" s="64" t="str">
        <f>'Référentiel Compétences'!B26</f>
        <v>Gérer la demande client</v>
      </c>
      <c r="C30" s="65"/>
      <c r="D30" s="65"/>
      <c r="E30" s="65"/>
      <c r="F30" s="65"/>
      <c r="G30" s="66"/>
      <c r="H30" s="66"/>
      <c r="I30" s="66"/>
      <c r="J30" s="66"/>
      <c r="K30" s="66"/>
      <c r="L30" s="67"/>
      <c r="M30" s="405"/>
      <c r="N30" s="406"/>
      <c r="O30" s="406"/>
      <c r="P30" s="408"/>
    </row>
    <row r="31" spans="1:16" s="79" customFormat="1" ht="45" customHeight="1" x14ac:dyDescent="0.25">
      <c r="A31" s="71">
        <v>17</v>
      </c>
      <c r="B31" s="93" t="str">
        <f>'Référentiel Compétences'!B27</f>
        <v>Prendre en compte la demande du client</v>
      </c>
      <c r="C31" s="73" t="str">
        <f>IF('Référentiel Compétences'!G27="X","X","")</f>
        <v>X</v>
      </c>
      <c r="D31" s="73" t="str">
        <f>IF('Référentiel Compétences'!H27="X","X","")</f>
        <v/>
      </c>
      <c r="E31" s="73" t="str">
        <f>IF('Référentiel Compétences'!I27="X","X","")</f>
        <v/>
      </c>
      <c r="F31" s="73" t="str">
        <f>IF('Référentiel Compétences'!J27="X","X","")</f>
        <v>X</v>
      </c>
      <c r="G31" s="74"/>
      <c r="H31" s="74"/>
      <c r="I31" s="74">
        <v>1</v>
      </c>
      <c r="J31" s="74"/>
      <c r="K31" s="74"/>
      <c r="L31" s="75"/>
      <c r="M31" s="81">
        <f t="shared" si="4"/>
        <v>0.75</v>
      </c>
      <c r="N31" s="82"/>
      <c r="O31" s="77">
        <v>0.65</v>
      </c>
      <c r="P31" s="78" t="s">
        <v>260</v>
      </c>
    </row>
    <row r="32" spans="1:16" s="79" customFormat="1" ht="45" customHeight="1" x14ac:dyDescent="0.25">
      <c r="A32" s="71">
        <v>18</v>
      </c>
      <c r="B32" s="93" t="str">
        <f>'Référentiel Compétences'!B28</f>
        <v>Savoir identifier les réclamations client</v>
      </c>
      <c r="C32" s="73" t="str">
        <f>IF('Référentiel Compétences'!G28="X","X","")</f>
        <v>X</v>
      </c>
      <c r="D32" s="73" t="str">
        <f>IF('Référentiel Compétences'!H28="X","X","")</f>
        <v/>
      </c>
      <c r="E32" s="73" t="str">
        <f>IF('Référentiel Compétences'!I28="X","X","")</f>
        <v/>
      </c>
      <c r="F32" s="73" t="str">
        <f>IF('Référentiel Compétences'!J28="X","X","")</f>
        <v>X</v>
      </c>
      <c r="G32" s="74"/>
      <c r="H32" s="74"/>
      <c r="I32" s="74">
        <v>1</v>
      </c>
      <c r="J32" s="74"/>
      <c r="K32" s="74"/>
      <c r="L32" s="75"/>
      <c r="M32" s="81">
        <f t="shared" si="4"/>
        <v>0.75</v>
      </c>
      <c r="N32" s="82"/>
      <c r="O32" s="77">
        <v>0.65</v>
      </c>
      <c r="P32" s="78" t="s">
        <v>260</v>
      </c>
    </row>
    <row r="33" spans="1:16" s="79" customFormat="1" ht="45" customHeight="1" thickBot="1" x14ac:dyDescent="0.3">
      <c r="A33" s="71">
        <v>19</v>
      </c>
      <c r="B33" s="93" t="str">
        <f>'Référentiel Compétences'!B29</f>
        <v>Faire remonter l'information à son chef de service</v>
      </c>
      <c r="C33" s="73" t="str">
        <f>IF('Référentiel Compétences'!G29="X","X","")</f>
        <v>X</v>
      </c>
      <c r="D33" s="73" t="str">
        <f>IF('Référentiel Compétences'!H29="X","X","")</f>
        <v/>
      </c>
      <c r="E33" s="73" t="str">
        <f>IF('Référentiel Compétences'!I29="X","X","")</f>
        <v/>
      </c>
      <c r="F33" s="73" t="str">
        <f>IF('Référentiel Compétences'!J29="X","X","")</f>
        <v>X</v>
      </c>
      <c r="G33" s="74"/>
      <c r="H33" s="74"/>
      <c r="I33" s="74">
        <v>1</v>
      </c>
      <c r="J33" s="74"/>
      <c r="K33" s="74"/>
      <c r="L33" s="75"/>
      <c r="M33" s="110">
        <f t="shared" si="4"/>
        <v>0.75</v>
      </c>
      <c r="N33" s="111"/>
      <c r="O33" s="205">
        <v>0.65</v>
      </c>
      <c r="P33" s="112" t="s">
        <v>260</v>
      </c>
    </row>
    <row r="34" spans="1:16" s="92" customFormat="1" ht="45" customHeight="1" thickBot="1" x14ac:dyDescent="0.25">
      <c r="A34" s="88"/>
      <c r="B34" s="89" t="str">
        <f>B30</f>
        <v>Gérer la demande client</v>
      </c>
      <c r="C34" s="378"/>
      <c r="D34" s="378"/>
      <c r="E34" s="378"/>
      <c r="F34" s="378"/>
      <c r="G34" s="90">
        <f>COUNTA(G31:G33)</f>
        <v>0</v>
      </c>
      <c r="H34" s="90">
        <f t="shared" ref="H34:L34" si="12">COUNTA(H31:H33)</f>
        <v>0</v>
      </c>
      <c r="I34" s="90">
        <f t="shared" si="12"/>
        <v>3</v>
      </c>
      <c r="J34" s="90">
        <f t="shared" si="12"/>
        <v>0</v>
      </c>
      <c r="K34" s="90">
        <f t="shared" si="12"/>
        <v>0</v>
      </c>
      <c r="L34" s="91">
        <f t="shared" si="12"/>
        <v>0</v>
      </c>
      <c r="M34" s="114">
        <f>IF(SUM(M31:M33)=0,"",AVERAGE(M32:M33))</f>
        <v>0.75</v>
      </c>
      <c r="N34" s="115" t="str">
        <f t="shared" ref="N34:O34" si="13">IF(SUM(N31:N33)=0,"",AVERAGE(N32:N33))</f>
        <v/>
      </c>
      <c r="O34" s="115">
        <f t="shared" si="13"/>
        <v>0.65</v>
      </c>
      <c r="P34" s="116"/>
    </row>
    <row r="35" spans="1:16" s="79" customFormat="1" ht="45" customHeight="1" thickBot="1" x14ac:dyDescent="0.3">
      <c r="A35" s="120"/>
      <c r="B35" s="121" t="str">
        <f>B20</f>
        <v>PRISE D'INFORMATIONS</v>
      </c>
      <c r="C35" s="122"/>
      <c r="D35" s="122"/>
      <c r="E35" s="122"/>
      <c r="F35" s="122"/>
      <c r="G35" s="123">
        <f>G34+G29+G25</f>
        <v>0</v>
      </c>
      <c r="H35" s="123">
        <f t="shared" ref="H35:L35" si="14">H34+H29+H25</f>
        <v>0</v>
      </c>
      <c r="I35" s="123">
        <f t="shared" si="14"/>
        <v>7</v>
      </c>
      <c r="J35" s="123">
        <f t="shared" si="14"/>
        <v>0</v>
      </c>
      <c r="K35" s="123">
        <f t="shared" si="14"/>
        <v>0</v>
      </c>
      <c r="L35" s="124">
        <f t="shared" si="14"/>
        <v>0</v>
      </c>
      <c r="M35" s="409">
        <f>AVERAGE(M34,M29,M25)</f>
        <v>0.75</v>
      </c>
      <c r="N35" s="410">
        <f t="shared" ref="N35:O35" si="15">AVERAGE(N34,N29,N25)</f>
        <v>0.75</v>
      </c>
      <c r="O35" s="410">
        <f t="shared" si="15"/>
        <v>0.65</v>
      </c>
      <c r="P35" s="407"/>
    </row>
    <row r="36" spans="1:16" ht="27" customHeight="1" thickBot="1" x14ac:dyDescent="0.3">
      <c r="A36" s="51"/>
      <c r="B36" s="316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4"/>
      <c r="N36" s="54"/>
      <c r="O36" s="54"/>
      <c r="P36" s="51"/>
    </row>
    <row r="37" spans="1:16" ht="33" customHeight="1" thickBot="1" x14ac:dyDescent="0.3">
      <c r="A37" s="56">
        <v>20</v>
      </c>
      <c r="B37" s="484" t="str">
        <f>'Référentiel Compétences'!B30</f>
        <v>APPROVISIONNEMENT ET STOCKAGE</v>
      </c>
      <c r="C37" s="485" t="str">
        <f>IF('Référentiel Compétences'!G30="X","X","")</f>
        <v>X</v>
      </c>
      <c r="D37" s="485" t="str">
        <f>IF('Référentiel Compétences'!H30="X","X","")</f>
        <v/>
      </c>
      <c r="E37" s="485" t="str">
        <f>IF('Référentiel Compétences'!I30="X","X","")</f>
        <v/>
      </c>
      <c r="F37" s="485" t="str">
        <f>IF('Référentiel Compétences'!J30="X","X","")</f>
        <v>X</v>
      </c>
      <c r="G37" s="485"/>
      <c r="H37" s="485"/>
      <c r="I37" s="485">
        <v>1</v>
      </c>
      <c r="J37" s="486"/>
      <c r="K37" s="486"/>
      <c r="L37" s="486"/>
      <c r="M37" s="486">
        <f t="shared" si="4"/>
        <v>0.75</v>
      </c>
      <c r="N37" s="486"/>
      <c r="O37" s="486">
        <v>0.65</v>
      </c>
      <c r="P37" s="487" t="s">
        <v>260</v>
      </c>
    </row>
    <row r="38" spans="1:16" ht="29.25" thickBot="1" x14ac:dyDescent="0.3">
      <c r="A38" s="56"/>
      <c r="B38" s="57"/>
      <c r="C38" s="58" t="s">
        <v>408</v>
      </c>
      <c r="D38" s="58" t="s">
        <v>409</v>
      </c>
      <c r="E38" s="58" t="s">
        <v>412</v>
      </c>
      <c r="F38" s="58" t="s">
        <v>411</v>
      </c>
      <c r="G38" s="58" t="s">
        <v>250</v>
      </c>
      <c r="H38" s="58" t="s">
        <v>251</v>
      </c>
      <c r="I38" s="58" t="s">
        <v>252</v>
      </c>
      <c r="J38" s="59" t="s">
        <v>253</v>
      </c>
      <c r="K38" s="59" t="s">
        <v>254</v>
      </c>
      <c r="L38" s="59" t="s">
        <v>255</v>
      </c>
      <c r="M38" s="60" t="s">
        <v>256</v>
      </c>
      <c r="N38" s="61" t="s">
        <v>257</v>
      </c>
      <c r="O38" s="62" t="s">
        <v>258</v>
      </c>
      <c r="P38" s="63" t="s">
        <v>259</v>
      </c>
    </row>
    <row r="39" spans="1:16" ht="27" customHeight="1" thickBot="1" x14ac:dyDescent="0.3">
      <c r="A39" s="56"/>
      <c r="B39" s="64" t="str">
        <f>'Référentiel Compétences'!B31</f>
        <v>Gérer les approvisionnements et stockages</v>
      </c>
      <c r="C39" s="65"/>
      <c r="D39" s="65"/>
      <c r="E39" s="65"/>
      <c r="F39" s="65"/>
      <c r="G39" s="66"/>
      <c r="H39" s="66"/>
      <c r="I39" s="66"/>
      <c r="J39" s="66"/>
      <c r="K39" s="66"/>
      <c r="L39" s="67"/>
      <c r="M39" s="68"/>
      <c r="N39" s="69"/>
      <c r="O39" s="69"/>
      <c r="P39" s="70"/>
    </row>
    <row r="40" spans="1:16" s="79" customFormat="1" ht="45" customHeight="1" x14ac:dyDescent="0.25">
      <c r="A40" s="71">
        <v>21</v>
      </c>
      <c r="B40" s="93" t="str">
        <f>'Référentiel Compétences'!B32</f>
        <v>Approvisionner les produits consammables</v>
      </c>
      <c r="C40" s="73" t="str">
        <f>IF('Référentiel Compétences'!G32="X","X","")</f>
        <v>X</v>
      </c>
      <c r="D40" s="73" t="str">
        <f>IF('Référentiel Compétences'!H32="X","X","")</f>
        <v/>
      </c>
      <c r="E40" s="73" t="str">
        <f>IF('Référentiel Compétences'!I32="X","X","")</f>
        <v/>
      </c>
      <c r="F40" s="73" t="str">
        <f>IF('Référentiel Compétences'!J32="X","X","")</f>
        <v>X</v>
      </c>
      <c r="G40" s="74"/>
      <c r="H40" s="74"/>
      <c r="I40" s="74">
        <v>1</v>
      </c>
      <c r="J40" s="74"/>
      <c r="K40" s="74"/>
      <c r="L40" s="75"/>
      <c r="M40" s="81">
        <f t="shared" ref="M40:M42" si="16">IF(G40=1,25%,IF(H40=1,50%,IF(I40=1,75%,IF(J40=1,100%,""))))</f>
        <v>0.75</v>
      </c>
      <c r="N40" s="82">
        <v>0.75</v>
      </c>
      <c r="O40" s="77">
        <v>0.65</v>
      </c>
      <c r="P40" s="78" t="s">
        <v>260</v>
      </c>
    </row>
    <row r="41" spans="1:16" s="79" customFormat="1" ht="45" customHeight="1" x14ac:dyDescent="0.25">
      <c r="A41" s="71"/>
      <c r="B41" s="93" t="str">
        <f>'Référentiel Compétences'!B33</f>
        <v>Appliquer les règles de stockage des produits</v>
      </c>
      <c r="C41" s="73" t="str">
        <f>IF('Référentiel Compétences'!G33="X","X","")</f>
        <v>X</v>
      </c>
      <c r="D41" s="73" t="str">
        <f>IF('Référentiel Compétences'!H33="X","X","")</f>
        <v/>
      </c>
      <c r="E41" s="73" t="str">
        <f>IF('Référentiel Compétences'!I33="X","X","")</f>
        <v/>
      </c>
      <c r="F41" s="73" t="str">
        <f>IF('Référentiel Compétences'!J33="X","X","")</f>
        <v>X</v>
      </c>
      <c r="G41" s="74"/>
      <c r="H41" s="74"/>
      <c r="I41" s="74">
        <v>1</v>
      </c>
      <c r="J41" s="74"/>
      <c r="K41" s="74"/>
      <c r="L41" s="75"/>
      <c r="M41" s="81">
        <f t="shared" si="16"/>
        <v>0.75</v>
      </c>
      <c r="N41" s="82"/>
      <c r="O41" s="77">
        <v>0.65</v>
      </c>
      <c r="P41" s="78" t="s">
        <v>260</v>
      </c>
    </row>
    <row r="42" spans="1:16" s="79" customFormat="1" ht="45" customHeight="1" thickBot="1" x14ac:dyDescent="0.3">
      <c r="A42" s="71">
        <v>22</v>
      </c>
      <c r="B42" s="94" t="str">
        <f>'Référentiel Compétences'!B34</f>
        <v>Gérer les approvisionnements permettant de diminuer les trajets allers-retours</v>
      </c>
      <c r="C42" s="95" t="str">
        <f>IF('Référentiel Compétences'!G34="X","X","")</f>
        <v>X</v>
      </c>
      <c r="D42" s="95" t="str">
        <f>IF('Référentiel Compétences'!H34="X","X","")</f>
        <v/>
      </c>
      <c r="E42" s="95" t="str">
        <f>IF('Référentiel Compétences'!I34="X","X","")</f>
        <v/>
      </c>
      <c r="F42" s="95" t="str">
        <f>IF('Référentiel Compétences'!J34="X","X","")</f>
        <v>X</v>
      </c>
      <c r="G42" s="96"/>
      <c r="H42" s="96"/>
      <c r="I42" s="96">
        <v>1</v>
      </c>
      <c r="J42" s="96"/>
      <c r="K42" s="96"/>
      <c r="L42" s="97"/>
      <c r="M42" s="85">
        <f t="shared" si="16"/>
        <v>0.75</v>
      </c>
      <c r="N42" s="86"/>
      <c r="O42" s="98">
        <v>0.65</v>
      </c>
      <c r="P42" s="99" t="s">
        <v>260</v>
      </c>
    </row>
    <row r="43" spans="1:16" s="92" customFormat="1" ht="45" customHeight="1" thickBot="1" x14ac:dyDescent="0.25">
      <c r="A43" s="88"/>
      <c r="B43" s="100" t="str">
        <f>'Référentiel Compétences'!B31</f>
        <v>Gérer les approvisionnements et stockages</v>
      </c>
      <c r="C43" s="380"/>
      <c r="D43" s="380"/>
      <c r="E43" s="380"/>
      <c r="F43" s="380"/>
      <c r="G43" s="101">
        <f>COUNTA(G40:G42)</f>
        <v>0</v>
      </c>
      <c r="H43" s="101">
        <f t="shared" ref="H43:L43" si="17">COUNTA(H40:H42)</f>
        <v>0</v>
      </c>
      <c r="I43" s="101">
        <f t="shared" si="17"/>
        <v>3</v>
      </c>
      <c r="J43" s="101">
        <f t="shared" si="17"/>
        <v>0</v>
      </c>
      <c r="K43" s="101">
        <f t="shared" si="17"/>
        <v>0</v>
      </c>
      <c r="L43" s="113">
        <f t="shared" si="17"/>
        <v>0</v>
      </c>
      <c r="M43" s="103">
        <f>IF(SUM(M40:M42)=0,"",AVERAGE(M40:M42))</f>
        <v>0.75</v>
      </c>
      <c r="N43" s="104">
        <f>IF(SUM(N40:N42)=0,"",AVERAGE(N40:N42))</f>
        <v>0.75</v>
      </c>
      <c r="O43" s="104">
        <f>IF(SUM(O40:O42)=0,"",AVERAGE(O40:O42))</f>
        <v>0.65</v>
      </c>
      <c r="P43" s="105"/>
    </row>
    <row r="44" spans="1:16" ht="27" customHeight="1" thickBot="1" x14ac:dyDescent="0.3">
      <c r="A44" s="56">
        <v>23</v>
      </c>
      <c r="B44" s="64" t="str">
        <f>'Référentiel Compétences'!B35</f>
        <v>Controler la conformité</v>
      </c>
      <c r="C44" s="65"/>
      <c r="D44" s="65"/>
      <c r="E44" s="65"/>
      <c r="F44" s="65"/>
      <c r="G44" s="66"/>
      <c r="H44" s="66"/>
      <c r="I44" s="66"/>
      <c r="J44" s="66"/>
      <c r="K44" s="66"/>
      <c r="L44" s="67"/>
      <c r="M44" s="68"/>
      <c r="N44" s="69"/>
      <c r="O44" s="69"/>
      <c r="P44" s="70"/>
    </row>
    <row r="45" spans="1:16" ht="45" customHeight="1" x14ac:dyDescent="0.25">
      <c r="A45" s="56">
        <v>24</v>
      </c>
      <c r="B45" s="106" t="str">
        <f>'Référentiel Compétences'!B36</f>
        <v>Conformité qualitative et quantitative des produits d'entretien</v>
      </c>
      <c r="C45" s="107" t="str">
        <f>IF('Référentiel Compétences'!G36="X","X","")</f>
        <v>X</v>
      </c>
      <c r="D45" s="107" t="str">
        <f>IF('Référentiel Compétences'!H36="X","X","")</f>
        <v/>
      </c>
      <c r="E45" s="107" t="str">
        <f>IF('Référentiel Compétences'!I36="X","X","")</f>
        <v/>
      </c>
      <c r="F45" s="107" t="str">
        <f>IF('Référentiel Compétences'!J36="X","X","")</f>
        <v>X</v>
      </c>
      <c r="G45" s="74"/>
      <c r="H45" s="74"/>
      <c r="I45" s="74">
        <v>1</v>
      </c>
      <c r="J45" s="74"/>
      <c r="K45" s="74"/>
      <c r="L45" s="75"/>
      <c r="M45" s="81">
        <f t="shared" ref="M45:M59" si="18">IF(G45=1,25%,IF(H45=1,50%,IF(I45=1,75%,IF(J45=1,100%,""))))</f>
        <v>0.75</v>
      </c>
      <c r="N45" s="82"/>
      <c r="O45" s="82">
        <v>0.65</v>
      </c>
      <c r="P45" s="78" t="s">
        <v>260</v>
      </c>
    </row>
    <row r="46" spans="1:16" ht="45" customHeight="1" x14ac:dyDescent="0.25">
      <c r="A46" s="56">
        <v>25</v>
      </c>
      <c r="B46" s="106" t="str">
        <f>'Référentiel Compétences'!B37</f>
        <v>Conformité qualitative et quantitative des produits d'accueil</v>
      </c>
      <c r="C46" s="107" t="str">
        <f>IF('Référentiel Compétences'!G37="X","X","")</f>
        <v>X</v>
      </c>
      <c r="D46" s="107" t="str">
        <f>IF('Référentiel Compétences'!H37="X","X","")</f>
        <v/>
      </c>
      <c r="E46" s="107" t="str">
        <f>IF('Référentiel Compétences'!I37="X","X","")</f>
        <v/>
      </c>
      <c r="F46" s="107" t="str">
        <f>IF('Référentiel Compétences'!J37="X","X","")</f>
        <v>X</v>
      </c>
      <c r="G46" s="74"/>
      <c r="H46" s="74"/>
      <c r="I46" s="74">
        <v>1</v>
      </c>
      <c r="J46" s="74"/>
      <c r="K46" s="74"/>
      <c r="L46" s="75"/>
      <c r="M46" s="81">
        <f t="shared" si="18"/>
        <v>0.75</v>
      </c>
      <c r="N46" s="82"/>
      <c r="O46" s="82">
        <v>0.65</v>
      </c>
      <c r="P46" s="78" t="s">
        <v>260</v>
      </c>
    </row>
    <row r="47" spans="1:16" ht="45" customHeight="1" thickBot="1" x14ac:dyDescent="0.3">
      <c r="A47" s="56">
        <v>26</v>
      </c>
      <c r="B47" s="106" t="str">
        <f>'Référentiel Compétences'!B38</f>
        <v>Conformité qualitative et quantitative des produits des supports de vente</v>
      </c>
      <c r="C47" s="107" t="str">
        <f>IF('Référentiel Compétences'!G38="X","X","")</f>
        <v>X</v>
      </c>
      <c r="D47" s="107" t="str">
        <f>IF('Référentiel Compétences'!H38="X","X","")</f>
        <v/>
      </c>
      <c r="E47" s="107" t="str">
        <f>IF('Référentiel Compétences'!I38="X","X","")</f>
        <v/>
      </c>
      <c r="F47" s="107" t="str">
        <f>IF('Référentiel Compétences'!J38="X","X","")</f>
        <v>X</v>
      </c>
      <c r="G47" s="74"/>
      <c r="H47" s="74"/>
      <c r="I47" s="74">
        <v>1</v>
      </c>
      <c r="J47" s="74"/>
      <c r="K47" s="74"/>
      <c r="L47" s="75"/>
      <c r="M47" s="110">
        <f t="shared" si="18"/>
        <v>0.75</v>
      </c>
      <c r="N47" s="111"/>
      <c r="O47" s="111">
        <v>0.65</v>
      </c>
      <c r="P47" s="112" t="s">
        <v>260</v>
      </c>
    </row>
    <row r="48" spans="1:16" s="92" customFormat="1" ht="45" customHeight="1" thickBot="1" x14ac:dyDescent="0.25">
      <c r="A48" s="88"/>
      <c r="B48" s="100" t="str">
        <f>B44</f>
        <v>Controler la conformité</v>
      </c>
      <c r="C48" s="380"/>
      <c r="D48" s="380"/>
      <c r="E48" s="380"/>
      <c r="F48" s="380"/>
      <c r="G48" s="101">
        <f>COUNTA(G45:G47)</f>
        <v>0</v>
      </c>
      <c r="H48" s="101">
        <f t="shared" ref="H48:L48" si="19">COUNTA(H45:H47)</f>
        <v>0</v>
      </c>
      <c r="I48" s="101">
        <f t="shared" si="19"/>
        <v>3</v>
      </c>
      <c r="J48" s="101">
        <f t="shared" si="19"/>
        <v>0</v>
      </c>
      <c r="K48" s="101">
        <f t="shared" si="19"/>
        <v>0</v>
      </c>
      <c r="L48" s="113">
        <f t="shared" si="19"/>
        <v>0</v>
      </c>
      <c r="M48" s="114">
        <f>IF(SUM(M45:M47)=0,"",AVERAGE(M45:M47))</f>
        <v>0.75</v>
      </c>
      <c r="N48" s="115" t="str">
        <f>IF(SUM(N45:N47)=0,"",AVERAGE(N45:N47))</f>
        <v/>
      </c>
      <c r="O48" s="115">
        <f>IF(SUM(O45:O47)=0,"",AVERAGE(O45:O47))</f>
        <v>0.65</v>
      </c>
      <c r="P48" s="116"/>
    </row>
    <row r="49" spans="1:16" s="79" customFormat="1" ht="45" customHeight="1" thickBot="1" x14ac:dyDescent="0.3">
      <c r="A49" s="120"/>
      <c r="B49" s="121" t="str">
        <f>B37</f>
        <v>APPROVISIONNEMENT ET STOCKAGE</v>
      </c>
      <c r="C49" s="122"/>
      <c r="D49" s="122"/>
      <c r="E49" s="122"/>
      <c r="F49" s="122"/>
      <c r="G49" s="123">
        <f>G48+G43</f>
        <v>0</v>
      </c>
      <c r="H49" s="123">
        <f t="shared" ref="H49:L49" si="20">H48+H43</f>
        <v>0</v>
      </c>
      <c r="I49" s="123">
        <f t="shared" si="20"/>
        <v>6</v>
      </c>
      <c r="J49" s="123">
        <f t="shared" si="20"/>
        <v>0</v>
      </c>
      <c r="K49" s="123">
        <f t="shared" si="20"/>
        <v>0</v>
      </c>
      <c r="L49" s="124">
        <f t="shared" si="20"/>
        <v>0</v>
      </c>
      <c r="M49" s="409">
        <f>AVERAGE(M48,M43)</f>
        <v>0.75</v>
      </c>
      <c r="N49" s="410">
        <f>AVERAGE(N48,N43)</f>
        <v>0.75</v>
      </c>
      <c r="O49" s="410">
        <f>AVERAGE(O48,O43)</f>
        <v>0.65</v>
      </c>
      <c r="P49" s="411"/>
    </row>
    <row r="50" spans="1:16" ht="27" customHeight="1" thickBot="1" x14ac:dyDescent="0.3">
      <c r="A50" s="51"/>
      <c r="B50" s="316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4"/>
      <c r="N50" s="54"/>
      <c r="O50" s="54"/>
      <c r="P50" s="51"/>
    </row>
    <row r="51" spans="1:16" ht="33" customHeight="1" thickBot="1" x14ac:dyDescent="0.3">
      <c r="A51" s="56">
        <v>27</v>
      </c>
      <c r="B51" s="484" t="str">
        <f>'Référentiel Compétences'!B39</f>
        <v>REALISER DE L'ENTRETIEN DES CHAMBRES</v>
      </c>
      <c r="C51" s="485" t="str">
        <f>IF('Référentiel Compétences'!G39="X","X","")</f>
        <v>X</v>
      </c>
      <c r="D51" s="485" t="str">
        <f>IF('Référentiel Compétences'!H39="X","X","")</f>
        <v/>
      </c>
      <c r="E51" s="485" t="str">
        <f>IF('Référentiel Compétences'!I39="X","X","")</f>
        <v/>
      </c>
      <c r="F51" s="485" t="str">
        <f>IF('Référentiel Compétences'!J39="X","X","")</f>
        <v>X</v>
      </c>
      <c r="G51" s="485"/>
      <c r="H51" s="485"/>
      <c r="I51" s="485">
        <v>1</v>
      </c>
      <c r="J51" s="486"/>
      <c r="K51" s="486"/>
      <c r="L51" s="486"/>
      <c r="M51" s="486">
        <f t="shared" si="18"/>
        <v>0.75</v>
      </c>
      <c r="N51" s="486"/>
      <c r="O51" s="486">
        <v>0.65</v>
      </c>
      <c r="P51" s="487" t="s">
        <v>260</v>
      </c>
    </row>
    <row r="52" spans="1:16" ht="29.25" thickBot="1" x14ac:dyDescent="0.3">
      <c r="A52" s="56"/>
      <c r="B52" s="57"/>
      <c r="C52" s="58" t="s">
        <v>408</v>
      </c>
      <c r="D52" s="58" t="s">
        <v>409</v>
      </c>
      <c r="E52" s="58" t="s">
        <v>412</v>
      </c>
      <c r="F52" s="58" t="s">
        <v>411</v>
      </c>
      <c r="G52" s="58" t="s">
        <v>250</v>
      </c>
      <c r="H52" s="58" t="s">
        <v>251</v>
      </c>
      <c r="I52" s="58" t="s">
        <v>252</v>
      </c>
      <c r="J52" s="59" t="s">
        <v>253</v>
      </c>
      <c r="K52" s="59" t="s">
        <v>254</v>
      </c>
      <c r="L52" s="59" t="s">
        <v>255</v>
      </c>
      <c r="M52" s="60" t="s">
        <v>256</v>
      </c>
      <c r="N52" s="61" t="s">
        <v>257</v>
      </c>
      <c r="O52" s="62" t="s">
        <v>258</v>
      </c>
      <c r="P52" s="63" t="s">
        <v>259</v>
      </c>
    </row>
    <row r="53" spans="1:16" ht="27" customHeight="1" thickBot="1" x14ac:dyDescent="0.3">
      <c r="A53" s="56">
        <v>28</v>
      </c>
      <c r="B53" s="64" t="str">
        <f>'Référentiel Compétences'!B40</f>
        <v>Nettoyer une chambre</v>
      </c>
      <c r="C53" s="65"/>
      <c r="D53" s="65" t="str">
        <f>IF('Référentiel Compétences'!H40="X","X","")</f>
        <v/>
      </c>
      <c r="E53" s="65" t="str">
        <f>IF('Référentiel Compétences'!I40="X","X","")</f>
        <v/>
      </c>
      <c r="F53" s="65"/>
      <c r="G53" s="66"/>
      <c r="H53" s="66"/>
      <c r="I53" s="66"/>
      <c r="J53" s="66"/>
      <c r="K53" s="66"/>
      <c r="L53" s="67"/>
      <c r="M53" s="68"/>
      <c r="N53" s="69"/>
      <c r="O53" s="69"/>
      <c r="P53" s="70"/>
    </row>
    <row r="54" spans="1:16" ht="45" customHeight="1" x14ac:dyDescent="0.25">
      <c r="A54" s="56">
        <v>29</v>
      </c>
      <c r="B54" s="106" t="str">
        <f>'Référentiel Compétences'!B41</f>
        <v>Réaliser une chambre à blanc</v>
      </c>
      <c r="C54" s="107" t="str">
        <f>IF('Référentiel Compétences'!G41="X","X","")</f>
        <v>X</v>
      </c>
      <c r="D54" s="107" t="str">
        <f>IF('Référentiel Compétences'!H41="X","X","")</f>
        <v/>
      </c>
      <c r="E54" s="107" t="str">
        <f>IF('Référentiel Compétences'!I41="X","X","")</f>
        <v/>
      </c>
      <c r="F54" s="107" t="str">
        <f>IF('Référentiel Compétences'!J41="X","X","")</f>
        <v>X</v>
      </c>
      <c r="G54" s="74"/>
      <c r="H54" s="74"/>
      <c r="I54" s="468">
        <v>1</v>
      </c>
      <c r="J54" s="74"/>
      <c r="K54" s="74"/>
      <c r="L54" s="75"/>
      <c r="M54" s="81">
        <f t="shared" si="18"/>
        <v>0.75</v>
      </c>
      <c r="N54" s="82"/>
      <c r="O54" s="82">
        <v>0.65</v>
      </c>
      <c r="P54" s="83" t="s">
        <v>260</v>
      </c>
    </row>
    <row r="55" spans="1:16" ht="45" customHeight="1" x14ac:dyDescent="0.25">
      <c r="A55" s="56">
        <v>30</v>
      </c>
      <c r="B55" s="106" t="str">
        <f>'Référentiel Compétences'!B42</f>
        <v>Réaliser une chambre en recouche</v>
      </c>
      <c r="C55" s="107" t="str">
        <f>IF('Référentiel Compétences'!G42="X","X","")</f>
        <v>X</v>
      </c>
      <c r="D55" s="107" t="str">
        <f>IF('Référentiel Compétences'!H42="X","X","")</f>
        <v/>
      </c>
      <c r="E55" s="107" t="str">
        <f>IF('Référentiel Compétences'!I42="X","X","")</f>
        <v/>
      </c>
      <c r="F55" s="107" t="str">
        <f>IF('Référentiel Compétences'!J42="X","X","")</f>
        <v>X</v>
      </c>
      <c r="G55" s="74"/>
      <c r="H55" s="74"/>
      <c r="I55" s="468">
        <v>1</v>
      </c>
      <c r="J55" s="74"/>
      <c r="K55" s="74"/>
      <c r="L55" s="75"/>
      <c r="M55" s="81">
        <f t="shared" si="18"/>
        <v>0.75</v>
      </c>
      <c r="N55" s="82"/>
      <c r="O55" s="82">
        <v>0.65</v>
      </c>
      <c r="P55" s="83" t="s">
        <v>260</v>
      </c>
    </row>
    <row r="56" spans="1:16" ht="45" customHeight="1" x14ac:dyDescent="0.25">
      <c r="A56" s="56">
        <v>31</v>
      </c>
      <c r="B56" s="106" t="str">
        <f>'Référentiel Compétences'!B43</f>
        <v>Adapter son temps de réalisation de la chambre selon l'état de celle-ci</v>
      </c>
      <c r="C56" s="107" t="str">
        <f>IF('Référentiel Compétences'!G43="X","X","")</f>
        <v>X</v>
      </c>
      <c r="D56" s="107" t="str">
        <f>IF('Référentiel Compétences'!H43="X","X","")</f>
        <v/>
      </c>
      <c r="E56" s="107" t="str">
        <f>IF('Référentiel Compétences'!I43="X","X","")</f>
        <v/>
      </c>
      <c r="F56" s="107" t="str">
        <f>IF('Référentiel Compétences'!J43="X","X","")</f>
        <v>X</v>
      </c>
      <c r="G56" s="74"/>
      <c r="H56" s="74"/>
      <c r="I56" s="468">
        <v>1</v>
      </c>
      <c r="J56" s="74"/>
      <c r="K56" s="74"/>
      <c r="L56" s="75"/>
      <c r="M56" s="81">
        <f>IF(G56=1,25%,IF(H56=1,50%,IF(I56=1,75%,IF(J56=1,100%,""))))</f>
        <v>0.75</v>
      </c>
      <c r="N56" s="82"/>
      <c r="O56" s="82">
        <v>0.65</v>
      </c>
      <c r="P56" s="83" t="s">
        <v>260</v>
      </c>
    </row>
    <row r="57" spans="1:16" ht="45" customHeight="1" x14ac:dyDescent="0.25">
      <c r="A57" s="56">
        <v>32</v>
      </c>
      <c r="B57" s="106" t="str">
        <f>'Référentiel Compétences'!B44</f>
        <v>Aérer, évacuer les déchets et retirer le linge sale</v>
      </c>
      <c r="C57" s="107" t="str">
        <f>IF('Référentiel Compétences'!G44="X","X","")</f>
        <v>X</v>
      </c>
      <c r="D57" s="107" t="str">
        <f>IF('Référentiel Compétences'!H44="X","X","")</f>
        <v/>
      </c>
      <c r="E57" s="107" t="str">
        <f>IF('Référentiel Compétences'!I44="X","X","")</f>
        <v/>
      </c>
      <c r="F57" s="107" t="str">
        <f>IF('Référentiel Compétences'!J44="X","X","")</f>
        <v>X</v>
      </c>
      <c r="G57" s="74"/>
      <c r="H57" s="74"/>
      <c r="I57" s="468">
        <v>1</v>
      </c>
      <c r="J57" s="74"/>
      <c r="K57" s="74"/>
      <c r="L57" s="75"/>
      <c r="M57" s="81">
        <f t="shared" si="18"/>
        <v>0.75</v>
      </c>
      <c r="N57" s="82"/>
      <c r="O57" s="82">
        <v>0.65</v>
      </c>
      <c r="P57" s="83" t="s">
        <v>260</v>
      </c>
    </row>
    <row r="58" spans="1:16" ht="45" customHeight="1" x14ac:dyDescent="0.25">
      <c r="A58" s="56"/>
      <c r="B58" s="108" t="str">
        <f>'Référentiel Compétences'!B45</f>
        <v>Appliquer les produits de nettoyage et de désinfection</v>
      </c>
      <c r="C58" s="109" t="str">
        <f>IF('Référentiel Compétences'!G45="X","X","")</f>
        <v>X</v>
      </c>
      <c r="D58" s="109" t="str">
        <f>IF('Référentiel Compétences'!H45="X","X","")</f>
        <v/>
      </c>
      <c r="E58" s="109" t="str">
        <f>IF('Référentiel Compétences'!I45="X","X","")</f>
        <v/>
      </c>
      <c r="F58" s="109" t="str">
        <f>IF('Référentiel Compétences'!J45="X","X","")</f>
        <v>X</v>
      </c>
      <c r="G58" s="96"/>
      <c r="H58" s="96"/>
      <c r="I58" s="469">
        <v>1</v>
      </c>
      <c r="J58" s="96"/>
      <c r="K58" s="96"/>
      <c r="L58" s="97"/>
      <c r="M58" s="110">
        <f t="shared" si="18"/>
        <v>0.75</v>
      </c>
      <c r="N58" s="111"/>
      <c r="O58" s="111">
        <v>0.65</v>
      </c>
      <c r="P58" s="371" t="s">
        <v>260</v>
      </c>
    </row>
    <row r="59" spans="1:16" ht="45" customHeight="1" x14ac:dyDescent="0.25">
      <c r="A59" s="56">
        <v>33</v>
      </c>
      <c r="B59" s="108" t="str">
        <f>'Référentiel Compétences'!B46</f>
        <v>Traiter les surfaces, le mobilier et les équipements</v>
      </c>
      <c r="C59" s="109" t="s">
        <v>264</v>
      </c>
      <c r="D59" s="109"/>
      <c r="E59" s="109"/>
      <c r="F59" s="109" t="s">
        <v>264</v>
      </c>
      <c r="G59" s="96"/>
      <c r="H59" s="96"/>
      <c r="I59" s="469">
        <v>1</v>
      </c>
      <c r="J59" s="96"/>
      <c r="K59" s="96"/>
      <c r="L59" s="97"/>
      <c r="M59" s="81">
        <f t="shared" si="18"/>
        <v>0.75</v>
      </c>
      <c r="N59" s="82">
        <v>0.75</v>
      </c>
      <c r="O59" s="82">
        <v>0.65</v>
      </c>
      <c r="P59" s="83" t="s">
        <v>260</v>
      </c>
    </row>
    <row r="60" spans="1:16" ht="45" customHeight="1" thickBot="1" x14ac:dyDescent="0.3">
      <c r="A60" s="56">
        <v>34</v>
      </c>
      <c r="B60" s="106" t="str">
        <f>'Référentiel Compétences'!B47</f>
        <v>Réaliser le nettoyage de la poussière</v>
      </c>
      <c r="C60" s="107" t="str">
        <f>IF('Référentiel Compétences'!G47="X","X","")</f>
        <v>X</v>
      </c>
      <c r="D60" s="107" t="str">
        <f>IF('Référentiel Compétences'!H47="X","X","")</f>
        <v/>
      </c>
      <c r="E60" s="107" t="str">
        <f>IF('Référentiel Compétences'!I47="X","X","")</f>
        <v/>
      </c>
      <c r="F60" s="107" t="str">
        <f>IF('Référentiel Compétences'!J47="X","X","")</f>
        <v>X</v>
      </c>
      <c r="G60" s="74"/>
      <c r="H60" s="74"/>
      <c r="I60" s="468">
        <v>1</v>
      </c>
      <c r="J60" s="74"/>
      <c r="K60" s="74"/>
      <c r="L60" s="75"/>
      <c r="M60" s="242">
        <f t="shared" ref="M60:M63" si="21">IF(G60=1,25%,IF(H60=1,50%,IF(I60=1,75%,IF(J60=1,100%,""))))</f>
        <v>0.75</v>
      </c>
      <c r="N60" s="243"/>
      <c r="O60" s="243">
        <v>0.65</v>
      </c>
      <c r="P60" s="373" t="s">
        <v>260</v>
      </c>
    </row>
    <row r="61" spans="1:16" ht="45" customHeight="1" x14ac:dyDescent="0.25">
      <c r="A61" s="56">
        <v>35</v>
      </c>
      <c r="B61" s="106" t="str">
        <f>'Référentiel Compétences'!B48</f>
        <v>Nettoyager de la salle de bain</v>
      </c>
      <c r="C61" s="107" t="str">
        <f>IF('Référentiel Compétences'!G48="X","X","")</f>
        <v>X</v>
      </c>
      <c r="D61" s="107" t="str">
        <f>IF('Référentiel Compétences'!H48="X","X","")</f>
        <v/>
      </c>
      <c r="E61" s="107" t="str">
        <f>IF('Référentiel Compétences'!I48="X","X","")</f>
        <v/>
      </c>
      <c r="F61" s="107" t="str">
        <f>IF('Référentiel Compétences'!J48="X","X","")</f>
        <v>X</v>
      </c>
      <c r="G61" s="74"/>
      <c r="H61" s="74"/>
      <c r="I61" s="468">
        <v>1</v>
      </c>
      <c r="J61" s="74"/>
      <c r="K61" s="74"/>
      <c r="L61" s="75"/>
      <c r="M61" s="81">
        <f>IF(G61=1,25%,IF(H61=1,50%,IF(I61=1,75%,IF(J61=1,100%,""))))</f>
        <v>0.75</v>
      </c>
      <c r="N61" s="82">
        <v>0.5</v>
      </c>
      <c r="O61" s="82">
        <v>0.65</v>
      </c>
      <c r="P61" s="83" t="s">
        <v>260</v>
      </c>
    </row>
    <row r="62" spans="1:16" ht="45" customHeight="1" x14ac:dyDescent="0.25">
      <c r="A62" s="56">
        <v>36</v>
      </c>
      <c r="B62" s="106" t="str">
        <f>'Référentiel Compétences'!B49</f>
        <v>Nettoyager des sanitaires</v>
      </c>
      <c r="C62" s="107" t="str">
        <f>IF('Référentiel Compétences'!G49="X","X","")</f>
        <v>X</v>
      </c>
      <c r="D62" s="107" t="str">
        <f>IF('Référentiel Compétences'!H49="X","X","")</f>
        <v/>
      </c>
      <c r="E62" s="107" t="str">
        <f>IF('Référentiel Compétences'!I49="X","X","")</f>
        <v/>
      </c>
      <c r="F62" s="107" t="str">
        <f>IF('Référentiel Compétences'!J49="X","X","")</f>
        <v>X</v>
      </c>
      <c r="G62" s="74"/>
      <c r="H62" s="74"/>
      <c r="I62" s="468">
        <v>1</v>
      </c>
      <c r="J62" s="74"/>
      <c r="K62" s="74"/>
      <c r="L62" s="75"/>
      <c r="M62" s="81">
        <f t="shared" si="21"/>
        <v>0.75</v>
      </c>
      <c r="N62" s="82"/>
      <c r="O62" s="82">
        <v>0.65</v>
      </c>
      <c r="P62" s="83" t="s">
        <v>260</v>
      </c>
    </row>
    <row r="63" spans="1:16" ht="45" customHeight="1" thickBot="1" x14ac:dyDescent="0.3">
      <c r="A63" s="56">
        <v>37</v>
      </c>
      <c r="B63" s="108" t="str">
        <f>'Référentiel Compétences'!B50</f>
        <v>Identifier et utiliser les bons produits</v>
      </c>
      <c r="C63" s="107" t="str">
        <f>IF('Référentiel Compétences'!G50="X","X","")</f>
        <v>X</v>
      </c>
      <c r="D63" s="107" t="str">
        <f>IF('Référentiel Compétences'!H50="X","X","")</f>
        <v/>
      </c>
      <c r="E63" s="107" t="str">
        <f>IF('Référentiel Compétences'!I50="X","X","")</f>
        <v/>
      </c>
      <c r="F63" s="107" t="str">
        <f>IF('Référentiel Compétences'!J50="X","X","")</f>
        <v>X</v>
      </c>
      <c r="G63" s="96"/>
      <c r="H63" s="96"/>
      <c r="I63" s="469">
        <v>1</v>
      </c>
      <c r="J63" s="96"/>
      <c r="K63" s="96"/>
      <c r="L63" s="97"/>
      <c r="M63" s="85">
        <f t="shared" si="21"/>
        <v>0.75</v>
      </c>
      <c r="N63" s="86"/>
      <c r="O63" s="86">
        <v>0.65</v>
      </c>
      <c r="P63" s="99" t="s">
        <v>260</v>
      </c>
    </row>
    <row r="64" spans="1:16" s="92" customFormat="1" ht="45" customHeight="1" thickBot="1" x14ac:dyDescent="0.25">
      <c r="A64" s="88"/>
      <c r="B64" s="100" t="str">
        <f>B53</f>
        <v>Nettoyer une chambre</v>
      </c>
      <c r="C64" s="380"/>
      <c r="D64" s="380"/>
      <c r="E64" s="380"/>
      <c r="F64" s="380"/>
      <c r="G64" s="101">
        <f>COUNTA(G54:G63)</f>
        <v>0</v>
      </c>
      <c r="H64" s="101">
        <f t="shared" ref="H64:L64" si="22">COUNTA(H54:H63)</f>
        <v>0</v>
      </c>
      <c r="I64" s="101">
        <f t="shared" si="22"/>
        <v>10</v>
      </c>
      <c r="J64" s="101">
        <f t="shared" si="22"/>
        <v>0</v>
      </c>
      <c r="K64" s="101">
        <f t="shared" si="22"/>
        <v>0</v>
      </c>
      <c r="L64" s="101">
        <f t="shared" si="22"/>
        <v>0</v>
      </c>
      <c r="M64" s="114">
        <f>IF(SUM(M54:M63)=0,"",AVERAGE(M54:M63))</f>
        <v>0.75</v>
      </c>
      <c r="N64" s="115">
        <f>IF(SUM(N54:N63)=0,"",AVERAGE(N54:N63))</f>
        <v>0.625</v>
      </c>
      <c r="O64" s="115">
        <f>IF(SUM(O54:O63)=0,"",AVERAGE(O54:O63))</f>
        <v>0.65000000000000013</v>
      </c>
      <c r="P64" s="116"/>
    </row>
    <row r="65" spans="1:16" ht="27" customHeight="1" thickBot="1" x14ac:dyDescent="0.3">
      <c r="A65" s="56">
        <v>38</v>
      </c>
      <c r="B65" s="64" t="str">
        <f>'Référentiel Compétences'!B51</f>
        <v>Mise en place de la chambre au propre</v>
      </c>
      <c r="C65" s="65"/>
      <c r="D65" s="65" t="str">
        <f>IF('Référentiel Compétences'!H51="X","X","")</f>
        <v/>
      </c>
      <c r="E65" s="65" t="str">
        <f>IF('Référentiel Compétences'!I51="X","X","")</f>
        <v/>
      </c>
      <c r="F65" s="65"/>
      <c r="G65" s="66"/>
      <c r="H65" s="66"/>
      <c r="I65" s="66"/>
      <c r="J65" s="66"/>
      <c r="K65" s="66"/>
      <c r="L65" s="67"/>
      <c r="M65" s="68"/>
      <c r="N65" s="69"/>
      <c r="O65" s="69"/>
      <c r="P65" s="70"/>
    </row>
    <row r="66" spans="1:16" ht="45" customHeight="1" x14ac:dyDescent="0.25">
      <c r="A66" s="56"/>
      <c r="B66" s="106" t="str">
        <f>'Référentiel Compétences'!B52</f>
        <v>Réaliser un lit</v>
      </c>
      <c r="C66" s="107" t="s">
        <v>264</v>
      </c>
      <c r="D66" s="107"/>
      <c r="E66" s="107"/>
      <c r="F66" s="107" t="s">
        <v>264</v>
      </c>
      <c r="G66" s="74"/>
      <c r="H66" s="74"/>
      <c r="I66" s="74"/>
      <c r="J66" s="74"/>
      <c r="K66" s="74"/>
      <c r="L66" s="75"/>
      <c r="M66" s="81"/>
      <c r="N66" s="82"/>
      <c r="O66" s="82"/>
      <c r="P66" s="83" t="s">
        <v>260</v>
      </c>
    </row>
    <row r="67" spans="1:16" ht="45" customHeight="1" x14ac:dyDescent="0.25">
      <c r="A67" s="56">
        <v>39</v>
      </c>
      <c r="B67" s="106" t="str">
        <f>'Référentiel Compétences'!B53</f>
        <v>Mettre en place des éléments d'accueil</v>
      </c>
      <c r="C67" s="107" t="s">
        <v>264</v>
      </c>
      <c r="D67" s="107"/>
      <c r="E67" s="107"/>
      <c r="F67" s="107" t="s">
        <v>264</v>
      </c>
      <c r="G67" s="74"/>
      <c r="H67" s="74"/>
      <c r="I67" s="74"/>
      <c r="J67" s="74"/>
      <c r="K67" s="74"/>
      <c r="L67" s="75"/>
      <c r="M67" s="81"/>
      <c r="N67" s="82"/>
      <c r="O67" s="82"/>
      <c r="P67" s="83" t="s">
        <v>260</v>
      </c>
    </row>
    <row r="68" spans="1:16" ht="45" customHeight="1" x14ac:dyDescent="0.25">
      <c r="A68" s="56"/>
      <c r="B68" s="106" t="str">
        <f>'Référentiel Compétences'!B54</f>
        <v>Mettre en place de la documentation</v>
      </c>
      <c r="C68" s="107" t="str">
        <f>IF('Référentiel Compétences'!G54="X","X","")</f>
        <v>X</v>
      </c>
      <c r="D68" s="107" t="str">
        <f>IF('Référentiel Compétences'!H54="X","X","")</f>
        <v/>
      </c>
      <c r="E68" s="107" t="str">
        <f>IF('Référentiel Compétences'!I54="X","X","")</f>
        <v/>
      </c>
      <c r="F68" s="107" t="str">
        <f>IF('Référentiel Compétences'!J54="X","X","")</f>
        <v>X</v>
      </c>
      <c r="G68" s="74"/>
      <c r="H68" s="74"/>
      <c r="I68" s="74"/>
      <c r="J68" s="74">
        <v>1</v>
      </c>
      <c r="K68" s="74"/>
      <c r="L68" s="75"/>
      <c r="M68" s="81">
        <f t="shared" ref="M68:M70" si="23">IF(G68=1,25%,IF(H68=1,50%,IF(I68=1,75%,IF(J68=1,100%,""))))</f>
        <v>1</v>
      </c>
      <c r="N68" s="82">
        <v>0.75</v>
      </c>
      <c r="O68" s="82">
        <v>0.65</v>
      </c>
      <c r="P68" s="83" t="s">
        <v>260</v>
      </c>
    </row>
    <row r="69" spans="1:16" ht="45" customHeight="1" x14ac:dyDescent="0.25">
      <c r="A69" s="56"/>
      <c r="B69" s="106" t="str">
        <f>'Référentiel Compétences'!B55</f>
        <v>Contrôler et réapprovisionner du mini bar</v>
      </c>
      <c r="C69" s="107" t="s">
        <v>264</v>
      </c>
      <c r="D69" s="107"/>
      <c r="E69" s="107"/>
      <c r="F69" s="107" t="s">
        <v>264</v>
      </c>
      <c r="G69" s="74"/>
      <c r="H69" s="74"/>
      <c r="I69" s="74"/>
      <c r="J69" s="74"/>
      <c r="K69" s="74"/>
      <c r="L69" s="75"/>
      <c r="M69" s="81"/>
      <c r="N69" s="82"/>
      <c r="O69" s="82"/>
      <c r="P69" s="83" t="s">
        <v>260</v>
      </c>
    </row>
    <row r="70" spans="1:16" s="79" customFormat="1" ht="45" customHeight="1" thickBot="1" x14ac:dyDescent="0.3">
      <c r="A70" s="71">
        <v>41</v>
      </c>
      <c r="B70" s="93" t="str">
        <f>'Référentiel Compétences'!B56</f>
        <v>Respecter les temps de réalisation de chambre</v>
      </c>
      <c r="C70" s="73" t="str">
        <f>IF('Référentiel Compétences'!G59="X","X","")</f>
        <v>X</v>
      </c>
      <c r="D70" s="73" t="str">
        <f>IF('Référentiel Compétences'!H59="X","X","")</f>
        <v/>
      </c>
      <c r="E70" s="73" t="str">
        <f>IF('Référentiel Compétences'!I59="X","X","")</f>
        <v/>
      </c>
      <c r="F70" s="73" t="str">
        <f>IF('Référentiel Compétences'!J59="X","X","")</f>
        <v>X</v>
      </c>
      <c r="G70" s="133"/>
      <c r="H70" s="133"/>
      <c r="I70" s="134">
        <v>1</v>
      </c>
      <c r="J70" s="133"/>
      <c r="K70" s="133"/>
      <c r="L70" s="135"/>
      <c r="M70" s="204">
        <f t="shared" si="23"/>
        <v>0.75</v>
      </c>
      <c r="N70" s="205"/>
      <c r="O70" s="205">
        <v>0.65</v>
      </c>
      <c r="P70" s="112" t="s">
        <v>260</v>
      </c>
    </row>
    <row r="71" spans="1:16" s="92" customFormat="1" ht="45" customHeight="1" thickBot="1" x14ac:dyDescent="0.25">
      <c r="A71" s="88"/>
      <c r="B71" s="100" t="str">
        <f>B65</f>
        <v>Mise en place de la chambre au propre</v>
      </c>
      <c r="C71" s="380"/>
      <c r="D71" s="380"/>
      <c r="E71" s="380"/>
      <c r="F71" s="380"/>
      <c r="G71" s="101">
        <f>COUNTA(G66:G70)</f>
        <v>0</v>
      </c>
      <c r="H71" s="101">
        <f t="shared" ref="H71:L71" si="24">COUNTA(H66:H70)</f>
        <v>0</v>
      </c>
      <c r="I71" s="101">
        <f t="shared" si="24"/>
        <v>1</v>
      </c>
      <c r="J71" s="101">
        <f t="shared" si="24"/>
        <v>1</v>
      </c>
      <c r="K71" s="101">
        <f t="shared" si="24"/>
        <v>0</v>
      </c>
      <c r="L71" s="113">
        <f t="shared" si="24"/>
        <v>0</v>
      </c>
      <c r="M71" s="114">
        <f>IF(SUM(M66:M70)=0,"",AVERAGE(M66:M70))</f>
        <v>0.875</v>
      </c>
      <c r="N71" s="115">
        <f t="shared" ref="N71:O71" si="25">IF(SUM(N66:N70)=0,"",AVERAGE(N66:N70))</f>
        <v>0.75</v>
      </c>
      <c r="O71" s="115">
        <f t="shared" si="25"/>
        <v>0.65</v>
      </c>
      <c r="P71" s="116"/>
    </row>
    <row r="72" spans="1:16" ht="27" customHeight="1" thickBot="1" x14ac:dyDescent="0.3">
      <c r="A72" s="56">
        <v>47</v>
      </c>
      <c r="B72" s="64" t="str">
        <f>'Référentiel Compétences'!B57</f>
        <v>Contrôler la conformité de la chambre</v>
      </c>
      <c r="C72" s="65"/>
      <c r="D72" s="65" t="str">
        <f>IF('Référentiel Compétences'!H60="X","X","")</f>
        <v/>
      </c>
      <c r="E72" s="65" t="str">
        <f>IF('Référentiel Compétences'!I60="X","X","")</f>
        <v/>
      </c>
      <c r="F72" s="65"/>
      <c r="G72" s="66"/>
      <c r="H72" s="66"/>
      <c r="I72" s="66"/>
      <c r="J72" s="66"/>
      <c r="K72" s="66"/>
      <c r="L72" s="67"/>
      <c r="M72" s="405" t="str">
        <f>IF(G72=1,25%,IF(H72=1,50%,IF(I72=1,75%,IF(J72=1,100%,""))))</f>
        <v/>
      </c>
      <c r="N72" s="406"/>
      <c r="O72" s="406"/>
      <c r="P72" s="408"/>
    </row>
    <row r="73" spans="1:16" ht="45" customHeight="1" x14ac:dyDescent="0.25">
      <c r="A73" s="56">
        <v>42</v>
      </c>
      <c r="B73" s="72" t="str">
        <f>'Référentiel Compétences'!B58</f>
        <v>Controler la conformité du rangement</v>
      </c>
      <c r="C73" s="107"/>
      <c r="D73" s="107"/>
      <c r="E73" s="107"/>
      <c r="F73" s="107"/>
      <c r="G73" s="134"/>
      <c r="H73" s="134"/>
      <c r="I73" s="134">
        <v>1</v>
      </c>
      <c r="J73" s="134"/>
      <c r="K73" s="134"/>
      <c r="L73" s="141"/>
      <c r="M73" s="81"/>
      <c r="N73" s="82"/>
      <c r="O73" s="82"/>
      <c r="P73" s="83" t="s">
        <v>260</v>
      </c>
    </row>
    <row r="74" spans="1:16" ht="45" customHeight="1" x14ac:dyDescent="0.25">
      <c r="A74" s="56">
        <v>43</v>
      </c>
      <c r="B74" s="72" t="str">
        <f>'Référentiel Compétences'!B59</f>
        <v>Controler la conformité de l'agencement du mobilier de la chambre</v>
      </c>
      <c r="C74" s="107" t="str">
        <f>IF('Référentiel Compétences'!G59="X","X","")</f>
        <v>X</v>
      </c>
      <c r="D74" s="107" t="str">
        <f>IF('Référentiel Compétences'!H59="X","X","")</f>
        <v/>
      </c>
      <c r="E74" s="107" t="str">
        <f>IF('Référentiel Compétences'!I59="X","X","")</f>
        <v/>
      </c>
      <c r="F74" s="107" t="str">
        <f>IF('Référentiel Compétences'!J59="X","X","")</f>
        <v>X</v>
      </c>
      <c r="G74" s="134"/>
      <c r="H74" s="134"/>
      <c r="I74" s="134">
        <v>1</v>
      </c>
      <c r="J74" s="134"/>
      <c r="K74" s="134"/>
      <c r="L74" s="141"/>
      <c r="M74" s="81">
        <f t="shared" ref="M74:M79" si="26">IF(G74=1,25%,IF(H74=1,50%,IF(I74=1,75%,IF(J74=1,100%,""))))</f>
        <v>0.75</v>
      </c>
      <c r="N74" s="82"/>
      <c r="O74" s="82">
        <v>0.65</v>
      </c>
      <c r="P74" s="83" t="s">
        <v>260</v>
      </c>
    </row>
    <row r="75" spans="1:16" ht="45" customHeight="1" x14ac:dyDescent="0.25">
      <c r="A75" s="56">
        <v>44</v>
      </c>
      <c r="B75" s="72" t="str">
        <f>'Référentiel Compétences'!B60</f>
        <v>Vérifier les tâches effectuées</v>
      </c>
      <c r="C75" s="107" t="str">
        <f>IF('Référentiel Compétences'!G60="X","X","")</f>
        <v>X</v>
      </c>
      <c r="D75" s="107" t="str">
        <f>IF('Référentiel Compétences'!H60="X","X","")</f>
        <v/>
      </c>
      <c r="E75" s="107" t="str">
        <f>IF('Référentiel Compétences'!I60="X","X","")</f>
        <v/>
      </c>
      <c r="F75" s="107" t="str">
        <f>IF('Référentiel Compétences'!J60="X","X","")</f>
        <v>X</v>
      </c>
      <c r="G75" s="133"/>
      <c r="H75" s="133"/>
      <c r="I75" s="134">
        <v>1</v>
      </c>
      <c r="J75" s="133"/>
      <c r="K75" s="133"/>
      <c r="L75" s="135"/>
      <c r="M75" s="81">
        <f>IF(G75=1,25%,IF(H75=1,50%,IF(I75=1,75%,IF(J75=1,100%,""))))</f>
        <v>0.75</v>
      </c>
      <c r="N75" s="82">
        <v>0.75</v>
      </c>
      <c r="O75" s="82">
        <v>0.65</v>
      </c>
      <c r="P75" s="83" t="s">
        <v>260</v>
      </c>
    </row>
    <row r="76" spans="1:16" ht="45" customHeight="1" thickBot="1" x14ac:dyDescent="0.3">
      <c r="A76" s="56">
        <v>45</v>
      </c>
      <c r="B76" s="72" t="str">
        <f>'Référentiel Compétences'!B61</f>
        <v>Repérer les anomalies et les dyfonctionnements</v>
      </c>
      <c r="C76" s="107" t="str">
        <f>IF('Référentiel Compétences'!G61="X","X","")</f>
        <v>X</v>
      </c>
      <c r="D76" s="107" t="str">
        <f>IF('Référentiel Compétences'!H61="X","X","")</f>
        <v/>
      </c>
      <c r="E76" s="107" t="str">
        <f>IF('Référentiel Compétences'!I61="X","X","")</f>
        <v/>
      </c>
      <c r="F76" s="107" t="str">
        <f>IF('Référentiel Compétences'!J61="X","X","")</f>
        <v>X</v>
      </c>
      <c r="G76" s="133"/>
      <c r="H76" s="133"/>
      <c r="I76" s="134">
        <v>1</v>
      </c>
      <c r="J76" s="133"/>
      <c r="K76" s="133"/>
      <c r="L76" s="135"/>
      <c r="M76" s="110">
        <f t="shared" si="26"/>
        <v>0.75</v>
      </c>
      <c r="N76" s="111"/>
      <c r="O76" s="111">
        <v>0.65</v>
      </c>
      <c r="P76" s="371" t="s">
        <v>260</v>
      </c>
    </row>
    <row r="77" spans="1:16" s="92" customFormat="1" ht="45" customHeight="1" thickBot="1" x14ac:dyDescent="0.25">
      <c r="A77" s="88"/>
      <c r="B77" s="100" t="str">
        <f>B72</f>
        <v>Contrôler la conformité de la chambre</v>
      </c>
      <c r="C77" s="380"/>
      <c r="D77" s="380"/>
      <c r="E77" s="380"/>
      <c r="F77" s="380"/>
      <c r="G77" s="101">
        <f>COUNTA(G73:G76)</f>
        <v>0</v>
      </c>
      <c r="H77" s="101">
        <f t="shared" ref="H77:L77" si="27">COUNTA(H73:H76)</f>
        <v>0</v>
      </c>
      <c r="I77" s="101">
        <f t="shared" si="27"/>
        <v>4</v>
      </c>
      <c r="J77" s="101">
        <f t="shared" si="27"/>
        <v>0</v>
      </c>
      <c r="K77" s="101">
        <f t="shared" si="27"/>
        <v>0</v>
      </c>
      <c r="L77" s="113">
        <f t="shared" si="27"/>
        <v>0</v>
      </c>
      <c r="M77" s="114">
        <f>IF(SUM(M73:M76)=0,"",AVERAGE(M73:M76))</f>
        <v>0.75</v>
      </c>
      <c r="N77" s="115">
        <f t="shared" ref="N77:O77" si="28">IF(SUM(N73:N76)=0,"",AVERAGE(N73:N76))</f>
        <v>0.75</v>
      </c>
      <c r="O77" s="115">
        <f t="shared" si="28"/>
        <v>0.65</v>
      </c>
      <c r="P77" s="116"/>
    </row>
    <row r="78" spans="1:16" ht="27" customHeight="1" thickBot="1" x14ac:dyDescent="0.3">
      <c r="A78" s="56">
        <v>46</v>
      </c>
      <c r="B78" s="64" t="str">
        <f>'Référentiel Compétences'!B62</f>
        <v>Nettoyage des espaces communs</v>
      </c>
      <c r="C78" s="65"/>
      <c r="D78" s="65" t="str">
        <f>IF('Référentiel Compétences'!H62="X","X","")</f>
        <v/>
      </c>
      <c r="E78" s="65" t="str">
        <f>IF('Référentiel Compétences'!I62="X","X","")</f>
        <v/>
      </c>
      <c r="F78" s="65"/>
      <c r="G78" s="66"/>
      <c r="H78" s="66"/>
      <c r="I78" s="66"/>
      <c r="J78" s="66"/>
      <c r="K78" s="66"/>
      <c r="L78" s="67"/>
      <c r="M78" s="405"/>
      <c r="N78" s="406"/>
      <c r="O78" s="406"/>
      <c r="P78" s="408"/>
    </row>
    <row r="79" spans="1:16" ht="45" customHeight="1" thickBot="1" x14ac:dyDescent="0.3">
      <c r="A79" s="56"/>
      <c r="B79" s="84" t="str">
        <f>'Référentiel Compétences'!B63</f>
        <v>Nettoyer les locaux communs</v>
      </c>
      <c r="C79" s="107" t="str">
        <f>IF('Référentiel Compétences'!G63="X","X","")</f>
        <v>X</v>
      </c>
      <c r="D79" s="107" t="str">
        <f>IF('Référentiel Compétences'!H63="X","X","")</f>
        <v/>
      </c>
      <c r="E79" s="107" t="str">
        <f>IF('Référentiel Compétences'!I63="X","X","")</f>
        <v/>
      </c>
      <c r="F79" s="107" t="str">
        <f>IF('Référentiel Compétences'!J63="X","X","")</f>
        <v>X</v>
      </c>
      <c r="G79" s="137"/>
      <c r="H79" s="137"/>
      <c r="I79" s="138">
        <v>1</v>
      </c>
      <c r="J79" s="137"/>
      <c r="K79" s="137"/>
      <c r="L79" s="139"/>
      <c r="M79" s="110">
        <f t="shared" si="26"/>
        <v>0.75</v>
      </c>
      <c r="N79" s="111"/>
      <c r="O79" s="111">
        <v>0.65</v>
      </c>
      <c r="P79" s="112" t="s">
        <v>260</v>
      </c>
    </row>
    <row r="80" spans="1:16" s="92" customFormat="1" ht="45" customHeight="1" thickBot="1" x14ac:dyDescent="0.25">
      <c r="A80" s="88"/>
      <c r="B80" s="100" t="str">
        <f>B78</f>
        <v>Nettoyage des espaces communs</v>
      </c>
      <c r="C80" s="380"/>
      <c r="D80" s="380"/>
      <c r="E80" s="380"/>
      <c r="F80" s="380"/>
      <c r="G80" s="101">
        <f>SUM(G79)</f>
        <v>0</v>
      </c>
      <c r="H80" s="101">
        <f t="shared" ref="H80:L80" si="29">SUM(H79)</f>
        <v>0</v>
      </c>
      <c r="I80" s="101">
        <f t="shared" si="29"/>
        <v>1</v>
      </c>
      <c r="J80" s="101">
        <f t="shared" si="29"/>
        <v>0</v>
      </c>
      <c r="K80" s="101">
        <f t="shared" si="29"/>
        <v>0</v>
      </c>
      <c r="L80" s="113">
        <f t="shared" si="29"/>
        <v>0</v>
      </c>
      <c r="M80" s="114">
        <f>IF(SUM(M79)=0,"",AVERAGE(M79))</f>
        <v>0.75</v>
      </c>
      <c r="N80" s="115" t="str">
        <f t="shared" ref="N80:O80" si="30">IF(SUM(N79)=0,"",AVERAGE(N79))</f>
        <v/>
      </c>
      <c r="O80" s="115">
        <f t="shared" si="30"/>
        <v>0.65</v>
      </c>
      <c r="P80" s="116"/>
    </row>
    <row r="81" spans="1:16" ht="27" customHeight="1" thickBot="1" x14ac:dyDescent="0.3">
      <c r="A81" s="56"/>
      <c r="B81" s="64" t="str">
        <f>'Référentiel Compétences'!B64</f>
        <v>Ranger les produits, équipements et matériels</v>
      </c>
      <c r="C81" s="65"/>
      <c r="D81" s="65"/>
      <c r="E81" s="65"/>
      <c r="F81" s="65"/>
      <c r="G81" s="66"/>
      <c r="H81" s="66"/>
      <c r="I81" s="66"/>
      <c r="J81" s="66"/>
      <c r="K81" s="66"/>
      <c r="L81" s="67"/>
      <c r="M81" s="405"/>
      <c r="N81" s="406"/>
      <c r="O81" s="406"/>
      <c r="P81" s="408"/>
    </row>
    <row r="82" spans="1:16" s="79" customFormat="1" ht="45" customHeight="1" x14ac:dyDescent="0.25">
      <c r="A82" s="71"/>
      <c r="B82" s="93" t="str">
        <f>'Référentiel Compétences'!B65</f>
        <v>Nettoyer les équipements et le matériel</v>
      </c>
      <c r="C82" s="73" t="s">
        <v>264</v>
      </c>
      <c r="D82" s="73"/>
      <c r="E82" s="73"/>
      <c r="F82" s="73" t="s">
        <v>264</v>
      </c>
      <c r="G82" s="145"/>
      <c r="H82" s="145"/>
      <c r="I82" s="146">
        <v>1</v>
      </c>
      <c r="J82" s="145"/>
      <c r="K82" s="145"/>
      <c r="L82" s="147"/>
      <c r="M82" s="76">
        <f t="shared" ref="M82:M83" si="31">IF(G82=1,25%,IF(H82=1,50%,IF(I82=1,75%,IF(J82=1,100%,""))))</f>
        <v>0.75</v>
      </c>
      <c r="N82" s="77"/>
      <c r="O82" s="148">
        <v>0.65</v>
      </c>
      <c r="P82" s="83" t="s">
        <v>260</v>
      </c>
    </row>
    <row r="83" spans="1:16" s="79" customFormat="1" ht="45" customHeight="1" x14ac:dyDescent="0.25">
      <c r="A83" s="71">
        <v>49</v>
      </c>
      <c r="B83" s="93" t="str">
        <f>'Référentiel Compétences'!B66</f>
        <v>Ranger les équipements</v>
      </c>
      <c r="C83" s="73" t="s">
        <v>264</v>
      </c>
      <c r="D83" s="73"/>
      <c r="E83" s="73"/>
      <c r="F83" s="73" t="s">
        <v>264</v>
      </c>
      <c r="G83" s="145"/>
      <c r="H83" s="145"/>
      <c r="I83" s="146">
        <v>1</v>
      </c>
      <c r="J83" s="145"/>
      <c r="K83" s="145"/>
      <c r="L83" s="147"/>
      <c r="M83" s="76">
        <f t="shared" si="31"/>
        <v>0.75</v>
      </c>
      <c r="N83" s="77"/>
      <c r="O83" s="148">
        <v>0.65</v>
      </c>
      <c r="P83" s="83" t="s">
        <v>260</v>
      </c>
    </row>
    <row r="84" spans="1:16" s="79" customFormat="1" ht="45" customHeight="1" x14ac:dyDescent="0.25">
      <c r="A84" s="71">
        <v>48</v>
      </c>
      <c r="B84" s="93" t="str">
        <f>'Référentiel Compétences'!B67</f>
        <v>Ranger les produits</v>
      </c>
      <c r="C84" s="73" t="str">
        <f>IF('Référentiel Compétences'!G67="X","X","")</f>
        <v>X</v>
      </c>
      <c r="D84" s="73" t="str">
        <f>IF('Référentiel Compétences'!H67="X","X","")</f>
        <v/>
      </c>
      <c r="E84" s="73" t="str">
        <f>IF('Référentiel Compétences'!I67="X","X","")</f>
        <v/>
      </c>
      <c r="F84" s="73" t="str">
        <f>IF('Référentiel Compétences'!J67="X","X","")</f>
        <v>X</v>
      </c>
      <c r="G84" s="145"/>
      <c r="H84" s="145"/>
      <c r="I84" s="146">
        <v>1</v>
      </c>
      <c r="J84" s="145"/>
      <c r="K84" s="145"/>
      <c r="L84" s="147"/>
      <c r="M84" s="76">
        <f>IF(G84=1,25%,IF(H84=1,50%,IF(I84=1,75%,IF(J84=1,100%,""))))</f>
        <v>0.75</v>
      </c>
      <c r="N84" s="77"/>
      <c r="O84" s="148">
        <v>0.65</v>
      </c>
      <c r="P84" s="78" t="s">
        <v>260</v>
      </c>
    </row>
    <row r="85" spans="1:16" ht="45" customHeight="1" thickBot="1" x14ac:dyDescent="0.3">
      <c r="A85" s="56">
        <v>50</v>
      </c>
      <c r="B85" s="93" t="str">
        <f>'Référentiel Compétences'!B68</f>
        <v>Ranger le matériel</v>
      </c>
      <c r="C85" s="73" t="str">
        <f>IF('Référentiel Compétences'!G68="X","X","")</f>
        <v>X</v>
      </c>
      <c r="D85" s="73" t="str">
        <f>IF('Référentiel Compétences'!H68="X","X","")</f>
        <v/>
      </c>
      <c r="E85" s="73" t="str">
        <f>IF('Référentiel Compétences'!I68="X","X","")</f>
        <v/>
      </c>
      <c r="F85" s="73" t="str">
        <f>IF('Référentiel Compétences'!J68="X","X","")</f>
        <v>X</v>
      </c>
      <c r="G85" s="134"/>
      <c r="H85" s="134"/>
      <c r="I85" s="134">
        <v>1</v>
      </c>
      <c r="J85" s="134"/>
      <c r="K85" s="134"/>
      <c r="L85" s="141"/>
      <c r="M85" s="110">
        <f t="shared" ref="M85:M100" si="32">IF(G85=1,25%,IF(H85=1,50%,IF(I85=1,75%,IF(J85=1,100%,""))))</f>
        <v>0.75</v>
      </c>
      <c r="N85" s="111"/>
      <c r="O85" s="412">
        <v>0.65</v>
      </c>
      <c r="P85" s="371" t="s">
        <v>260</v>
      </c>
    </row>
    <row r="86" spans="1:16" s="92" customFormat="1" ht="45" customHeight="1" thickBot="1" x14ac:dyDescent="0.25">
      <c r="A86" s="88"/>
      <c r="B86" s="100" t="str">
        <f>B81</f>
        <v>Ranger les produits, équipements et matériels</v>
      </c>
      <c r="C86" s="380"/>
      <c r="D86" s="380"/>
      <c r="E86" s="380"/>
      <c r="F86" s="380"/>
      <c r="G86" s="101">
        <f>SUM(G82:G85)</f>
        <v>0</v>
      </c>
      <c r="H86" s="101">
        <f t="shared" ref="H86:L86" si="33">SUM(H82:H85)</f>
        <v>0</v>
      </c>
      <c r="I86" s="101">
        <f t="shared" si="33"/>
        <v>4</v>
      </c>
      <c r="J86" s="101">
        <f t="shared" si="33"/>
        <v>0</v>
      </c>
      <c r="K86" s="101">
        <f t="shared" si="33"/>
        <v>0</v>
      </c>
      <c r="L86" s="113">
        <f t="shared" si="33"/>
        <v>0</v>
      </c>
      <c r="M86" s="114">
        <f>IF(SUM(M82:M85)=0,"",AVERAGE(M82:M85))</f>
        <v>0.75</v>
      </c>
      <c r="N86" s="115" t="str">
        <f t="shared" ref="N86:O86" si="34">IF(SUM(N82:N85)=0,"",AVERAGE(N82:N85))</f>
        <v/>
      </c>
      <c r="O86" s="115">
        <f t="shared" si="34"/>
        <v>0.65</v>
      </c>
      <c r="P86" s="116"/>
    </row>
    <row r="87" spans="1:16" s="79" customFormat="1" ht="45" customHeight="1" thickBot="1" x14ac:dyDescent="0.3">
      <c r="A87" s="120"/>
      <c r="B87" s="121" t="str">
        <f>B51</f>
        <v>REALISER DE L'ENTRETIEN DES CHAMBRES</v>
      </c>
      <c r="C87" s="122"/>
      <c r="D87" s="122"/>
      <c r="E87" s="122"/>
      <c r="F87" s="122"/>
      <c r="G87" s="123">
        <f>G86+G80+G77+G71+G64</f>
        <v>0</v>
      </c>
      <c r="H87" s="123">
        <f t="shared" ref="H87:L87" si="35">H86+H80+H77+H71+H64</f>
        <v>0</v>
      </c>
      <c r="I87" s="123">
        <f t="shared" si="35"/>
        <v>20</v>
      </c>
      <c r="J87" s="123">
        <f t="shared" si="35"/>
        <v>1</v>
      </c>
      <c r="K87" s="123">
        <f t="shared" si="35"/>
        <v>0</v>
      </c>
      <c r="L87" s="124">
        <f t="shared" si="35"/>
        <v>0</v>
      </c>
      <c r="M87" s="125">
        <f>AVERAGE(M86,M80,M77,M71,M64)</f>
        <v>0.77500000000000002</v>
      </c>
      <c r="N87" s="126">
        <f t="shared" ref="N87:O87" si="36">AVERAGE(N86,N80,N77,N71,N64)</f>
        <v>0.70833333333333337</v>
      </c>
      <c r="O87" s="126">
        <f t="shared" si="36"/>
        <v>0.65</v>
      </c>
      <c r="P87" s="422"/>
    </row>
    <row r="88" spans="1:16" ht="27" customHeight="1" thickBot="1" x14ac:dyDescent="0.3">
      <c r="A88" s="51"/>
      <c r="B88" s="316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4"/>
      <c r="N88" s="54"/>
      <c r="O88" s="54"/>
      <c r="P88" s="51"/>
    </row>
    <row r="89" spans="1:16" ht="33" customHeight="1" thickBot="1" x14ac:dyDescent="0.3">
      <c r="A89" s="56">
        <v>51</v>
      </c>
      <c r="B89" s="484" t="str">
        <f>'Référentiel Compétences'!B69</f>
        <v>GESTION DU LINGE</v>
      </c>
      <c r="C89" s="485" t="str">
        <f>IF('Référentiel Compétences'!G69="X","X","")</f>
        <v>X</v>
      </c>
      <c r="D89" s="485" t="str">
        <f>IF('Référentiel Compétences'!H69="X","X","")</f>
        <v/>
      </c>
      <c r="E89" s="485" t="str">
        <f>IF('Référentiel Compétences'!I69="X","X","")</f>
        <v/>
      </c>
      <c r="F89" s="485" t="str">
        <f>IF('Référentiel Compétences'!J69="X","X","")</f>
        <v>X</v>
      </c>
      <c r="G89" s="485"/>
      <c r="H89" s="485"/>
      <c r="I89" s="485"/>
      <c r="J89" s="486"/>
      <c r="K89" s="486">
        <v>1</v>
      </c>
      <c r="L89" s="486"/>
      <c r="M89" s="486" t="str">
        <f>IF(G89=1,25%,IF(H89=1,50%,IF(I89=1,75%,IF(J89=1,100%,""))))</f>
        <v/>
      </c>
      <c r="N89" s="486"/>
      <c r="O89" s="486">
        <v>0.65</v>
      </c>
      <c r="P89" s="487" t="s">
        <v>260</v>
      </c>
    </row>
    <row r="90" spans="1:16" ht="29.25" thickBot="1" x14ac:dyDescent="0.3">
      <c r="A90" s="56"/>
      <c r="B90" s="57"/>
      <c r="C90" s="58" t="s">
        <v>408</v>
      </c>
      <c r="D90" s="58" t="s">
        <v>409</v>
      </c>
      <c r="E90" s="58" t="s">
        <v>412</v>
      </c>
      <c r="F90" s="58" t="s">
        <v>411</v>
      </c>
      <c r="G90" s="58" t="s">
        <v>250</v>
      </c>
      <c r="H90" s="58" t="s">
        <v>251</v>
      </c>
      <c r="I90" s="58" t="s">
        <v>252</v>
      </c>
      <c r="J90" s="59" t="s">
        <v>253</v>
      </c>
      <c r="K90" s="59" t="s">
        <v>254</v>
      </c>
      <c r="L90" s="59" t="s">
        <v>255</v>
      </c>
      <c r="M90" s="60" t="s">
        <v>256</v>
      </c>
      <c r="N90" s="61" t="s">
        <v>257</v>
      </c>
      <c r="O90" s="62" t="s">
        <v>258</v>
      </c>
      <c r="P90" s="63" t="s">
        <v>259</v>
      </c>
    </row>
    <row r="91" spans="1:16" ht="27" customHeight="1" thickBot="1" x14ac:dyDescent="0.3">
      <c r="A91" s="56">
        <v>52</v>
      </c>
      <c r="B91" s="64" t="str">
        <f>'Référentiel Compétences'!B70</f>
        <v>Préprarer le linge propre</v>
      </c>
      <c r="C91" s="65"/>
      <c r="D91" s="65" t="str">
        <f>IF('Référentiel Compétences'!H70="X","X","")</f>
        <v/>
      </c>
      <c r="E91" s="65" t="str">
        <f>IF('Référentiel Compétences'!I70="X","X","")</f>
        <v/>
      </c>
      <c r="F91" s="65"/>
      <c r="G91" s="66"/>
      <c r="H91" s="66"/>
      <c r="I91" s="66"/>
      <c r="J91" s="66"/>
      <c r="K91" s="66"/>
      <c r="L91" s="67"/>
      <c r="M91" s="68"/>
      <c r="N91" s="69"/>
      <c r="O91" s="69"/>
      <c r="P91" s="70"/>
    </row>
    <row r="92" spans="1:16" ht="45" customHeight="1" x14ac:dyDescent="0.25">
      <c r="A92" s="56">
        <v>53</v>
      </c>
      <c r="B92" s="93" t="str">
        <f>'Référentiel Compétences'!B71</f>
        <v>Répartir le linge</v>
      </c>
      <c r="C92" s="73" t="str">
        <f>IF('Référentiel Compétences'!G71="X","X","")</f>
        <v>X</v>
      </c>
      <c r="D92" s="73" t="str">
        <f>IF('Référentiel Compétences'!H71="X","X","")</f>
        <v/>
      </c>
      <c r="E92" s="73" t="str">
        <f>IF('Référentiel Compétences'!I71="X","X","")</f>
        <v/>
      </c>
      <c r="F92" s="73" t="str">
        <f>IF('Référentiel Compétences'!J71="X","X","")</f>
        <v>X</v>
      </c>
      <c r="G92" s="133"/>
      <c r="H92" s="133"/>
      <c r="I92" s="134">
        <v>1</v>
      </c>
      <c r="J92" s="133"/>
      <c r="K92" s="133"/>
      <c r="L92" s="135"/>
      <c r="M92" s="81">
        <f t="shared" si="32"/>
        <v>0.75</v>
      </c>
      <c r="N92" s="82"/>
      <c r="O92" s="149">
        <v>0.65</v>
      </c>
      <c r="P92" s="83" t="s">
        <v>260</v>
      </c>
    </row>
    <row r="93" spans="1:16" ht="45" customHeight="1" thickBot="1" x14ac:dyDescent="0.3">
      <c r="A93" s="56">
        <v>54</v>
      </c>
      <c r="B93" s="93" t="str">
        <f>'Référentiel Compétences'!B72</f>
        <v>Choisir le linge propre</v>
      </c>
      <c r="C93" s="73" t="str">
        <f>IF('Référentiel Compétences'!G72="X","X","")</f>
        <v>X</v>
      </c>
      <c r="D93" s="73" t="str">
        <f>IF('Référentiel Compétences'!H72="X","X","")</f>
        <v/>
      </c>
      <c r="E93" s="73" t="str">
        <f>IF('Référentiel Compétences'!I72="X","X","")</f>
        <v/>
      </c>
      <c r="F93" s="73" t="str">
        <f>IF('Référentiel Compétences'!J72="X","X","")</f>
        <v>X</v>
      </c>
      <c r="G93" s="133"/>
      <c r="H93" s="133"/>
      <c r="I93" s="134">
        <v>1</v>
      </c>
      <c r="J93" s="133"/>
      <c r="K93" s="133"/>
      <c r="L93" s="135"/>
      <c r="M93" s="110">
        <f t="shared" si="32"/>
        <v>0.75</v>
      </c>
      <c r="N93" s="111">
        <v>0.75</v>
      </c>
      <c r="O93" s="412">
        <v>0.65</v>
      </c>
      <c r="P93" s="371" t="s">
        <v>260</v>
      </c>
    </row>
    <row r="94" spans="1:16" s="92" customFormat="1" ht="45" customHeight="1" thickBot="1" x14ac:dyDescent="0.25">
      <c r="A94" s="379"/>
      <c r="B94" s="89" t="str">
        <f>B91</f>
        <v>Préprarer le linge propre</v>
      </c>
      <c r="C94" s="378"/>
      <c r="D94" s="378"/>
      <c r="E94" s="378"/>
      <c r="F94" s="378"/>
      <c r="G94" s="90"/>
      <c r="H94" s="90"/>
      <c r="I94" s="90"/>
      <c r="J94" s="90"/>
      <c r="K94" s="90"/>
      <c r="L94" s="91"/>
      <c r="M94" s="114">
        <f>IF(SUM(M92:M93)=0,"",AVERAGE(M92:M93))</f>
        <v>0.75</v>
      </c>
      <c r="N94" s="115">
        <f t="shared" ref="N94:O94" si="37">IF(SUM(N92:N93)=0,"",AVERAGE(N92:N93))</f>
        <v>0.75</v>
      </c>
      <c r="O94" s="115">
        <f t="shared" si="37"/>
        <v>0.65</v>
      </c>
      <c r="P94" s="116"/>
    </row>
    <row r="95" spans="1:16" ht="27" customHeight="1" thickBot="1" x14ac:dyDescent="0.3">
      <c r="A95" s="56">
        <v>55</v>
      </c>
      <c r="B95" s="64" t="str">
        <f>'Référentiel Compétences'!B73</f>
        <v>Gérer le linge sale ou défecteux</v>
      </c>
      <c r="C95" s="65"/>
      <c r="D95" s="65"/>
      <c r="E95" s="65"/>
      <c r="F95" s="65"/>
      <c r="G95" s="413"/>
      <c r="H95" s="413"/>
      <c r="I95" s="413"/>
      <c r="J95" s="413"/>
      <c r="K95" s="413"/>
      <c r="L95" s="414"/>
      <c r="M95" s="415"/>
      <c r="N95" s="416"/>
      <c r="O95" s="416"/>
      <c r="P95" s="417"/>
    </row>
    <row r="96" spans="1:16" ht="45" customHeight="1" x14ac:dyDescent="0.25">
      <c r="A96" s="56">
        <v>56</v>
      </c>
      <c r="B96" s="93" t="str">
        <f>'Référentiel Compétences'!B74</f>
        <v>Identifier les linges defecteux</v>
      </c>
      <c r="C96" s="73" t="str">
        <f>IF('Référentiel Compétences'!G74="X","X","")</f>
        <v>X</v>
      </c>
      <c r="D96" s="73" t="str">
        <f>IF('Référentiel Compétences'!H74="X","X","")</f>
        <v/>
      </c>
      <c r="E96" s="73" t="str">
        <f>IF('Référentiel Compétences'!I74="X","X","")</f>
        <v/>
      </c>
      <c r="F96" s="73" t="str">
        <f>IF('Référentiel Compétences'!J74="X","X","")</f>
        <v>X</v>
      </c>
      <c r="G96" s="133"/>
      <c r="H96" s="134">
        <v>1</v>
      </c>
      <c r="I96" s="134"/>
      <c r="J96" s="133"/>
      <c r="K96" s="133"/>
      <c r="L96" s="135"/>
      <c r="M96" s="81">
        <f t="shared" si="32"/>
        <v>0.5</v>
      </c>
      <c r="N96" s="82"/>
      <c r="O96" s="149">
        <v>0.65</v>
      </c>
      <c r="P96" s="78" t="s">
        <v>260</v>
      </c>
    </row>
    <row r="97" spans="1:16" ht="45" customHeight="1" x14ac:dyDescent="0.25">
      <c r="A97" s="56">
        <v>57</v>
      </c>
      <c r="B97" s="93" t="str">
        <f>'Référentiel Compétences'!B75</f>
        <v>Compter du linge sale</v>
      </c>
      <c r="C97" s="73" t="str">
        <f>IF('Référentiel Compétences'!G75="X","X","")</f>
        <v>X</v>
      </c>
      <c r="D97" s="73" t="str">
        <f>IF('Référentiel Compétences'!H75="X","X","")</f>
        <v/>
      </c>
      <c r="E97" s="73" t="str">
        <f>IF('Référentiel Compétences'!I75="X","X","")</f>
        <v/>
      </c>
      <c r="F97" s="73" t="str">
        <f>IF('Référentiel Compétences'!J75="X","X","")</f>
        <v>X</v>
      </c>
      <c r="G97" s="133"/>
      <c r="H97" s="133"/>
      <c r="I97" s="134">
        <v>1</v>
      </c>
      <c r="J97" s="133"/>
      <c r="K97" s="133"/>
      <c r="L97" s="135"/>
      <c r="M97" s="81">
        <f t="shared" si="32"/>
        <v>0.75</v>
      </c>
      <c r="N97" s="82"/>
      <c r="O97" s="149">
        <v>0.65</v>
      </c>
      <c r="P97" s="83" t="s">
        <v>260</v>
      </c>
    </row>
    <row r="98" spans="1:16" ht="45" customHeight="1" x14ac:dyDescent="0.25">
      <c r="A98" s="56">
        <v>58</v>
      </c>
      <c r="B98" s="93" t="str">
        <f>'Référentiel Compétences'!B76</f>
        <v>Trier le linge sale</v>
      </c>
      <c r="C98" s="73" t="str">
        <f>IF('Référentiel Compétences'!G76="X","X","")</f>
        <v>X</v>
      </c>
      <c r="D98" s="73" t="str">
        <f>IF('Référentiel Compétences'!H76="X","X","")</f>
        <v/>
      </c>
      <c r="E98" s="73" t="str">
        <f>IF('Référentiel Compétences'!I76="X","X","")</f>
        <v/>
      </c>
      <c r="F98" s="73" t="str">
        <f>IF('Référentiel Compétences'!J76="X","X","")</f>
        <v>X</v>
      </c>
      <c r="G98" s="133"/>
      <c r="H98" s="133"/>
      <c r="I98" s="134">
        <v>1</v>
      </c>
      <c r="J98" s="133"/>
      <c r="K98" s="133"/>
      <c r="L98" s="135"/>
      <c r="M98" s="81">
        <f t="shared" si="32"/>
        <v>0.75</v>
      </c>
      <c r="N98" s="82"/>
      <c r="O98" s="149">
        <v>0.65</v>
      </c>
      <c r="P98" s="83" t="s">
        <v>260</v>
      </c>
    </row>
    <row r="99" spans="1:16" ht="45" customHeight="1" x14ac:dyDescent="0.25">
      <c r="A99" s="56">
        <v>59</v>
      </c>
      <c r="B99" s="441" t="str">
        <f>'Référentiel Compétences'!B77</f>
        <v>Préparer le linge au départ de la blanchisserie</v>
      </c>
      <c r="C99" s="73" t="str">
        <f>IF('Référentiel Compétences'!G77="X","X","")</f>
        <v>X</v>
      </c>
      <c r="D99" s="73" t="str">
        <f>IF('Référentiel Compétences'!H77="X","X","")</f>
        <v/>
      </c>
      <c r="E99" s="73" t="str">
        <f>IF('Référentiel Compétences'!I77="X","X","")</f>
        <v/>
      </c>
      <c r="F99" s="73" t="str">
        <f>IF('Référentiel Compétences'!J77="X","X","")</f>
        <v>X</v>
      </c>
      <c r="G99" s="133"/>
      <c r="H99" s="133"/>
      <c r="I99" s="134">
        <v>1</v>
      </c>
      <c r="J99" s="133"/>
      <c r="K99" s="133"/>
      <c r="L99" s="135"/>
      <c r="M99" s="81">
        <f t="shared" si="32"/>
        <v>0.75</v>
      </c>
      <c r="N99" s="82"/>
      <c r="O99" s="149">
        <v>0.65</v>
      </c>
      <c r="P99" s="83" t="s">
        <v>260</v>
      </c>
    </row>
    <row r="100" spans="1:16" ht="45" customHeight="1" thickBot="1" x14ac:dyDescent="0.3">
      <c r="A100" s="56"/>
      <c r="B100" s="375" t="str">
        <f>'Référentiel Compétences'!B78</f>
        <v>Remplir les bordereaux de linge</v>
      </c>
      <c r="C100" s="95"/>
      <c r="D100" s="95"/>
      <c r="E100" s="95"/>
      <c r="F100" s="95"/>
      <c r="G100" s="369"/>
      <c r="H100" s="369"/>
      <c r="I100" s="203">
        <v>1</v>
      </c>
      <c r="J100" s="369"/>
      <c r="K100" s="369"/>
      <c r="L100" s="370"/>
      <c r="M100" s="81">
        <f t="shared" si="32"/>
        <v>0.75</v>
      </c>
      <c r="N100" s="111"/>
      <c r="O100" s="412">
        <v>0.65</v>
      </c>
      <c r="P100" s="371" t="s">
        <v>260</v>
      </c>
    </row>
    <row r="101" spans="1:16" s="92" customFormat="1" ht="45" customHeight="1" thickBot="1" x14ac:dyDescent="0.25">
      <c r="A101" s="88"/>
      <c r="B101" s="100" t="str">
        <f>B95</f>
        <v>Gérer le linge sale ou défecteux</v>
      </c>
      <c r="C101" s="380"/>
      <c r="D101" s="380"/>
      <c r="E101" s="380"/>
      <c r="F101" s="380"/>
      <c r="G101" s="101">
        <f t="shared" ref="G101:L101" si="38">SUM(G84:G99)</f>
        <v>0</v>
      </c>
      <c r="H101" s="101">
        <f t="shared" si="38"/>
        <v>1</v>
      </c>
      <c r="I101" s="101">
        <f t="shared" si="38"/>
        <v>31</v>
      </c>
      <c r="J101" s="101">
        <f t="shared" si="38"/>
        <v>1</v>
      </c>
      <c r="K101" s="101">
        <f t="shared" si="38"/>
        <v>1</v>
      </c>
      <c r="L101" s="102">
        <f t="shared" si="38"/>
        <v>0</v>
      </c>
      <c r="M101" s="114">
        <f>IF(SUM(M96:M100)=0,"",AVERAGE(M96:M100))</f>
        <v>0.7</v>
      </c>
      <c r="N101" s="115" t="str">
        <f>IF(SUM(N96:N100)=0,"",AVERAGE(N96:N100))</f>
        <v/>
      </c>
      <c r="O101" s="115">
        <f t="shared" ref="O101" si="39">IF(SUM(O96:O100)=0,"",AVERAGE(O96:O100))</f>
        <v>0.65</v>
      </c>
      <c r="P101" s="116"/>
    </row>
    <row r="102" spans="1:16" s="79" customFormat="1" ht="45" customHeight="1" thickBot="1" x14ac:dyDescent="0.3">
      <c r="A102" s="120"/>
      <c r="B102" s="121" t="str">
        <f>B89</f>
        <v>GESTION DU LINGE</v>
      </c>
      <c r="C102" s="122"/>
      <c r="D102" s="122"/>
      <c r="E102" s="122"/>
      <c r="F102" s="122"/>
      <c r="G102" s="123">
        <f>G101+G94</f>
        <v>0</v>
      </c>
      <c r="H102" s="123">
        <f t="shared" ref="H102:L102" si="40">H101+H94</f>
        <v>1</v>
      </c>
      <c r="I102" s="123">
        <f t="shared" si="40"/>
        <v>31</v>
      </c>
      <c r="J102" s="123">
        <f t="shared" si="40"/>
        <v>1</v>
      </c>
      <c r="K102" s="123">
        <f t="shared" si="40"/>
        <v>1</v>
      </c>
      <c r="L102" s="124">
        <f t="shared" si="40"/>
        <v>0</v>
      </c>
      <c r="M102" s="125">
        <f>AVERAGE(M101,M94)</f>
        <v>0.72499999999999998</v>
      </c>
      <c r="N102" s="126">
        <f>AVERAGE(N101,N94)</f>
        <v>0.75</v>
      </c>
      <c r="O102" s="126">
        <f>AVERAGE(O101,O94)</f>
        <v>0.65</v>
      </c>
      <c r="P102" s="422"/>
    </row>
    <row r="103" spans="1:16" ht="27" customHeight="1" thickBot="1" x14ac:dyDescent="0.3">
      <c r="A103" s="51"/>
      <c r="B103" s="316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4"/>
      <c r="N103" s="54"/>
      <c r="O103" s="54"/>
      <c r="P103" s="51"/>
    </row>
    <row r="104" spans="1:16" ht="33" customHeight="1" thickBot="1" x14ac:dyDescent="0.3">
      <c r="A104" s="56">
        <v>61</v>
      </c>
      <c r="B104" s="484" t="str">
        <f>'Référentiel Compétences'!B79</f>
        <v>REGLE D'HYGIENE ET DE SECURITE</v>
      </c>
      <c r="C104" s="485" t="str">
        <f>IF('Référentiel Compétences'!G79="X","X","")</f>
        <v/>
      </c>
      <c r="D104" s="485" t="str">
        <f>IF('Référentiel Compétences'!H79="X","X","")</f>
        <v/>
      </c>
      <c r="E104" s="485" t="str">
        <f>IF('Référentiel Compétences'!I79="X","X","")</f>
        <v/>
      </c>
      <c r="F104" s="485" t="str">
        <f>IF('Référentiel Compétences'!J79="X","X","")</f>
        <v/>
      </c>
      <c r="G104" s="485"/>
      <c r="H104" s="485"/>
      <c r="I104" s="485">
        <v>1</v>
      </c>
      <c r="J104" s="486"/>
      <c r="K104" s="486"/>
      <c r="L104" s="486"/>
      <c r="M104" s="486">
        <f t="shared" ref="M104:M111" si="41">IF(G104=1,25%,IF(H104=1,50%,IF(I104=1,75%,IF(J104=1,100%,""))))</f>
        <v>0.75</v>
      </c>
      <c r="N104" s="486"/>
      <c r="O104" s="486">
        <v>0.65</v>
      </c>
      <c r="P104" s="487" t="s">
        <v>260</v>
      </c>
    </row>
    <row r="105" spans="1:16" ht="29.25" thickBot="1" x14ac:dyDescent="0.3">
      <c r="A105" s="56"/>
      <c r="B105" s="57"/>
      <c r="C105" s="58" t="s">
        <v>408</v>
      </c>
      <c r="D105" s="58" t="s">
        <v>409</v>
      </c>
      <c r="E105" s="58" t="s">
        <v>412</v>
      </c>
      <c r="F105" s="58" t="s">
        <v>411</v>
      </c>
      <c r="G105" s="58" t="s">
        <v>250</v>
      </c>
      <c r="H105" s="58" t="s">
        <v>251</v>
      </c>
      <c r="I105" s="58" t="s">
        <v>252</v>
      </c>
      <c r="J105" s="59" t="s">
        <v>253</v>
      </c>
      <c r="K105" s="59" t="s">
        <v>254</v>
      </c>
      <c r="L105" s="59" t="s">
        <v>255</v>
      </c>
      <c r="M105" s="60" t="s">
        <v>256</v>
      </c>
      <c r="N105" s="61" t="s">
        <v>257</v>
      </c>
      <c r="O105" s="62" t="s">
        <v>258</v>
      </c>
      <c r="P105" s="63" t="s">
        <v>259</v>
      </c>
    </row>
    <row r="106" spans="1:16" ht="27" customHeight="1" thickBot="1" x14ac:dyDescent="0.3">
      <c r="A106" s="56">
        <v>62</v>
      </c>
      <c r="B106" s="64" t="str">
        <f>'Référentiel Compétences'!B80</f>
        <v>Appliquer les bonnes postures et les règles</v>
      </c>
      <c r="C106" s="65"/>
      <c r="D106" s="65" t="str">
        <f>IF('Référentiel Compétences'!H80="X","X","")</f>
        <v/>
      </c>
      <c r="E106" s="65" t="str">
        <f>IF('Référentiel Compétences'!I80="X","X","")</f>
        <v/>
      </c>
      <c r="F106" s="65"/>
      <c r="G106" s="66"/>
      <c r="H106" s="66"/>
      <c r="I106" s="66"/>
      <c r="J106" s="66"/>
      <c r="K106" s="66"/>
      <c r="L106" s="67"/>
      <c r="M106" s="68"/>
      <c r="N106" s="69"/>
      <c r="O106" s="69"/>
      <c r="P106" s="70"/>
    </row>
    <row r="107" spans="1:16" s="79" customFormat="1" ht="45" customHeight="1" x14ac:dyDescent="0.25">
      <c r="A107" s="71"/>
      <c r="B107" s="72" t="str">
        <f>'Référentiel Compétences'!B81</f>
        <v>Adopter la bonne posture pour la réalisation du lit</v>
      </c>
      <c r="C107" s="73" t="str">
        <f>IF('Référentiel Compétences'!G81="X","X","")</f>
        <v>X</v>
      </c>
      <c r="D107" s="73" t="str">
        <f>IF('Référentiel Compétences'!H81="X","X","")</f>
        <v/>
      </c>
      <c r="E107" s="73" t="str">
        <f>IF('Référentiel Compétences'!I81="X","X","")</f>
        <v/>
      </c>
      <c r="F107" s="73" t="str">
        <f>IF('Référentiel Compétences'!J81="X","X","")</f>
        <v>X</v>
      </c>
      <c r="G107" s="133"/>
      <c r="H107" s="133"/>
      <c r="I107" s="134">
        <v>1</v>
      </c>
      <c r="J107" s="133"/>
      <c r="K107" s="133"/>
      <c r="L107" s="135"/>
      <c r="M107" s="76">
        <f t="shared" si="41"/>
        <v>0.75</v>
      </c>
      <c r="N107" s="77">
        <v>0.75</v>
      </c>
      <c r="O107" s="77">
        <v>0.65</v>
      </c>
      <c r="P107" s="78" t="s">
        <v>260</v>
      </c>
    </row>
    <row r="108" spans="1:16" s="79" customFormat="1" ht="45" customHeight="1" x14ac:dyDescent="0.25">
      <c r="A108" s="71"/>
      <c r="B108" s="72" t="str">
        <f>'Référentiel Compétences'!B82</f>
        <v>Manipuler le chariot de manière appropriée</v>
      </c>
      <c r="C108" s="73" t="str">
        <f>IF('Référentiel Compétences'!G82="X","X","")</f>
        <v>X</v>
      </c>
      <c r="D108" s="73" t="str">
        <f>IF('Référentiel Compétences'!H82="X","X","")</f>
        <v/>
      </c>
      <c r="E108" s="73" t="str">
        <f>IF('Référentiel Compétences'!I82="X","X","")</f>
        <v/>
      </c>
      <c r="F108" s="73" t="str">
        <f>IF('Référentiel Compétences'!J82="X","X","")</f>
        <v>X</v>
      </c>
      <c r="G108" s="133"/>
      <c r="H108" s="133"/>
      <c r="I108" s="134"/>
      <c r="J108" s="133">
        <v>1</v>
      </c>
      <c r="K108" s="133"/>
      <c r="L108" s="135"/>
      <c r="M108" s="76">
        <f t="shared" si="41"/>
        <v>1</v>
      </c>
      <c r="N108" s="77"/>
      <c r="O108" s="77">
        <v>0.65</v>
      </c>
      <c r="P108" s="78" t="s">
        <v>260</v>
      </c>
    </row>
    <row r="109" spans="1:16" ht="45" customHeight="1" x14ac:dyDescent="0.25">
      <c r="A109" s="56">
        <v>63</v>
      </c>
      <c r="B109" s="93" t="str">
        <f>'Référentiel Compétences'!B83</f>
        <v>Adopter la bonne posture pour la manipulation des sacs de linge</v>
      </c>
      <c r="C109" s="73" t="str">
        <f>IF('Référentiel Compétences'!G83="X","X","")</f>
        <v>X</v>
      </c>
      <c r="D109" s="73" t="str">
        <f>IF('Référentiel Compétences'!H83="X","X","")</f>
        <v/>
      </c>
      <c r="E109" s="73" t="str">
        <f>IF('Référentiel Compétences'!I83="X","X","")</f>
        <v/>
      </c>
      <c r="F109" s="73" t="str">
        <f>IF('Référentiel Compétences'!J83="X","X","")</f>
        <v>X</v>
      </c>
      <c r="G109" s="133"/>
      <c r="H109" s="133"/>
      <c r="I109" s="134">
        <v>1</v>
      </c>
      <c r="J109" s="133"/>
      <c r="K109" s="133"/>
      <c r="L109" s="135"/>
      <c r="M109" s="81">
        <f t="shared" si="41"/>
        <v>0.75</v>
      </c>
      <c r="N109" s="82"/>
      <c r="O109" s="149">
        <v>0.65</v>
      </c>
      <c r="P109" s="83" t="s">
        <v>260</v>
      </c>
    </row>
    <row r="110" spans="1:16" ht="45" customHeight="1" x14ac:dyDescent="0.25">
      <c r="A110" s="56"/>
      <c r="B110" s="93" t="str">
        <f>'Référentiel Compétences'!B84</f>
        <v>Appliquer les règles d'utilisation des produits</v>
      </c>
      <c r="C110" s="73" t="str">
        <f>IF('Référentiel Compétences'!G84="X","X","")</f>
        <v>X</v>
      </c>
      <c r="D110" s="73" t="str">
        <f>IF('Référentiel Compétences'!H84="X","X","")</f>
        <v/>
      </c>
      <c r="E110" s="73" t="str">
        <f>IF('Référentiel Compétences'!I84="X","X","")</f>
        <v/>
      </c>
      <c r="F110" s="73" t="str">
        <f>IF('Référentiel Compétences'!J84="X","X","")</f>
        <v>X</v>
      </c>
      <c r="G110" s="133"/>
      <c r="H110" s="133"/>
      <c r="I110" s="134">
        <v>1</v>
      </c>
      <c r="J110" s="133"/>
      <c r="K110" s="133"/>
      <c r="L110" s="135"/>
      <c r="M110" s="81">
        <f>IF(G110=1,25%,IF(H110=1,50%,IF(I110=1,75%,IF(J110=1,100%,""))))</f>
        <v>0.75</v>
      </c>
      <c r="N110" s="82"/>
      <c r="O110" s="149">
        <v>0.65</v>
      </c>
      <c r="P110" s="83" t="s">
        <v>260</v>
      </c>
    </row>
    <row r="111" spans="1:16" s="79" customFormat="1" ht="45" customHeight="1" thickBot="1" x14ac:dyDescent="0.3">
      <c r="A111" s="71"/>
      <c r="B111" s="418" t="str">
        <f>'Référentiel Compétences'!B85</f>
        <v>Identifier des précautions à prendre en matière de sécurité</v>
      </c>
      <c r="C111" s="95" t="str">
        <f>IF('Référentiel Compétences'!G85="X","X","")</f>
        <v>X</v>
      </c>
      <c r="D111" s="95" t="str">
        <f>IF('Référentiel Compétences'!H85="X","X","")</f>
        <v/>
      </c>
      <c r="E111" s="95" t="str">
        <f>IF('Référentiel Compétences'!I85="X","X","")</f>
        <v/>
      </c>
      <c r="F111" s="95" t="str">
        <f>IF('Référentiel Compétences'!J85="X","X","")</f>
        <v>X</v>
      </c>
      <c r="G111" s="369"/>
      <c r="H111" s="369"/>
      <c r="I111" s="203">
        <v>1</v>
      </c>
      <c r="J111" s="369"/>
      <c r="K111" s="369"/>
      <c r="L111" s="370"/>
      <c r="M111" s="204">
        <f t="shared" si="41"/>
        <v>0.75</v>
      </c>
      <c r="N111" s="205"/>
      <c r="O111" s="205">
        <v>0.65</v>
      </c>
      <c r="P111" s="112" t="s">
        <v>260</v>
      </c>
    </row>
    <row r="112" spans="1:16" s="92" customFormat="1" ht="45" customHeight="1" thickBot="1" x14ac:dyDescent="0.25">
      <c r="A112" s="88"/>
      <c r="B112" s="100" t="str">
        <f>B106</f>
        <v>Appliquer les bonnes postures et les règles</v>
      </c>
      <c r="C112" s="380"/>
      <c r="D112" s="380"/>
      <c r="E112" s="380"/>
      <c r="F112" s="380"/>
      <c r="G112" s="101">
        <f>SUM(G107:G111)</f>
        <v>0</v>
      </c>
      <c r="H112" s="101">
        <f t="shared" ref="H112:L112" si="42">SUM(H107:H111)</f>
        <v>0</v>
      </c>
      <c r="I112" s="101">
        <f t="shared" si="42"/>
        <v>4</v>
      </c>
      <c r="J112" s="101">
        <f t="shared" si="42"/>
        <v>1</v>
      </c>
      <c r="K112" s="101">
        <f t="shared" si="42"/>
        <v>0</v>
      </c>
      <c r="L112" s="102">
        <f t="shared" si="42"/>
        <v>0</v>
      </c>
      <c r="M112" s="114">
        <f>IF(SUM(M107:M111)=0,"",AVERAGE(M107:M111))</f>
        <v>0.8</v>
      </c>
      <c r="N112" s="115">
        <f t="shared" ref="N112:O112" si="43">IF(SUM(N107:N111)=0,"",AVERAGE(N107:N111))</f>
        <v>0.75</v>
      </c>
      <c r="O112" s="115">
        <f t="shared" si="43"/>
        <v>0.65</v>
      </c>
      <c r="P112" s="116"/>
    </row>
    <row r="113" spans="1:16" s="79" customFormat="1" ht="45" customHeight="1" thickBot="1" x14ac:dyDescent="0.3">
      <c r="A113" s="120">
        <v>64</v>
      </c>
      <c r="B113" s="121" t="str">
        <f>B104</f>
        <v>REGLE D'HYGIENE ET DE SECURITE</v>
      </c>
      <c r="C113" s="122"/>
      <c r="D113" s="122"/>
      <c r="E113" s="122"/>
      <c r="F113" s="122"/>
      <c r="G113" s="123">
        <f t="shared" ref="G113:L113" si="44">G112</f>
        <v>0</v>
      </c>
      <c r="H113" s="123">
        <f t="shared" si="44"/>
        <v>0</v>
      </c>
      <c r="I113" s="123">
        <f t="shared" si="44"/>
        <v>4</v>
      </c>
      <c r="J113" s="123">
        <f t="shared" si="44"/>
        <v>1</v>
      </c>
      <c r="K113" s="123">
        <f t="shared" si="44"/>
        <v>0</v>
      </c>
      <c r="L113" s="124">
        <f t="shared" si="44"/>
        <v>0</v>
      </c>
      <c r="M113" s="409">
        <f>AVERAGE(M112)</f>
        <v>0.8</v>
      </c>
      <c r="N113" s="410">
        <f t="shared" ref="N113:O113" si="45">AVERAGE(N112)</f>
        <v>0.75</v>
      </c>
      <c r="O113" s="410">
        <f t="shared" si="45"/>
        <v>0.65</v>
      </c>
      <c r="P113" s="411"/>
    </row>
    <row r="114" spans="1:16" ht="27" customHeight="1" thickBot="1" x14ac:dyDescent="0.3">
      <c r="A114" s="51"/>
      <c r="B114" s="316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4"/>
      <c r="N114" s="54"/>
      <c r="O114" s="54"/>
      <c r="P114" s="51"/>
    </row>
    <row r="115" spans="1:16" ht="33" customHeight="1" thickBot="1" x14ac:dyDescent="0.3">
      <c r="A115" s="56">
        <v>65</v>
      </c>
      <c r="B115" s="484" t="str">
        <f>'Référentiel Compétences'!B86</f>
        <v>SERVICE DU PETIT DEJEUNER</v>
      </c>
      <c r="C115" s="485" t="str">
        <f>IF('Référentiel Compétences'!G86="X","X","")</f>
        <v/>
      </c>
      <c r="D115" s="485" t="str">
        <f>IF('Référentiel Compétences'!H86="X","X","")</f>
        <v/>
      </c>
      <c r="E115" s="485" t="str">
        <f>IF('Référentiel Compétences'!I86="X","X","")</f>
        <v/>
      </c>
      <c r="F115" s="485" t="str">
        <f>IF('Référentiel Compétences'!J86="X","X","")</f>
        <v>X</v>
      </c>
      <c r="G115" s="485"/>
      <c r="H115" s="485"/>
      <c r="I115" s="485">
        <v>1</v>
      </c>
      <c r="J115" s="486"/>
      <c r="K115" s="486"/>
      <c r="L115" s="486"/>
      <c r="M115" s="486">
        <f t="shared" ref="M115:M121" si="46">IF(G115=1,25%,IF(H115=1,50%,IF(I115=1,75%,IF(J115=1,100%,""))))</f>
        <v>0.75</v>
      </c>
      <c r="N115" s="486"/>
      <c r="O115" s="486">
        <v>0.65</v>
      </c>
      <c r="P115" s="487" t="s">
        <v>260</v>
      </c>
    </row>
    <row r="116" spans="1:16" ht="29.25" thickBot="1" x14ac:dyDescent="0.3">
      <c r="A116" s="56"/>
      <c r="B116" s="57"/>
      <c r="C116" s="58" t="s">
        <v>408</v>
      </c>
      <c r="D116" s="58" t="s">
        <v>409</v>
      </c>
      <c r="E116" s="58" t="s">
        <v>412</v>
      </c>
      <c r="F116" s="58" t="s">
        <v>411</v>
      </c>
      <c r="G116" s="58" t="s">
        <v>250</v>
      </c>
      <c r="H116" s="58" t="s">
        <v>251</v>
      </c>
      <c r="I116" s="58" t="s">
        <v>252</v>
      </c>
      <c r="J116" s="59" t="s">
        <v>253</v>
      </c>
      <c r="K116" s="59" t="s">
        <v>254</v>
      </c>
      <c r="L116" s="59" t="s">
        <v>255</v>
      </c>
      <c r="M116" s="60" t="s">
        <v>256</v>
      </c>
      <c r="N116" s="61" t="s">
        <v>257</v>
      </c>
      <c r="O116" s="62" t="s">
        <v>258</v>
      </c>
      <c r="P116" s="63" t="s">
        <v>259</v>
      </c>
    </row>
    <row r="117" spans="1:16" ht="27" customHeight="1" thickBot="1" x14ac:dyDescent="0.3">
      <c r="A117" s="56">
        <v>66</v>
      </c>
      <c r="B117" s="64" t="str">
        <f>'Référentiel Compétences'!B87</f>
        <v>Prise d'information PDJ</v>
      </c>
      <c r="C117" s="65" t="str">
        <f>IF('Référentiel Compétences'!G87="X","X","")</f>
        <v/>
      </c>
      <c r="D117" s="65" t="str">
        <f>IF('Référentiel Compétences'!H87="X","X","")</f>
        <v/>
      </c>
      <c r="E117" s="65" t="str">
        <f>IF('Référentiel Compétences'!I87="X","X","")</f>
        <v/>
      </c>
      <c r="F117" s="65"/>
      <c r="G117" s="66"/>
      <c r="H117" s="66"/>
      <c r="I117" s="66"/>
      <c r="J117" s="66"/>
      <c r="K117" s="66"/>
      <c r="L117" s="67"/>
      <c r="M117" s="68" t="str">
        <f t="shared" si="46"/>
        <v/>
      </c>
      <c r="N117" s="69"/>
      <c r="O117" s="69"/>
      <c r="P117" s="70"/>
    </row>
    <row r="118" spans="1:16" ht="45" customHeight="1" x14ac:dyDescent="0.25">
      <c r="A118" s="56"/>
      <c r="B118" s="72" t="str">
        <f>'Référentiel Compétences'!B88</f>
        <v>Lire le planning de réservation des tables</v>
      </c>
      <c r="C118" s="73" t="str">
        <f>IF('Référentiel Compétences'!G88="X","X","")</f>
        <v/>
      </c>
      <c r="D118" s="73" t="str">
        <f>IF('Référentiel Compétences'!H88="X","X","")</f>
        <v/>
      </c>
      <c r="E118" s="73" t="str">
        <f>IF('Référentiel Compétences'!I88="X","X","")</f>
        <v/>
      </c>
      <c r="F118" s="73" t="str">
        <f>IF('Référentiel Compétences'!J88="X","X","")</f>
        <v>X</v>
      </c>
      <c r="G118" s="133"/>
      <c r="H118" s="133"/>
      <c r="I118" s="134">
        <v>1</v>
      </c>
      <c r="J118" s="133">
        <v>1</v>
      </c>
      <c r="K118" s="133"/>
      <c r="L118" s="135"/>
      <c r="M118" s="81">
        <f t="shared" si="46"/>
        <v>0.75</v>
      </c>
      <c r="N118" s="82">
        <v>0.75</v>
      </c>
      <c r="O118" s="82">
        <v>0.65</v>
      </c>
      <c r="P118" s="83" t="s">
        <v>260</v>
      </c>
    </row>
    <row r="119" spans="1:16" ht="45" customHeight="1" thickBot="1" x14ac:dyDescent="0.3">
      <c r="A119" s="56"/>
      <c r="B119" s="72" t="str">
        <f>'Référentiel Compétences'!B89</f>
        <v>Lire les fiches techniques de mise en place et cuisson</v>
      </c>
      <c r="C119" s="73" t="str">
        <f>IF('Référentiel Compétences'!G89="X","X","")</f>
        <v/>
      </c>
      <c r="D119" s="73" t="str">
        <f>IF('Référentiel Compétences'!H89="X","X","")</f>
        <v/>
      </c>
      <c r="E119" s="73" t="str">
        <f>IF('Référentiel Compétences'!I89="X","X","")</f>
        <v/>
      </c>
      <c r="F119" s="73" t="str">
        <f>IF('Référentiel Compétences'!J89="X","X","")</f>
        <v>X</v>
      </c>
      <c r="G119" s="133"/>
      <c r="H119" s="133"/>
      <c r="I119" s="134">
        <v>1</v>
      </c>
      <c r="J119" s="133"/>
      <c r="K119" s="133"/>
      <c r="L119" s="135"/>
      <c r="M119" s="110">
        <f t="shared" si="46"/>
        <v>0.75</v>
      </c>
      <c r="N119" s="111"/>
      <c r="O119" s="111">
        <v>0.65</v>
      </c>
      <c r="P119" s="371" t="s">
        <v>260</v>
      </c>
    </row>
    <row r="120" spans="1:16" s="92" customFormat="1" ht="45" customHeight="1" thickBot="1" x14ac:dyDescent="0.25">
      <c r="A120" s="88"/>
      <c r="B120" s="89" t="str">
        <f>B117</f>
        <v>Prise d'information PDJ</v>
      </c>
      <c r="C120" s="378"/>
      <c r="D120" s="378"/>
      <c r="E120" s="378"/>
      <c r="F120" s="378"/>
      <c r="G120" s="90">
        <f>SUM(G118:G119)</f>
        <v>0</v>
      </c>
      <c r="H120" s="90">
        <f t="shared" ref="H120:L120" si="47">SUM(H118:H119)</f>
        <v>0</v>
      </c>
      <c r="I120" s="90">
        <f t="shared" si="47"/>
        <v>2</v>
      </c>
      <c r="J120" s="90">
        <f t="shared" si="47"/>
        <v>1</v>
      </c>
      <c r="K120" s="90">
        <f t="shared" si="47"/>
        <v>0</v>
      </c>
      <c r="L120" s="91">
        <f t="shared" si="47"/>
        <v>0</v>
      </c>
      <c r="M120" s="114">
        <f>IF(SUM(M118:M119)=0,"",AVERAGE(M118:M119))</f>
        <v>0.75</v>
      </c>
      <c r="N120" s="115">
        <f t="shared" ref="N120:O120" si="48">IF(SUM(N118:N119)=0,"",AVERAGE(N118:N119))</f>
        <v>0.75</v>
      </c>
      <c r="O120" s="115">
        <f t="shared" si="48"/>
        <v>0.65</v>
      </c>
      <c r="P120" s="116"/>
    </row>
    <row r="121" spans="1:16" ht="27" customHeight="1" thickBot="1" x14ac:dyDescent="0.3">
      <c r="A121" s="56"/>
      <c r="B121" s="64" t="str">
        <f>'Référentiel Compétences'!B90</f>
        <v>Préparer la salle</v>
      </c>
      <c r="C121" s="65" t="str">
        <f>IF('Référentiel Compétences'!G90="X","X","")</f>
        <v/>
      </c>
      <c r="D121" s="65" t="str">
        <f>IF('Référentiel Compétences'!H90="X","X","")</f>
        <v/>
      </c>
      <c r="E121" s="65" t="str">
        <f>IF('Référentiel Compétences'!I90="X","X","")</f>
        <v/>
      </c>
      <c r="F121" s="65"/>
      <c r="G121" s="66"/>
      <c r="H121" s="66"/>
      <c r="I121" s="66"/>
      <c r="J121" s="66"/>
      <c r="K121" s="66"/>
      <c r="L121" s="67"/>
      <c r="M121" s="405" t="str">
        <f t="shared" si="46"/>
        <v/>
      </c>
      <c r="N121" s="406"/>
      <c r="O121" s="406"/>
      <c r="P121" s="408"/>
    </row>
    <row r="122" spans="1:16" ht="45" customHeight="1" x14ac:dyDescent="0.25">
      <c r="A122" s="56">
        <v>67</v>
      </c>
      <c r="B122" s="106" t="str">
        <f>'Référentiel Compétences'!B91</f>
        <v>Dresser des tables</v>
      </c>
      <c r="C122" s="107"/>
      <c r="D122" s="107"/>
      <c r="E122" s="107"/>
      <c r="F122" s="107"/>
      <c r="G122" s="133"/>
      <c r="H122" s="133"/>
      <c r="I122" s="134"/>
      <c r="J122" s="133"/>
      <c r="K122" s="133"/>
      <c r="L122" s="135"/>
      <c r="M122" s="81"/>
      <c r="N122" s="82"/>
      <c r="O122" s="82"/>
      <c r="P122" s="83" t="s">
        <v>260</v>
      </c>
    </row>
    <row r="123" spans="1:16" ht="45" customHeight="1" x14ac:dyDescent="0.25">
      <c r="A123" s="56">
        <v>68</v>
      </c>
      <c r="B123" s="106" t="str">
        <f>'Référentiel Compétences'!B92</f>
        <v>Mettre en place buffet</v>
      </c>
      <c r="C123" s="107" t="str">
        <f>IF('Référentiel Compétences'!G92="X","X","")</f>
        <v/>
      </c>
      <c r="D123" s="107" t="str">
        <f>IF('Référentiel Compétences'!H92="X","X","")</f>
        <v/>
      </c>
      <c r="E123" s="107" t="str">
        <f>IF('Référentiel Compétences'!I92="X","X","")</f>
        <v/>
      </c>
      <c r="F123" s="107" t="str">
        <f>IF('Référentiel Compétences'!J92="X","X","")</f>
        <v>X</v>
      </c>
      <c r="G123" s="133"/>
      <c r="H123" s="133"/>
      <c r="I123" s="134">
        <v>1</v>
      </c>
      <c r="J123" s="133"/>
      <c r="K123" s="133"/>
      <c r="L123" s="135"/>
      <c r="M123" s="81">
        <f t="shared" ref="M123:M126" si="49">IF(G123=1,25%,IF(H123=1,50%,IF(I123=1,75%,IF(J123=1,100%,""))))</f>
        <v>0.75</v>
      </c>
      <c r="N123" s="82"/>
      <c r="O123" s="82">
        <v>0.65</v>
      </c>
      <c r="P123" s="83" t="s">
        <v>260</v>
      </c>
    </row>
    <row r="124" spans="1:16" ht="45" customHeight="1" thickBot="1" x14ac:dyDescent="0.3">
      <c r="A124" s="56">
        <v>69</v>
      </c>
      <c r="B124" s="106" t="str">
        <f>'Référentiel Compétences'!B93</f>
        <v>Présenter les supports de vente</v>
      </c>
      <c r="C124" s="107" t="str">
        <f>IF('Référentiel Compétences'!G93="X","X","")</f>
        <v/>
      </c>
      <c r="D124" s="107" t="str">
        <f>IF('Référentiel Compétences'!H93="X","X","")</f>
        <v/>
      </c>
      <c r="E124" s="107" t="str">
        <f>IF('Référentiel Compétences'!I93="X","X","")</f>
        <v/>
      </c>
      <c r="F124" s="107" t="str">
        <f>IF('Référentiel Compétences'!J93="X","X","")</f>
        <v>X</v>
      </c>
      <c r="G124" s="133"/>
      <c r="H124" s="133"/>
      <c r="I124" s="134">
        <v>1</v>
      </c>
      <c r="J124" s="133"/>
      <c r="K124" s="133"/>
      <c r="L124" s="135"/>
      <c r="M124" s="110">
        <f t="shared" si="49"/>
        <v>0.75</v>
      </c>
      <c r="N124" s="111">
        <v>0.75</v>
      </c>
      <c r="O124" s="111">
        <v>0.65</v>
      </c>
      <c r="P124" s="371" t="s">
        <v>260</v>
      </c>
    </row>
    <row r="125" spans="1:16" s="92" customFormat="1" ht="45" customHeight="1" thickBot="1" x14ac:dyDescent="0.25">
      <c r="A125" s="88"/>
      <c r="B125" s="89" t="str">
        <f>B121</f>
        <v>Préparer la salle</v>
      </c>
      <c r="C125" s="378"/>
      <c r="D125" s="378"/>
      <c r="E125" s="378"/>
      <c r="F125" s="378"/>
      <c r="G125" s="90">
        <f>SUM(G122:G124)</f>
        <v>0</v>
      </c>
      <c r="H125" s="90">
        <f t="shared" ref="H125:L125" si="50">SUM(H122:H124)</f>
        <v>0</v>
      </c>
      <c r="I125" s="90">
        <f t="shared" si="50"/>
        <v>2</v>
      </c>
      <c r="J125" s="90">
        <f t="shared" si="50"/>
        <v>0</v>
      </c>
      <c r="K125" s="90">
        <f t="shared" si="50"/>
        <v>0</v>
      </c>
      <c r="L125" s="91">
        <f t="shared" si="50"/>
        <v>0</v>
      </c>
      <c r="M125" s="114">
        <f>IF(SUM(M122:M124)=0,"",AVERAGE(M122:M124))</f>
        <v>0.75</v>
      </c>
      <c r="N125" s="115">
        <f t="shared" ref="N125:O125" si="51">IF(SUM(N122:N124)=0,"",AVERAGE(N122:N124))</f>
        <v>0.75</v>
      </c>
      <c r="O125" s="115">
        <f t="shared" si="51"/>
        <v>0.65</v>
      </c>
      <c r="P125" s="116"/>
    </row>
    <row r="126" spans="1:16" ht="27" customHeight="1" thickBot="1" x14ac:dyDescent="0.3">
      <c r="A126" s="56">
        <v>70</v>
      </c>
      <c r="B126" s="64" t="str">
        <f>'Référentiel Compétences'!B94</f>
        <v>Servir le petit déjeuner</v>
      </c>
      <c r="C126" s="65" t="str">
        <f>IF('Référentiel Compétences'!G94="X","X","")</f>
        <v/>
      </c>
      <c r="D126" s="65" t="str">
        <f>IF('Référentiel Compétences'!H94="X","X","")</f>
        <v/>
      </c>
      <c r="E126" s="65" t="str">
        <f>IF('Référentiel Compétences'!I94="X","X","")</f>
        <v/>
      </c>
      <c r="F126" s="65"/>
      <c r="G126" s="66"/>
      <c r="H126" s="66"/>
      <c r="I126" s="66"/>
      <c r="J126" s="66"/>
      <c r="K126" s="66"/>
      <c r="L126" s="67"/>
      <c r="M126" s="405" t="str">
        <f t="shared" si="49"/>
        <v/>
      </c>
      <c r="N126" s="406"/>
      <c r="O126" s="406"/>
      <c r="P126" s="408"/>
    </row>
    <row r="127" spans="1:16" ht="45" customHeight="1" x14ac:dyDescent="0.25">
      <c r="A127" s="56">
        <v>71</v>
      </c>
      <c r="B127" s="106" t="str">
        <f>'Référentiel Compétences'!B95</f>
        <v>Servir le petit déjeuner en chambre</v>
      </c>
      <c r="C127" s="107"/>
      <c r="D127" s="107"/>
      <c r="E127" s="107"/>
      <c r="F127" s="107"/>
      <c r="G127" s="134"/>
      <c r="H127" s="134"/>
      <c r="I127" s="134"/>
      <c r="J127" s="134"/>
      <c r="K127" s="134"/>
      <c r="L127" s="141"/>
      <c r="M127" s="81"/>
      <c r="N127" s="82"/>
      <c r="O127" s="82"/>
      <c r="P127" s="83" t="s">
        <v>260</v>
      </c>
    </row>
    <row r="128" spans="1:16" ht="45" customHeight="1" x14ac:dyDescent="0.25">
      <c r="A128" s="56">
        <v>72</v>
      </c>
      <c r="B128" s="106" t="str">
        <f>'Référentiel Compétences'!B96</f>
        <v>Servir le petit déjeuner en room service</v>
      </c>
      <c r="C128" s="107" t="str">
        <f>IF('Référentiel Compétences'!G96="X","X","")</f>
        <v/>
      </c>
      <c r="D128" s="107" t="str">
        <f>IF('Référentiel Compétences'!H96="X","X","")</f>
        <v/>
      </c>
      <c r="E128" s="107" t="str">
        <f>IF('Référentiel Compétences'!I96="X","X","")</f>
        <v/>
      </c>
      <c r="F128" s="107" t="str">
        <f>IF('Référentiel Compétences'!J96="X","X","")</f>
        <v>X</v>
      </c>
      <c r="G128" s="134"/>
      <c r="H128" s="134"/>
      <c r="I128" s="134">
        <v>1</v>
      </c>
      <c r="J128" s="134"/>
      <c r="K128" s="134"/>
      <c r="L128" s="141"/>
      <c r="M128" s="81">
        <f t="shared" ref="M128:M133" si="52">IF(G128=1,25%,IF(H128=1,50%,IF(I128=1,75%,IF(J128=1,100%,""))))</f>
        <v>0.75</v>
      </c>
      <c r="N128" s="82"/>
      <c r="O128" s="82">
        <v>0.65</v>
      </c>
      <c r="P128" s="83" t="s">
        <v>260</v>
      </c>
    </row>
    <row r="129" spans="1:16" ht="45" customHeight="1" x14ac:dyDescent="0.25">
      <c r="A129" s="56">
        <v>73</v>
      </c>
      <c r="B129" s="106" t="str">
        <f>'Référentiel Compétences'!B97</f>
        <v>Gérer le service des boissons</v>
      </c>
      <c r="C129" s="107" t="str">
        <f>IF('Référentiel Compétences'!G97="X","X","")</f>
        <v/>
      </c>
      <c r="D129" s="107" t="str">
        <f>IF('Référentiel Compétences'!H97="X","X","")</f>
        <v/>
      </c>
      <c r="E129" s="107" t="str">
        <f>IF('Référentiel Compétences'!I97="X","X","")</f>
        <v/>
      </c>
      <c r="F129" s="107" t="str">
        <f>IF('Référentiel Compétences'!J97="X","X","")</f>
        <v>X</v>
      </c>
      <c r="G129" s="133"/>
      <c r="H129" s="133"/>
      <c r="I129" s="134">
        <v>1</v>
      </c>
      <c r="J129" s="133"/>
      <c r="K129" s="133"/>
      <c r="L129" s="135"/>
      <c r="M129" s="81">
        <f t="shared" si="52"/>
        <v>0.75</v>
      </c>
      <c r="N129" s="82"/>
      <c r="O129" s="82">
        <v>0.65</v>
      </c>
      <c r="P129" s="83" t="s">
        <v>260</v>
      </c>
    </row>
    <row r="130" spans="1:16" ht="45" customHeight="1" x14ac:dyDescent="0.25">
      <c r="A130" s="56">
        <v>74</v>
      </c>
      <c r="B130" s="106" t="str">
        <f>'Référentiel Compétences'!B98</f>
        <v>Gérer des prises de commande</v>
      </c>
      <c r="C130" s="107" t="str">
        <f>IF('Référentiel Compétences'!G98="X","X","")</f>
        <v/>
      </c>
      <c r="D130" s="107" t="str">
        <f>IF('Référentiel Compétences'!H98="X","X","")</f>
        <v/>
      </c>
      <c r="E130" s="107" t="str">
        <f>IF('Référentiel Compétences'!I98="X","X","")</f>
        <v/>
      </c>
      <c r="F130" s="107" t="str">
        <f>IF('Référentiel Compétences'!J98="X","X","")</f>
        <v>X</v>
      </c>
      <c r="G130" s="133"/>
      <c r="H130" s="133"/>
      <c r="I130" s="134">
        <v>1</v>
      </c>
      <c r="J130" s="133"/>
      <c r="K130" s="133"/>
      <c r="L130" s="135"/>
      <c r="M130" s="81">
        <f t="shared" si="52"/>
        <v>0.75</v>
      </c>
      <c r="N130" s="82"/>
      <c r="O130" s="82">
        <v>0.65</v>
      </c>
      <c r="P130" s="78" t="s">
        <v>260</v>
      </c>
    </row>
    <row r="131" spans="1:16" ht="45" customHeight="1" x14ac:dyDescent="0.25">
      <c r="A131" s="56"/>
      <c r="B131" s="106" t="str">
        <f>'Référentiel Compétences'!B99</f>
        <v xml:space="preserve">Réapprovisionner le buffet </v>
      </c>
      <c r="C131" s="107" t="str">
        <f>IF('Référentiel Compétences'!G99="X","X","")</f>
        <v/>
      </c>
      <c r="D131" s="107" t="str">
        <f>IF('Référentiel Compétences'!H99="X","X","")</f>
        <v/>
      </c>
      <c r="E131" s="107" t="str">
        <f>IF('Référentiel Compétences'!I99="X","X","")</f>
        <v/>
      </c>
      <c r="F131" s="107" t="str">
        <f>IF('Référentiel Compétences'!J99="X","X","")</f>
        <v>X</v>
      </c>
      <c r="G131" s="133"/>
      <c r="H131" s="133"/>
      <c r="I131" s="134">
        <v>1</v>
      </c>
      <c r="J131" s="133"/>
      <c r="K131" s="133"/>
      <c r="L131" s="135"/>
      <c r="M131" s="81">
        <f t="shared" si="52"/>
        <v>0.75</v>
      </c>
      <c r="N131" s="82">
        <v>0.75</v>
      </c>
      <c r="O131" s="82">
        <v>0.65</v>
      </c>
      <c r="P131" s="83" t="s">
        <v>260</v>
      </c>
    </row>
    <row r="132" spans="1:16" ht="45" customHeight="1" x14ac:dyDescent="0.25">
      <c r="A132" s="56"/>
      <c r="B132" s="106" t="str">
        <f>'Référentiel Compétences'!B100</f>
        <v>Répondre à une objection</v>
      </c>
      <c r="C132" s="107" t="str">
        <f>IF('Référentiel Compétences'!G100="X","X","")</f>
        <v/>
      </c>
      <c r="D132" s="107" t="str">
        <f>IF('Référentiel Compétences'!H100="X","X","")</f>
        <v/>
      </c>
      <c r="E132" s="107" t="str">
        <f>IF('Référentiel Compétences'!I100="X","X","")</f>
        <v/>
      </c>
      <c r="F132" s="107" t="str">
        <f>IF('Référentiel Compétences'!J100="X","X","")</f>
        <v>X</v>
      </c>
      <c r="G132" s="133"/>
      <c r="H132" s="133"/>
      <c r="I132" s="134"/>
      <c r="J132" s="133"/>
      <c r="K132" s="133"/>
      <c r="L132" s="135"/>
      <c r="M132" s="81" t="str">
        <f t="shared" si="52"/>
        <v/>
      </c>
      <c r="N132" s="82"/>
      <c r="O132" s="82">
        <v>0.65</v>
      </c>
      <c r="P132" s="78" t="s">
        <v>260</v>
      </c>
    </row>
    <row r="133" spans="1:16" ht="45" customHeight="1" x14ac:dyDescent="0.25">
      <c r="A133" s="56"/>
      <c r="B133" s="106" t="str">
        <f>'Référentiel Compétences'!B101</f>
        <v>Annoncer une commande spécifique en cuisine</v>
      </c>
      <c r="C133" s="107" t="str">
        <f>IF('Référentiel Compétences'!G101="X","X","")</f>
        <v/>
      </c>
      <c r="D133" s="107" t="str">
        <f>IF('Référentiel Compétences'!H101="X","X","")</f>
        <v/>
      </c>
      <c r="E133" s="107" t="str">
        <f>IF('Référentiel Compétences'!I101="X","X","")</f>
        <v/>
      </c>
      <c r="F133" s="107" t="str">
        <f>IF('Référentiel Compétences'!J101="X","X","")</f>
        <v>X</v>
      </c>
      <c r="G133" s="133"/>
      <c r="H133" s="133"/>
      <c r="I133" s="134">
        <v>1</v>
      </c>
      <c r="J133" s="133">
        <v>1</v>
      </c>
      <c r="K133" s="133"/>
      <c r="L133" s="135"/>
      <c r="M133" s="81">
        <f t="shared" si="52"/>
        <v>0.75</v>
      </c>
      <c r="N133" s="82"/>
      <c r="O133" s="82">
        <v>0.65</v>
      </c>
      <c r="P133" s="78" t="s">
        <v>260</v>
      </c>
    </row>
    <row r="134" spans="1:16" ht="45" customHeight="1" x14ac:dyDescent="0.25">
      <c r="A134" s="56">
        <v>78</v>
      </c>
      <c r="B134" s="106" t="str">
        <f>'Référentiel Compétences'!B102</f>
        <v>Dresser un plateau</v>
      </c>
      <c r="C134" s="107"/>
      <c r="D134" s="107"/>
      <c r="E134" s="107"/>
      <c r="F134" s="107"/>
      <c r="G134" s="133"/>
      <c r="H134" s="133"/>
      <c r="I134" s="134"/>
      <c r="J134" s="133"/>
      <c r="K134" s="133"/>
      <c r="L134" s="135"/>
      <c r="M134" s="81"/>
      <c r="N134" s="82"/>
      <c r="O134" s="82"/>
      <c r="P134" s="83" t="s">
        <v>260</v>
      </c>
    </row>
    <row r="135" spans="1:16" s="79" customFormat="1" ht="45" customHeight="1" x14ac:dyDescent="0.25">
      <c r="A135" s="71">
        <v>75</v>
      </c>
      <c r="B135" s="72" t="str">
        <f>'Référentiel Compétences'!B103</f>
        <v>Identifier les denrées alimentaires</v>
      </c>
      <c r="C135" s="73" t="str">
        <f>IF('Référentiel Compétences'!G103="X","X","")</f>
        <v/>
      </c>
      <c r="D135" s="73" t="str">
        <f>IF('Référentiel Compétences'!H103="X","X","")</f>
        <v/>
      </c>
      <c r="E135" s="73" t="str">
        <f>IF('Référentiel Compétences'!I103="X","X","")</f>
        <v/>
      </c>
      <c r="F135" s="73" t="str">
        <f>IF('Référentiel Compétences'!J103="X","X","")</f>
        <v>X</v>
      </c>
      <c r="G135" s="133"/>
      <c r="H135" s="133"/>
      <c r="I135" s="134">
        <v>1</v>
      </c>
      <c r="J135" s="133"/>
      <c r="K135" s="133"/>
      <c r="L135" s="135"/>
      <c r="M135" s="76">
        <f>IF(G135=1,25%,IF(H135=1,50%,IF(I135=1,75%,IF(J135=1,100%,""))))</f>
        <v>0.75</v>
      </c>
      <c r="N135" s="77"/>
      <c r="O135" s="77">
        <v>0.65</v>
      </c>
      <c r="P135" s="78" t="s">
        <v>260</v>
      </c>
    </row>
    <row r="136" spans="1:16" s="79" customFormat="1" ht="45" customHeight="1" x14ac:dyDescent="0.25">
      <c r="A136" s="71">
        <v>76</v>
      </c>
      <c r="B136" s="72" t="str">
        <f>'Référentiel Compétences'!B104</f>
        <v>Identifier les boissons chaudes</v>
      </c>
      <c r="C136" s="73" t="str">
        <f>IF('Référentiel Compétences'!G104="X","X","")</f>
        <v/>
      </c>
      <c r="D136" s="73" t="str">
        <f>IF('Référentiel Compétences'!H104="X","X","")</f>
        <v/>
      </c>
      <c r="E136" s="73" t="str">
        <f>IF('Référentiel Compétences'!I104="X","X","")</f>
        <v/>
      </c>
      <c r="F136" s="73" t="str">
        <f>IF('Référentiel Compétences'!J104="X","X","")</f>
        <v>X</v>
      </c>
      <c r="G136" s="133"/>
      <c r="H136" s="133"/>
      <c r="I136" s="134">
        <v>1</v>
      </c>
      <c r="J136" s="133"/>
      <c r="K136" s="133"/>
      <c r="L136" s="135"/>
      <c r="M136" s="76">
        <f t="shared" ref="M136" si="53">IF(G136=1,25%,IF(H136=1,50%,IF(I136=1,75%,IF(J136=1,100%,""))))</f>
        <v>0.75</v>
      </c>
      <c r="N136" s="77"/>
      <c r="O136" s="77">
        <v>0.65</v>
      </c>
      <c r="P136" s="78" t="s">
        <v>260</v>
      </c>
    </row>
    <row r="137" spans="1:16" s="79" customFormat="1" ht="45" customHeight="1" thickBot="1" x14ac:dyDescent="0.3">
      <c r="A137" s="71">
        <v>77</v>
      </c>
      <c r="B137" s="72" t="str">
        <f>'Référentiel Compétences'!B105</f>
        <v>Connaître la carte petit-déjeuner</v>
      </c>
      <c r="C137" s="73" t="str">
        <f>IF('Référentiel Compétences'!G105="X","X","")</f>
        <v/>
      </c>
      <c r="D137" s="73" t="str">
        <f>IF('Référentiel Compétences'!H105="X","X","")</f>
        <v/>
      </c>
      <c r="E137" s="73" t="str">
        <f>IF('Référentiel Compétences'!I105="X","X","")</f>
        <v/>
      </c>
      <c r="F137" s="73" t="str">
        <f>IF('Référentiel Compétences'!J105="X","X","")</f>
        <v>X</v>
      </c>
      <c r="G137" s="133"/>
      <c r="H137" s="133"/>
      <c r="I137" s="134"/>
      <c r="J137" s="133">
        <v>1</v>
      </c>
      <c r="K137" s="133"/>
      <c r="L137" s="135"/>
      <c r="M137" s="204">
        <f>IF(G137=1,25%,IF(H137=1,50%,IF(I137=1,75%,IF(J137=1,100%,""))))</f>
        <v>1</v>
      </c>
      <c r="N137" s="205"/>
      <c r="O137" s="205">
        <v>0.65</v>
      </c>
      <c r="P137" s="112" t="s">
        <v>260</v>
      </c>
    </row>
    <row r="138" spans="1:16" s="92" customFormat="1" ht="45" customHeight="1" thickBot="1" x14ac:dyDescent="0.25">
      <c r="A138" s="88"/>
      <c r="B138" s="89" t="str">
        <f>B126</f>
        <v>Servir le petit déjeuner</v>
      </c>
      <c r="C138" s="378"/>
      <c r="D138" s="378"/>
      <c r="E138" s="378"/>
      <c r="F138" s="378"/>
      <c r="G138" s="90">
        <f>SUM(G127:G137)</f>
        <v>0</v>
      </c>
      <c r="H138" s="90">
        <f t="shared" ref="H138:L138" si="54">SUM(H127:H137)</f>
        <v>0</v>
      </c>
      <c r="I138" s="90">
        <f t="shared" si="54"/>
        <v>7</v>
      </c>
      <c r="J138" s="90">
        <f t="shared" si="54"/>
        <v>2</v>
      </c>
      <c r="K138" s="90">
        <f t="shared" si="54"/>
        <v>0</v>
      </c>
      <c r="L138" s="91">
        <f t="shared" si="54"/>
        <v>0</v>
      </c>
      <c r="M138" s="114">
        <f>IF(SUM(M127:M137)=0,"",AVERAGE(M127:M137))</f>
        <v>0.78125</v>
      </c>
      <c r="N138" s="115">
        <f t="shared" ref="N138:O138" si="55">IF(SUM(N127:N137)=0,"",AVERAGE(N127:N137))</f>
        <v>0.75</v>
      </c>
      <c r="O138" s="115">
        <f t="shared" si="55"/>
        <v>0.65</v>
      </c>
      <c r="P138" s="116"/>
    </row>
    <row r="139" spans="1:16" ht="27" customHeight="1" thickBot="1" x14ac:dyDescent="0.3">
      <c r="A139" s="56">
        <v>79</v>
      </c>
      <c r="B139" s="64" t="str">
        <f>'Référentiel Compétences'!B106</f>
        <v>Contact clients</v>
      </c>
      <c r="C139" s="65" t="str">
        <f>IF('Référentiel Compétences'!G106="X","X","")</f>
        <v/>
      </c>
      <c r="D139" s="65" t="str">
        <f>IF('Référentiel Compétences'!H106="X","X","")</f>
        <v/>
      </c>
      <c r="E139" s="65" t="str">
        <f>IF('Référentiel Compétences'!I106="X","X","")</f>
        <v/>
      </c>
      <c r="F139" s="65"/>
      <c r="G139" s="66"/>
      <c r="H139" s="66"/>
      <c r="I139" s="66"/>
      <c r="J139" s="66"/>
      <c r="K139" s="66"/>
      <c r="L139" s="67"/>
      <c r="M139" s="405"/>
      <c r="N139" s="406"/>
      <c r="O139" s="406"/>
      <c r="P139" s="408"/>
    </row>
    <row r="140" spans="1:16" ht="45" customHeight="1" x14ac:dyDescent="0.25">
      <c r="A140" s="56">
        <v>80</v>
      </c>
      <c r="B140" s="72" t="str">
        <f>'Référentiel Compétences'!B107</f>
        <v>Accueilir, informer et orienter le client</v>
      </c>
      <c r="C140" s="73" t="str">
        <f>IF('Référentiel Compétences'!G107="X","X","")</f>
        <v/>
      </c>
      <c r="D140" s="73" t="str">
        <f>IF('Référentiel Compétences'!H107="X","X","")</f>
        <v/>
      </c>
      <c r="E140" s="73" t="str">
        <f>IF('Référentiel Compétences'!I107="X","X","")</f>
        <v/>
      </c>
      <c r="F140" s="73" t="str">
        <f>IF('Référentiel Compétences'!J107="X","X","")</f>
        <v>X</v>
      </c>
      <c r="G140" s="133"/>
      <c r="H140" s="133"/>
      <c r="I140" s="134">
        <v>1</v>
      </c>
      <c r="J140" s="133"/>
      <c r="K140" s="133"/>
      <c r="L140" s="135"/>
      <c r="M140" s="81">
        <f t="shared" ref="M140:M141" si="56">IF(G140=1,25%,IF(H140=1,50%,IF(I140=1,75%,IF(J140=1,100%,""))))</f>
        <v>0.75</v>
      </c>
      <c r="N140" s="82"/>
      <c r="O140" s="82">
        <v>0.65</v>
      </c>
      <c r="P140" s="83" t="s">
        <v>260</v>
      </c>
    </row>
    <row r="141" spans="1:16" ht="45" customHeight="1" thickBot="1" x14ac:dyDescent="0.3">
      <c r="A141" s="152">
        <v>81</v>
      </c>
      <c r="B141" s="84" t="str">
        <f>'Référentiel Compétences'!B108</f>
        <v>Gérer la facturation</v>
      </c>
      <c r="C141" s="73" t="str">
        <f>IF('Référentiel Compétences'!G108="X","X","")</f>
        <v/>
      </c>
      <c r="D141" s="73" t="str">
        <f>IF('Référentiel Compétences'!H108="X","X","")</f>
        <v/>
      </c>
      <c r="E141" s="73" t="str">
        <f>IF('Référentiel Compétences'!I108="X","X","")</f>
        <v/>
      </c>
      <c r="F141" s="73" t="str">
        <f>IF('Référentiel Compétences'!J108="X","X","")</f>
        <v>X</v>
      </c>
      <c r="G141" s="137"/>
      <c r="H141" s="137"/>
      <c r="I141" s="138">
        <v>1</v>
      </c>
      <c r="J141" s="137"/>
      <c r="K141" s="137"/>
      <c r="L141" s="139"/>
      <c r="M141" s="110">
        <f t="shared" si="56"/>
        <v>0.75</v>
      </c>
      <c r="N141" s="111"/>
      <c r="O141" s="111">
        <v>0.65</v>
      </c>
      <c r="P141" s="371" t="s">
        <v>260</v>
      </c>
    </row>
    <row r="142" spans="1:16" s="92" customFormat="1" ht="45" customHeight="1" thickBot="1" x14ac:dyDescent="0.25">
      <c r="A142" s="88"/>
      <c r="B142" s="89" t="str">
        <f>B139</f>
        <v>Contact clients</v>
      </c>
      <c r="C142" s="378"/>
      <c r="D142" s="378"/>
      <c r="E142" s="378"/>
      <c r="F142" s="378"/>
      <c r="G142" s="90">
        <f>SUM(G140:G141)</f>
        <v>0</v>
      </c>
      <c r="H142" s="90">
        <f t="shared" ref="H142:L142" si="57">SUM(H140:H141)</f>
        <v>0</v>
      </c>
      <c r="I142" s="90">
        <f t="shared" si="57"/>
        <v>2</v>
      </c>
      <c r="J142" s="90">
        <f t="shared" si="57"/>
        <v>0</v>
      </c>
      <c r="K142" s="90">
        <f t="shared" si="57"/>
        <v>0</v>
      </c>
      <c r="L142" s="91">
        <f t="shared" si="57"/>
        <v>0</v>
      </c>
      <c r="M142" s="114">
        <f>IF(SUM(M140:M141)=0,"",AVERAGE(M140:M141))</f>
        <v>0.75</v>
      </c>
      <c r="N142" s="115" t="str">
        <f t="shared" ref="N142:O142" si="58">IF(SUM(N140:N141)=0,"",AVERAGE(N140:N141))</f>
        <v/>
      </c>
      <c r="O142" s="115">
        <f t="shared" si="58"/>
        <v>0.65</v>
      </c>
      <c r="P142" s="116"/>
    </row>
    <row r="143" spans="1:16" ht="24.75" customHeight="1" thickBot="1" x14ac:dyDescent="0.3">
      <c r="A143" s="153">
        <v>82</v>
      </c>
      <c r="B143" s="64" t="str">
        <f>'Référentiel Compétences'!B109</f>
        <v>Nettoyer après service</v>
      </c>
      <c r="C143" s="154"/>
      <c r="D143" s="154"/>
      <c r="E143" s="154"/>
      <c r="F143" s="154"/>
      <c r="G143" s="155"/>
      <c r="H143" s="155"/>
      <c r="I143" s="154"/>
      <c r="J143" s="154"/>
      <c r="K143" s="154"/>
      <c r="L143" s="156"/>
      <c r="M143" s="419"/>
      <c r="N143" s="420"/>
      <c r="O143" s="420"/>
      <c r="P143" s="421"/>
    </row>
    <row r="144" spans="1:16" ht="45" customHeight="1" x14ac:dyDescent="0.25">
      <c r="A144" s="159">
        <v>84</v>
      </c>
      <c r="B144" s="106" t="str">
        <f>'Référentiel Compétences'!B110</f>
        <v>Debarrassage des tables</v>
      </c>
      <c r="C144" s="107"/>
      <c r="D144" s="107"/>
      <c r="E144" s="107"/>
      <c r="F144" s="107"/>
      <c r="G144" s="133"/>
      <c r="H144" s="133"/>
      <c r="I144" s="134"/>
      <c r="J144" s="133"/>
      <c r="K144" s="133"/>
      <c r="L144" s="135"/>
      <c r="M144" s="81"/>
      <c r="N144" s="82"/>
      <c r="O144" s="82"/>
      <c r="P144" s="83" t="s">
        <v>260</v>
      </c>
    </row>
    <row r="145" spans="1:16" ht="45" customHeight="1" x14ac:dyDescent="0.25">
      <c r="A145" s="159">
        <v>85</v>
      </c>
      <c r="B145" s="106" t="str">
        <f>'Référentiel Compétences'!B111</f>
        <v>Débarrasser et nettoyer le buffet</v>
      </c>
      <c r="C145" s="107" t="str">
        <f>IF('Référentiel Compétences'!G111="X","X","")</f>
        <v/>
      </c>
      <c r="D145" s="107" t="str">
        <f>IF('Référentiel Compétences'!H111="X","X","")</f>
        <v/>
      </c>
      <c r="E145" s="107" t="str">
        <f>IF('Référentiel Compétences'!I111="X","X","")</f>
        <v/>
      </c>
      <c r="F145" s="107" t="str">
        <f>IF('Référentiel Compétences'!J111="X","X","")</f>
        <v>X</v>
      </c>
      <c r="G145" s="133"/>
      <c r="H145" s="133"/>
      <c r="I145" s="134">
        <v>1</v>
      </c>
      <c r="J145" s="133"/>
      <c r="K145" s="133"/>
      <c r="L145" s="135"/>
      <c r="M145" s="81">
        <f t="shared" ref="M145:M153" si="59">IF(G145=1,25%,IF(H145=1,50%,IF(I145=1,75%,IF(J145=1,100%,""))))</f>
        <v>0.75</v>
      </c>
      <c r="N145" s="82"/>
      <c r="O145" s="82">
        <v>0.65</v>
      </c>
      <c r="P145" s="83" t="s">
        <v>260</v>
      </c>
    </row>
    <row r="146" spans="1:16" ht="45" customHeight="1" x14ac:dyDescent="0.25">
      <c r="A146" s="159">
        <v>86</v>
      </c>
      <c r="B146" s="106" t="str">
        <f>'Référentiel Compétences'!B112</f>
        <v>Débarrasser les plateaux en chambre</v>
      </c>
      <c r="C146" s="107" t="str">
        <f>IF('Référentiel Compétences'!G112="X","X","")</f>
        <v/>
      </c>
      <c r="D146" s="107" t="str">
        <f>IF('Référentiel Compétences'!H112="X","X","")</f>
        <v/>
      </c>
      <c r="E146" s="107" t="str">
        <f>IF('Référentiel Compétences'!I112="X","X","")</f>
        <v/>
      </c>
      <c r="F146" s="107" t="str">
        <f>IF('Référentiel Compétences'!J112="X","X","")</f>
        <v>X</v>
      </c>
      <c r="G146" s="133"/>
      <c r="H146" s="133"/>
      <c r="I146" s="134">
        <v>1</v>
      </c>
      <c r="J146" s="133"/>
      <c r="K146" s="133"/>
      <c r="L146" s="135"/>
      <c r="M146" s="81">
        <f t="shared" si="59"/>
        <v>0.75</v>
      </c>
      <c r="N146" s="82"/>
      <c r="O146" s="82">
        <v>0.65</v>
      </c>
      <c r="P146" s="83" t="s">
        <v>260</v>
      </c>
    </row>
    <row r="147" spans="1:16" ht="45" customHeight="1" x14ac:dyDescent="0.25">
      <c r="A147" s="159">
        <v>87</v>
      </c>
      <c r="B147" s="106" t="str">
        <f>'Référentiel Compétences'!B113</f>
        <v>Conditionner le linge sale</v>
      </c>
      <c r="C147" s="107" t="str">
        <f>IF('Référentiel Compétences'!G113="X","X","")</f>
        <v/>
      </c>
      <c r="D147" s="107" t="str">
        <f>IF('Référentiel Compétences'!H113="X","X","")</f>
        <v/>
      </c>
      <c r="E147" s="107" t="str">
        <f>IF('Référentiel Compétences'!I113="X","X","")</f>
        <v/>
      </c>
      <c r="F147" s="107" t="str">
        <f>IF('Référentiel Compétences'!J113="X","X","")</f>
        <v>X</v>
      </c>
      <c r="G147" s="133"/>
      <c r="H147" s="133"/>
      <c r="I147" s="134">
        <v>1</v>
      </c>
      <c r="J147" s="133"/>
      <c r="K147" s="133"/>
      <c r="L147" s="135"/>
      <c r="M147" s="81">
        <f t="shared" si="59"/>
        <v>0.75</v>
      </c>
      <c r="N147" s="82"/>
      <c r="O147" s="82">
        <v>0.65</v>
      </c>
      <c r="P147" s="83" t="s">
        <v>260</v>
      </c>
    </row>
    <row r="148" spans="1:16" ht="45" customHeight="1" x14ac:dyDescent="0.25">
      <c r="A148" s="159">
        <v>88</v>
      </c>
      <c r="B148" s="106" t="str">
        <f>'Référentiel Compétences'!B114</f>
        <v>Evacuation des déchets</v>
      </c>
      <c r="C148" s="107" t="str">
        <f>IF('Référentiel Compétences'!G114="X","X","")</f>
        <v/>
      </c>
      <c r="D148" s="107" t="str">
        <f>IF('Référentiel Compétences'!H114="X","X","")</f>
        <v/>
      </c>
      <c r="E148" s="107" t="str">
        <f>IF('Référentiel Compétences'!I114="X","X","")</f>
        <v/>
      </c>
      <c r="F148" s="107" t="str">
        <f>IF('Référentiel Compétences'!J114="X","X","")</f>
        <v>X</v>
      </c>
      <c r="G148" s="133"/>
      <c r="H148" s="133"/>
      <c r="I148" s="134">
        <v>1</v>
      </c>
      <c r="J148" s="133"/>
      <c r="K148" s="133"/>
      <c r="L148" s="135"/>
      <c r="M148" s="81">
        <f t="shared" si="59"/>
        <v>0.75</v>
      </c>
      <c r="N148" s="82">
        <v>0.75</v>
      </c>
      <c r="O148" s="82">
        <v>0.65</v>
      </c>
      <c r="P148" s="83" t="s">
        <v>260</v>
      </c>
    </row>
    <row r="149" spans="1:16" ht="45" customHeight="1" thickBot="1" x14ac:dyDescent="0.3">
      <c r="A149" s="159">
        <v>89</v>
      </c>
      <c r="B149" s="106" t="str">
        <f>'Référentiel Compétences'!B115</f>
        <v>Maitriser des fiches de stock</v>
      </c>
      <c r="C149" s="107" t="str">
        <f>IF('Référentiel Compétences'!G115="X","X","")</f>
        <v/>
      </c>
      <c r="D149" s="107" t="str">
        <f>IF('Référentiel Compétences'!H115="X","X","")</f>
        <v/>
      </c>
      <c r="E149" s="107" t="str">
        <f>IF('Référentiel Compétences'!I115="X","X","")</f>
        <v/>
      </c>
      <c r="F149" s="107" t="str">
        <f>IF('Référentiel Compétences'!J115="X","X","")</f>
        <v>X</v>
      </c>
      <c r="G149" s="133"/>
      <c r="H149" s="133"/>
      <c r="I149" s="134">
        <v>1</v>
      </c>
      <c r="J149" s="133"/>
      <c r="K149" s="133"/>
      <c r="L149" s="135"/>
      <c r="M149" s="110">
        <f t="shared" si="59"/>
        <v>0.75</v>
      </c>
      <c r="N149" s="111"/>
      <c r="O149" s="111">
        <v>0.65</v>
      </c>
      <c r="P149" s="371" t="s">
        <v>260</v>
      </c>
    </row>
    <row r="150" spans="1:16" s="92" customFormat="1" ht="45" customHeight="1" thickBot="1" x14ac:dyDescent="0.25">
      <c r="A150" s="88"/>
      <c r="B150" s="89" t="str">
        <f>B143</f>
        <v>Nettoyer après service</v>
      </c>
      <c r="C150" s="378"/>
      <c r="D150" s="378"/>
      <c r="E150" s="378"/>
      <c r="F150" s="378"/>
      <c r="G150" s="90">
        <f>SUM(G144:G149)</f>
        <v>0</v>
      </c>
      <c r="H150" s="90">
        <f t="shared" ref="H150:L150" si="60">SUM(H144:H149)</f>
        <v>0</v>
      </c>
      <c r="I150" s="90">
        <f t="shared" si="60"/>
        <v>5</v>
      </c>
      <c r="J150" s="90">
        <f t="shared" si="60"/>
        <v>0</v>
      </c>
      <c r="K150" s="90">
        <f t="shared" si="60"/>
        <v>0</v>
      </c>
      <c r="L150" s="91">
        <f t="shared" si="60"/>
        <v>0</v>
      </c>
      <c r="M150" s="114">
        <f>IF(SUM(M144:M149)=0,"",AVERAGE(M144:M149))</f>
        <v>0.75</v>
      </c>
      <c r="N150" s="115">
        <f t="shared" ref="N150:O150" si="61">IF(SUM(N144:N149)=0,"",AVERAGE(N144:N149))</f>
        <v>0.75</v>
      </c>
      <c r="O150" s="115">
        <f t="shared" si="61"/>
        <v>0.65</v>
      </c>
      <c r="P150" s="116"/>
    </row>
    <row r="151" spans="1:16" s="79" customFormat="1" ht="45" customHeight="1" thickBot="1" x14ac:dyDescent="0.3">
      <c r="A151" s="120"/>
      <c r="B151" s="121" t="str">
        <f>B115</f>
        <v>SERVICE DU PETIT DEJEUNER</v>
      </c>
      <c r="C151" s="122"/>
      <c r="D151" s="122"/>
      <c r="E151" s="122"/>
      <c r="F151" s="122"/>
      <c r="G151" s="123">
        <f>G150+G142+G138+G125+G120</f>
        <v>0</v>
      </c>
      <c r="H151" s="123">
        <f t="shared" ref="H151:L151" si="62">H150+H142+H138+H125+H120</f>
        <v>0</v>
      </c>
      <c r="I151" s="123">
        <f t="shared" si="62"/>
        <v>18</v>
      </c>
      <c r="J151" s="123">
        <f t="shared" si="62"/>
        <v>3</v>
      </c>
      <c r="K151" s="123">
        <f t="shared" si="62"/>
        <v>0</v>
      </c>
      <c r="L151" s="124">
        <f t="shared" si="62"/>
        <v>0</v>
      </c>
      <c r="M151" s="125">
        <f>AVERAGE(M150,M142,M138,M125,M120)</f>
        <v>0.75624999999999998</v>
      </c>
      <c r="N151" s="126">
        <f t="shared" ref="N151:O151" si="63">AVERAGE(N150,N142,N138,N125,N120)</f>
        <v>0.75</v>
      </c>
      <c r="O151" s="126">
        <f t="shared" si="63"/>
        <v>0.65</v>
      </c>
      <c r="P151" s="422"/>
    </row>
    <row r="152" spans="1:16" ht="27" customHeight="1" thickBot="1" x14ac:dyDescent="0.3">
      <c r="A152" s="51"/>
      <c r="B152" s="316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4"/>
      <c r="N152" s="54"/>
      <c r="O152" s="54"/>
      <c r="P152" s="51"/>
    </row>
    <row r="153" spans="1:16" ht="33" customHeight="1" thickBot="1" x14ac:dyDescent="0.3">
      <c r="A153" s="56">
        <v>90</v>
      </c>
      <c r="B153" s="484" t="str">
        <f>'Référentiel Compétences'!B116</f>
        <v>ORGANISER SON POSTE SELON LA LOGIQUE DE LA TACHE</v>
      </c>
      <c r="C153" s="485" t="str">
        <f>IF('Référentiel Compétences'!G116="X","X","")</f>
        <v/>
      </c>
      <c r="D153" s="485" t="str">
        <f>IF('Référentiel Compétences'!H116="X","X","")</f>
        <v/>
      </c>
      <c r="E153" s="485" t="str">
        <f>IF('Référentiel Compétences'!I116="X","X","")</f>
        <v/>
      </c>
      <c r="F153" s="485" t="str">
        <f>IF('Référentiel Compétences'!J116="X","X","")</f>
        <v>X</v>
      </c>
      <c r="G153" s="485"/>
      <c r="H153" s="485"/>
      <c r="I153" s="485">
        <v>1</v>
      </c>
      <c r="J153" s="486"/>
      <c r="K153" s="486"/>
      <c r="L153" s="486"/>
      <c r="M153" s="486">
        <f t="shared" si="59"/>
        <v>0.75</v>
      </c>
      <c r="N153" s="486"/>
      <c r="O153" s="486">
        <v>0.65</v>
      </c>
      <c r="P153" s="487" t="s">
        <v>260</v>
      </c>
    </row>
    <row r="154" spans="1:16" ht="29.25" thickBot="1" x14ac:dyDescent="0.3">
      <c r="A154" s="56"/>
      <c r="B154" s="57"/>
      <c r="C154" s="58" t="s">
        <v>408</v>
      </c>
      <c r="D154" s="58" t="s">
        <v>409</v>
      </c>
      <c r="E154" s="58" t="s">
        <v>412</v>
      </c>
      <c r="F154" s="58" t="s">
        <v>411</v>
      </c>
      <c r="G154" s="58" t="s">
        <v>250</v>
      </c>
      <c r="H154" s="58" t="s">
        <v>251</v>
      </c>
      <c r="I154" s="58" t="s">
        <v>252</v>
      </c>
      <c r="J154" s="59" t="s">
        <v>253</v>
      </c>
      <c r="K154" s="59" t="s">
        <v>254</v>
      </c>
      <c r="L154" s="59" t="s">
        <v>255</v>
      </c>
      <c r="M154" s="60" t="s">
        <v>256</v>
      </c>
      <c r="N154" s="61" t="s">
        <v>257</v>
      </c>
      <c r="O154" s="62" t="s">
        <v>258</v>
      </c>
      <c r="P154" s="63" t="s">
        <v>259</v>
      </c>
    </row>
    <row r="155" spans="1:16" ht="24.75" customHeight="1" thickBot="1" x14ac:dyDescent="0.3">
      <c r="A155" s="153">
        <v>91</v>
      </c>
      <c r="B155" s="64" t="str">
        <f>'Référentiel Compétences'!B117</f>
        <v>S'informer de l'activité de l'établissement</v>
      </c>
      <c r="C155" s="154"/>
      <c r="D155" s="154"/>
      <c r="E155" s="154"/>
      <c r="F155" s="154"/>
      <c r="G155" s="155"/>
      <c r="H155" s="155"/>
      <c r="I155" s="154"/>
      <c r="J155" s="154"/>
      <c r="K155" s="154"/>
      <c r="L155" s="156"/>
      <c r="M155" s="157"/>
      <c r="N155" s="158"/>
      <c r="O155" s="158"/>
      <c r="P155" s="144"/>
    </row>
    <row r="156" spans="1:16" ht="45" customHeight="1" x14ac:dyDescent="0.25">
      <c r="A156" s="159">
        <v>92</v>
      </c>
      <c r="B156" s="106" t="str">
        <f>'Référentiel Compétences'!B118</f>
        <v>Savoir rechercher les informations</v>
      </c>
      <c r="C156" s="107" t="str">
        <f>IF('Référentiel Compétences'!G118="X","X","")</f>
        <v/>
      </c>
      <c r="D156" s="107" t="str">
        <f>IF('Référentiel Compétences'!H118="X","X","")</f>
        <v/>
      </c>
      <c r="E156" s="107" t="str">
        <f>IF('Référentiel Compétences'!I118="X","X","")</f>
        <v/>
      </c>
      <c r="F156" s="107" t="str">
        <f>IF('Référentiel Compétences'!J118="X","X","")</f>
        <v>X</v>
      </c>
      <c r="G156" s="133"/>
      <c r="H156" s="133"/>
      <c r="I156" s="134">
        <v>1</v>
      </c>
      <c r="J156" s="133"/>
      <c r="K156" s="133"/>
      <c r="L156" s="135"/>
      <c r="M156" s="81">
        <f t="shared" ref="M156:M158" si="64">IF(G156=1,25%,IF(H156=1,50%,IF(I156=1,75%,IF(J156=1,100%,""))))</f>
        <v>0.75</v>
      </c>
      <c r="N156" s="82">
        <v>0.75</v>
      </c>
      <c r="O156" s="82">
        <v>0.65</v>
      </c>
      <c r="P156" s="83" t="s">
        <v>260</v>
      </c>
    </row>
    <row r="157" spans="1:16" ht="45" customHeight="1" x14ac:dyDescent="0.25">
      <c r="A157" s="159">
        <v>93</v>
      </c>
      <c r="B157" s="106" t="str">
        <f>'Référentiel Compétences'!B119</f>
        <v>Analyser les informations écrites ou orales</v>
      </c>
      <c r="C157" s="107" t="str">
        <f>IF('Référentiel Compétences'!G119="X","X","")</f>
        <v/>
      </c>
      <c r="D157" s="107" t="str">
        <f>IF('Référentiel Compétences'!H119="X","X","")</f>
        <v/>
      </c>
      <c r="E157" s="107" t="str">
        <f>IF('Référentiel Compétences'!I119="X","X","")</f>
        <v/>
      </c>
      <c r="F157" s="107" t="str">
        <f>IF('Référentiel Compétences'!J119="X","X","")</f>
        <v>X</v>
      </c>
      <c r="G157" s="133"/>
      <c r="H157" s="133"/>
      <c r="I157" s="134">
        <v>1</v>
      </c>
      <c r="J157" s="133"/>
      <c r="K157" s="133"/>
      <c r="L157" s="135"/>
      <c r="M157" s="81">
        <f t="shared" si="64"/>
        <v>0.75</v>
      </c>
      <c r="N157" s="82"/>
      <c r="O157" s="82">
        <v>0.65</v>
      </c>
      <c r="P157" s="83" t="s">
        <v>260</v>
      </c>
    </row>
    <row r="158" spans="1:16" ht="45" customHeight="1" thickBot="1" x14ac:dyDescent="0.3">
      <c r="A158" s="159">
        <v>94</v>
      </c>
      <c r="B158" s="106" t="str">
        <f>'Référentiel Compétences'!B120</f>
        <v>Classer les informations par ordre de priorité</v>
      </c>
      <c r="C158" s="107" t="str">
        <f>IF('Référentiel Compétences'!G120="X","X","")</f>
        <v/>
      </c>
      <c r="D158" s="107" t="str">
        <f>IF('Référentiel Compétences'!H120="X","X","")</f>
        <v/>
      </c>
      <c r="E158" s="107" t="str">
        <f>IF('Référentiel Compétences'!I120="X","X","")</f>
        <v/>
      </c>
      <c r="F158" s="107" t="str">
        <f>IF('Référentiel Compétences'!J120="X","X","")</f>
        <v>X</v>
      </c>
      <c r="G158" s="133"/>
      <c r="H158" s="133"/>
      <c r="I158" s="134">
        <v>1</v>
      </c>
      <c r="J158" s="133"/>
      <c r="K158" s="133"/>
      <c r="L158" s="135"/>
      <c r="M158" s="110">
        <f t="shared" si="64"/>
        <v>0.75</v>
      </c>
      <c r="N158" s="111"/>
      <c r="O158" s="111">
        <v>0.65</v>
      </c>
      <c r="P158" s="371" t="s">
        <v>260</v>
      </c>
    </row>
    <row r="159" spans="1:16" s="92" customFormat="1" ht="45" customHeight="1" thickBot="1" x14ac:dyDescent="0.25">
      <c r="A159" s="88"/>
      <c r="B159" s="89" t="str">
        <f>B155</f>
        <v>S'informer de l'activité de l'établissement</v>
      </c>
      <c r="C159" s="378"/>
      <c r="D159" s="378"/>
      <c r="E159" s="378"/>
      <c r="F159" s="378"/>
      <c r="G159" s="90">
        <f>SUM(G156:G158)</f>
        <v>0</v>
      </c>
      <c r="H159" s="90">
        <f t="shared" ref="H159:L159" si="65">SUM(H156:H158)</f>
        <v>0</v>
      </c>
      <c r="I159" s="90">
        <f t="shared" si="65"/>
        <v>3</v>
      </c>
      <c r="J159" s="90">
        <f t="shared" si="65"/>
        <v>0</v>
      </c>
      <c r="K159" s="90">
        <f t="shared" si="65"/>
        <v>0</v>
      </c>
      <c r="L159" s="91">
        <f t="shared" si="65"/>
        <v>0</v>
      </c>
      <c r="M159" s="114">
        <f>IF(SUM(M156:M158)=0,"",AVERAGE(M156:M158))</f>
        <v>0.75</v>
      </c>
      <c r="N159" s="115">
        <f t="shared" ref="N159:O159" si="66">IF(SUM(N156:N158)=0,"",AVERAGE(N156:N158))</f>
        <v>0.75</v>
      </c>
      <c r="O159" s="115">
        <f t="shared" si="66"/>
        <v>0.65</v>
      </c>
      <c r="P159" s="116"/>
    </row>
    <row r="160" spans="1:16" ht="24.75" customHeight="1" thickBot="1" x14ac:dyDescent="0.3">
      <c r="A160" s="153">
        <v>95</v>
      </c>
      <c r="B160" s="64" t="str">
        <f>'Référentiel Compétences'!B121</f>
        <v>Déterminer les besoins (capacité à analyser les besoins )</v>
      </c>
      <c r="C160" s="154"/>
      <c r="D160" s="154"/>
      <c r="E160" s="154"/>
      <c r="F160" s="445"/>
      <c r="G160" s="452"/>
      <c r="H160" s="426"/>
      <c r="I160" s="427"/>
      <c r="J160" s="427"/>
      <c r="K160" s="427"/>
      <c r="L160" s="428"/>
      <c r="M160" s="423"/>
      <c r="N160" s="424"/>
      <c r="O160" s="424"/>
      <c r="P160" s="425"/>
    </row>
    <row r="161" spans="1:16" ht="45" customHeight="1" x14ac:dyDescent="0.25">
      <c r="A161" s="159">
        <v>96</v>
      </c>
      <c r="B161" s="443" t="str">
        <f>'Référentiel Compétences'!B122</f>
        <v>Estimer les besoins en personnel</v>
      </c>
      <c r="C161" s="444" t="str">
        <f>IF('Référentiel Compétences'!G122="X","X","")</f>
        <v/>
      </c>
      <c r="D161" s="444" t="str">
        <f>IF('Référentiel Compétences'!H122="X","X","")</f>
        <v/>
      </c>
      <c r="E161" s="444" t="str">
        <f>IF('Référentiel Compétences'!I122="X","X","")</f>
        <v/>
      </c>
      <c r="F161" s="453" t="str">
        <f>IF('Référentiel Compétences'!J122="X","X","")</f>
        <v>X</v>
      </c>
      <c r="G161" s="458"/>
      <c r="H161" s="459"/>
      <c r="I161" s="460">
        <v>1</v>
      </c>
      <c r="J161" s="459"/>
      <c r="K161" s="459"/>
      <c r="L161" s="461"/>
      <c r="M161" s="450">
        <f>IF(G161=1,25%,IF(H161=1,50%,IF(I161=1,75%,IF(J161=1,100%,""))))</f>
        <v>0.75</v>
      </c>
      <c r="N161" s="432"/>
      <c r="O161" s="432">
        <v>0.65</v>
      </c>
      <c r="P161" s="215" t="s">
        <v>260</v>
      </c>
    </row>
    <row r="162" spans="1:16" ht="45" customHeight="1" x14ac:dyDescent="0.25">
      <c r="A162" s="159"/>
      <c r="B162" s="377" t="str">
        <f>'Référentiel Compétences'!B117</f>
        <v>S'informer de l'activité de l'établissement</v>
      </c>
      <c r="C162" s="107"/>
      <c r="D162" s="107"/>
      <c r="E162" s="107"/>
      <c r="F162" s="454"/>
      <c r="G162" s="462"/>
      <c r="H162" s="133"/>
      <c r="I162" s="134">
        <v>1</v>
      </c>
      <c r="J162" s="133"/>
      <c r="K162" s="133"/>
      <c r="L162" s="463"/>
      <c r="M162" s="451">
        <f>IF(SUM(M156:M161)=0,"",AVERAGE(M156:M161))</f>
        <v>0.75</v>
      </c>
      <c r="N162" s="82">
        <f>IF(SUM(N156:N161)=0,"",AVERAGE(N156:N161))</f>
        <v>0.75</v>
      </c>
      <c r="O162" s="82">
        <f>IF(SUM(O156:O161)=0,"",AVERAGE(O156:O161))</f>
        <v>0.65</v>
      </c>
      <c r="P162" s="83" t="s">
        <v>260</v>
      </c>
    </row>
    <row r="163" spans="1:16" ht="45" customHeight="1" x14ac:dyDescent="0.25">
      <c r="A163" s="159"/>
      <c r="B163" s="377" t="str">
        <f>'Référentiel Compétences'!B123</f>
        <v>Identifier les besoins en linge</v>
      </c>
      <c r="C163" s="107"/>
      <c r="D163" s="107"/>
      <c r="E163" s="107"/>
      <c r="F163" s="454"/>
      <c r="G163" s="462"/>
      <c r="H163" s="133"/>
      <c r="I163" s="134">
        <v>1</v>
      </c>
      <c r="J163" s="133"/>
      <c r="K163" s="133"/>
      <c r="L163" s="463"/>
      <c r="M163" s="451"/>
      <c r="N163" s="82"/>
      <c r="O163" s="82"/>
      <c r="P163" s="83" t="s">
        <v>260</v>
      </c>
    </row>
    <row r="164" spans="1:16" ht="45" customHeight="1" x14ac:dyDescent="0.25">
      <c r="A164" s="159"/>
      <c r="B164" s="448" t="str">
        <f>'Référentiel Compétences'!B124</f>
        <v>Ventiler le linge vers les autres centres de profit</v>
      </c>
      <c r="C164" s="160" t="str">
        <f>IF('Référentiel Compétences'!G124="X","X","")</f>
        <v/>
      </c>
      <c r="D164" s="160" t="str">
        <f>IF('Référentiel Compétences'!H124="X","X","")</f>
        <v/>
      </c>
      <c r="E164" s="160" t="str">
        <f>IF('Référentiel Compétences'!I124="X","X","")</f>
        <v/>
      </c>
      <c r="F164" s="455" t="str">
        <f>IF('Référentiel Compétences'!J124="X","X","")</f>
        <v>X</v>
      </c>
      <c r="G164" s="464"/>
      <c r="H164" s="192"/>
      <c r="I164" s="190">
        <v>1</v>
      </c>
      <c r="J164" s="192"/>
      <c r="K164" s="192"/>
      <c r="L164" s="465"/>
      <c r="M164" s="456">
        <f t="shared" ref="M164:M169" si="67">IF(G164=1,25%,IF(H164=1,50%,IF(I164=1,75%,IF(J164=1,100%,""))))</f>
        <v>0.75</v>
      </c>
      <c r="N164" s="243"/>
      <c r="O164" s="243">
        <v>0.65</v>
      </c>
      <c r="P164" s="434" t="s">
        <v>260</v>
      </c>
    </row>
    <row r="165" spans="1:16" ht="45" customHeight="1" x14ac:dyDescent="0.25">
      <c r="A165" s="159"/>
      <c r="B165" s="181" t="str">
        <f>'Référentiel Compétences'!B125</f>
        <v>Identifier les besoins en produit</v>
      </c>
      <c r="C165" s="160" t="str">
        <f>IF('Référentiel Compétences'!G125="X","X","")</f>
        <v/>
      </c>
      <c r="D165" s="160" t="str">
        <f>IF('Référentiel Compétences'!H125="X","X","")</f>
        <v/>
      </c>
      <c r="E165" s="160" t="str">
        <f>IF('Référentiel Compétences'!I125="X","X","")</f>
        <v/>
      </c>
      <c r="F165" s="455" t="str">
        <f>IF('Référentiel Compétences'!J125="X","X","")</f>
        <v>X</v>
      </c>
      <c r="G165" s="462"/>
      <c r="H165" s="133"/>
      <c r="I165" s="134">
        <v>1</v>
      </c>
      <c r="J165" s="133"/>
      <c r="K165" s="133"/>
      <c r="L165" s="463"/>
      <c r="M165" s="451">
        <f t="shared" si="67"/>
        <v>0.75</v>
      </c>
      <c r="N165" s="82"/>
      <c r="O165" s="82">
        <v>0.65</v>
      </c>
      <c r="P165" s="83" t="s">
        <v>260</v>
      </c>
    </row>
    <row r="166" spans="1:16" ht="45" customHeight="1" thickBot="1" x14ac:dyDescent="0.3">
      <c r="A166" s="159"/>
      <c r="B166" s="181" t="str">
        <f>'Référentiel Compétences'!B126</f>
        <v>Identifier les besoins en matériel</v>
      </c>
      <c r="C166" s="160" t="str">
        <f>IF('Référentiel Compétences'!G126="X","X","")</f>
        <v/>
      </c>
      <c r="D166" s="160" t="str">
        <f>IF('Référentiel Compétences'!H126="X","X","")</f>
        <v/>
      </c>
      <c r="E166" s="160" t="str">
        <f>IF('Référentiel Compétences'!I126="X","X","")</f>
        <v/>
      </c>
      <c r="F166" s="455" t="str">
        <f>IF('Référentiel Compétences'!J126="X","X","")</f>
        <v>X</v>
      </c>
      <c r="G166" s="466"/>
      <c r="H166" s="137"/>
      <c r="I166" s="138">
        <v>1</v>
      </c>
      <c r="J166" s="137"/>
      <c r="K166" s="137"/>
      <c r="L166" s="467"/>
      <c r="M166" s="457">
        <f t="shared" si="67"/>
        <v>0.75</v>
      </c>
      <c r="N166" s="86"/>
      <c r="O166" s="86">
        <v>0.65</v>
      </c>
      <c r="P166" s="87" t="s">
        <v>260</v>
      </c>
    </row>
    <row r="167" spans="1:16" s="92" customFormat="1" ht="45" customHeight="1" thickBot="1" x14ac:dyDescent="0.25">
      <c r="A167" s="88"/>
      <c r="B167" s="89" t="str">
        <f>B160</f>
        <v>Déterminer les besoins (capacité à analyser les besoins )</v>
      </c>
      <c r="C167" s="378"/>
      <c r="D167" s="378"/>
      <c r="E167" s="378"/>
      <c r="F167" s="378"/>
      <c r="G167" s="90">
        <f>SUM(G161:G166)</f>
        <v>0</v>
      </c>
      <c r="H167" s="90">
        <f t="shared" ref="H167:L167" si="68">SUM(H161:H166)</f>
        <v>0</v>
      </c>
      <c r="I167" s="90">
        <f t="shared" si="68"/>
        <v>6</v>
      </c>
      <c r="J167" s="90">
        <f t="shared" si="68"/>
        <v>0</v>
      </c>
      <c r="K167" s="90">
        <f t="shared" si="68"/>
        <v>0</v>
      </c>
      <c r="L167" s="91">
        <f t="shared" si="68"/>
        <v>0</v>
      </c>
      <c r="M167" s="114">
        <f>IF(SUM(M161:M166)=0,"",AVERAGE(M161:M166))</f>
        <v>0.75</v>
      </c>
      <c r="N167" s="115">
        <f t="shared" ref="N167:O167" si="69">IF(SUM(N161:N166)=0,"",AVERAGE(N161:N166))</f>
        <v>0.75</v>
      </c>
      <c r="O167" s="115">
        <f t="shared" si="69"/>
        <v>0.65</v>
      </c>
      <c r="P167" s="116"/>
    </row>
    <row r="168" spans="1:16" ht="24.75" customHeight="1" thickBot="1" x14ac:dyDescent="0.3">
      <c r="A168" s="153"/>
      <c r="B168" s="64" t="str">
        <f>'Référentiel Compétences'!B127</f>
        <v xml:space="preserve">Plannifer le travail </v>
      </c>
      <c r="C168" s="154"/>
      <c r="D168" s="154"/>
      <c r="E168" s="154"/>
      <c r="F168" s="445"/>
      <c r="G168" s="442"/>
      <c r="H168" s="155"/>
      <c r="I168" s="154"/>
      <c r="J168" s="154"/>
      <c r="K168" s="154"/>
      <c r="L168" s="156"/>
      <c r="M168" s="157"/>
      <c r="N168" s="158"/>
      <c r="O168" s="158"/>
      <c r="P168" s="144"/>
    </row>
    <row r="169" spans="1:16" ht="45" customHeight="1" x14ac:dyDescent="0.25">
      <c r="A169" s="159"/>
      <c r="B169" s="449" t="str">
        <f>'Référentiel Compétences'!B128</f>
        <v>Etablir le planning du personnel en fonction de l'activité</v>
      </c>
      <c r="C169" s="429" t="str">
        <f>IF('Référentiel Compétences'!G128="X","X","")</f>
        <v/>
      </c>
      <c r="D169" s="429" t="str">
        <f>IF('Référentiel Compétences'!H128="X","X","")</f>
        <v/>
      </c>
      <c r="E169" s="429" t="str">
        <f>IF('Référentiel Compétences'!I128="X","X","")</f>
        <v/>
      </c>
      <c r="F169" s="429" t="str">
        <f>IF('Référentiel Compétences'!J128="X","X","")</f>
        <v>X</v>
      </c>
      <c r="G169" s="192"/>
      <c r="H169" s="192"/>
      <c r="I169" s="190">
        <v>1</v>
      </c>
      <c r="J169" s="192"/>
      <c r="K169" s="192"/>
      <c r="L169" s="430"/>
      <c r="M169" s="431">
        <f t="shared" si="67"/>
        <v>0.75</v>
      </c>
      <c r="N169" s="432"/>
      <c r="O169" s="432">
        <v>0.65</v>
      </c>
      <c r="P169" s="433" t="s">
        <v>260</v>
      </c>
    </row>
    <row r="170" spans="1:16" ht="45" customHeight="1" x14ac:dyDescent="0.25">
      <c r="A170" s="159"/>
      <c r="B170" s="448" t="str">
        <f>'Référentiel Compétences'!B123</f>
        <v>Identifier les besoins en linge</v>
      </c>
      <c r="C170" s="160"/>
      <c r="D170" s="160"/>
      <c r="E170" s="160"/>
      <c r="F170" s="160"/>
      <c r="G170" s="133"/>
      <c r="H170" s="133"/>
      <c r="I170" s="134">
        <v>1</v>
      </c>
      <c r="J170" s="133"/>
      <c r="K170" s="133"/>
      <c r="L170" s="135"/>
      <c r="M170" s="81">
        <f>IF(SUM(M164:M169)=0,"",AVERAGE(M164:M169))</f>
        <v>0.75</v>
      </c>
      <c r="N170" s="82">
        <f>IF(SUM(N164:N169)=0,"",AVERAGE(N164:N169))</f>
        <v>0.75</v>
      </c>
      <c r="O170" s="82">
        <f>IF(SUM(O164:O169)=0,"",AVERAGE(O164:O169))</f>
        <v>0.65</v>
      </c>
      <c r="P170" s="83" t="s">
        <v>260</v>
      </c>
    </row>
    <row r="171" spans="1:16" ht="45" customHeight="1" x14ac:dyDescent="0.25">
      <c r="A171" s="159">
        <v>91</v>
      </c>
      <c r="B171" s="181" t="str">
        <f>'Référentiel Compétences'!B129</f>
        <v>Préparer la répartition de la remise en état des chambres</v>
      </c>
      <c r="C171" s="160"/>
      <c r="D171" s="160"/>
      <c r="E171" s="160"/>
      <c r="F171" s="160"/>
      <c r="G171" s="133"/>
      <c r="H171" s="133"/>
      <c r="I171" s="134">
        <v>1</v>
      </c>
      <c r="J171" s="133"/>
      <c r="K171" s="133"/>
      <c r="L171" s="135"/>
      <c r="M171" s="81">
        <f>IF(SUM(M165:M170)=0,"",AVERAGE(M165:M170))</f>
        <v>0.75</v>
      </c>
      <c r="N171" s="82"/>
      <c r="O171" s="82">
        <v>0.65</v>
      </c>
      <c r="P171" s="83" t="s">
        <v>260</v>
      </c>
    </row>
    <row r="172" spans="1:16" s="165" customFormat="1" ht="45" customHeight="1" x14ac:dyDescent="0.2">
      <c r="A172" s="161"/>
      <c r="B172" s="93" t="str">
        <f>'Référentiel Compétences'!B130</f>
        <v>Préparer la répartition de la remise en état des locaux</v>
      </c>
      <c r="C172" s="162" t="str">
        <f>IF('Référentiel Compétences'!G130="X","X","")</f>
        <v/>
      </c>
      <c r="D172" s="162" t="str">
        <f>IF('Référentiel Compétences'!H130="X","X","")</f>
        <v/>
      </c>
      <c r="E172" s="162" t="str">
        <f>IF('Référentiel Compétences'!I130="X","X","")</f>
        <v/>
      </c>
      <c r="F172" s="162" t="str">
        <f>IF('Référentiel Compétences'!J130="X","X","")</f>
        <v>X</v>
      </c>
      <c r="G172" s="163"/>
      <c r="H172" s="163"/>
      <c r="I172" s="163">
        <v>1</v>
      </c>
      <c r="J172" s="163"/>
      <c r="K172" s="163"/>
      <c r="L172" s="164"/>
      <c r="M172" s="76">
        <f t="shared" ref="M172:M176" si="70">IF(G172=1,25%,IF(H172=1,50%,IF(I172=1,75%,IF(J172=1,100%,""))))</f>
        <v>0.75</v>
      </c>
      <c r="N172" s="77"/>
      <c r="O172" s="77">
        <v>0.65</v>
      </c>
      <c r="P172" s="78" t="s">
        <v>260</v>
      </c>
    </row>
    <row r="173" spans="1:16" s="79" customFormat="1" ht="45" customHeight="1" x14ac:dyDescent="0.25">
      <c r="A173" s="166">
        <v>97</v>
      </c>
      <c r="B173" s="93" t="str">
        <f>'Référentiel Compétences'!B131</f>
        <v>Préparer la répartition de la remise en état des lieux communs</v>
      </c>
      <c r="C173" s="162" t="str">
        <f>IF('Référentiel Compétences'!G131="X","X","")</f>
        <v/>
      </c>
      <c r="D173" s="162" t="str">
        <f>IF('Référentiel Compétences'!H131="X","X","")</f>
        <v/>
      </c>
      <c r="E173" s="162" t="str">
        <f>IF('Référentiel Compétences'!I131="X","X","")</f>
        <v/>
      </c>
      <c r="F173" s="162" t="str">
        <f>IF('Référentiel Compétences'!J131="X","X","")</f>
        <v>X</v>
      </c>
      <c r="G173" s="133"/>
      <c r="H173" s="133"/>
      <c r="I173" s="134">
        <v>1</v>
      </c>
      <c r="J173" s="133"/>
      <c r="K173" s="133"/>
      <c r="L173" s="135"/>
      <c r="M173" s="76">
        <f t="shared" si="70"/>
        <v>0.75</v>
      </c>
      <c r="N173" s="77"/>
      <c r="O173" s="77">
        <v>0.65</v>
      </c>
      <c r="P173" s="78" t="s">
        <v>260</v>
      </c>
    </row>
    <row r="174" spans="1:16" s="79" customFormat="1" ht="45" customHeight="1" x14ac:dyDescent="0.25">
      <c r="A174" s="166">
        <v>99</v>
      </c>
      <c r="B174" s="93" t="str">
        <f>'Référentiel Compétences'!B132</f>
        <v>Programmer l'entretien périodique des chambres</v>
      </c>
      <c r="C174" s="162" t="str">
        <f>IF('Référentiel Compétences'!G132="X","X","")</f>
        <v/>
      </c>
      <c r="D174" s="162" t="str">
        <f>IF('Référentiel Compétences'!H132="X","X","")</f>
        <v/>
      </c>
      <c r="E174" s="162" t="str">
        <f>IF('Référentiel Compétences'!I132="X","X","")</f>
        <v/>
      </c>
      <c r="F174" s="162" t="str">
        <f>IF('Référentiel Compétences'!J132="X","X","")</f>
        <v>X</v>
      </c>
      <c r="G174" s="133"/>
      <c r="H174" s="133"/>
      <c r="I174" s="134">
        <v>1</v>
      </c>
      <c r="J174" s="133"/>
      <c r="K174" s="133"/>
      <c r="L174" s="135"/>
      <c r="M174" s="76">
        <f t="shared" si="70"/>
        <v>0.75</v>
      </c>
      <c r="N174" s="77">
        <v>0.75</v>
      </c>
      <c r="O174" s="77">
        <v>0.65</v>
      </c>
      <c r="P174" s="78" t="s">
        <v>260</v>
      </c>
    </row>
    <row r="175" spans="1:16" s="79" customFormat="1" ht="45" customHeight="1" x14ac:dyDescent="0.25">
      <c r="A175" s="166">
        <v>100</v>
      </c>
      <c r="B175" s="93" t="str">
        <f>'Référentiel Compétences'!B133</f>
        <v>Programmer l'entretien périodique des locaux</v>
      </c>
      <c r="C175" s="162" t="str">
        <f>IF('Référentiel Compétences'!G133="X","X","")</f>
        <v/>
      </c>
      <c r="D175" s="162" t="str">
        <f>IF('Référentiel Compétences'!H133="X","X","")</f>
        <v/>
      </c>
      <c r="E175" s="162" t="str">
        <f>IF('Référentiel Compétences'!I133="X","X","")</f>
        <v/>
      </c>
      <c r="F175" s="162" t="str">
        <f>IF('Référentiel Compétences'!J133="X","X","")</f>
        <v>X</v>
      </c>
      <c r="G175" s="133"/>
      <c r="H175" s="133"/>
      <c r="I175" s="134">
        <v>1</v>
      </c>
      <c r="J175" s="133"/>
      <c r="K175" s="133"/>
      <c r="L175" s="135"/>
      <c r="M175" s="76">
        <f t="shared" si="70"/>
        <v>0.75</v>
      </c>
      <c r="N175" s="77"/>
      <c r="O175" s="77">
        <v>0.65</v>
      </c>
      <c r="P175" s="78" t="s">
        <v>260</v>
      </c>
    </row>
    <row r="176" spans="1:16" s="79" customFormat="1" ht="45" customHeight="1" thickBot="1" x14ac:dyDescent="0.3">
      <c r="A176" s="166">
        <v>101</v>
      </c>
      <c r="B176" s="93" t="str">
        <f>'Référentiel Compétences'!B134</f>
        <v>Programmer l'entretien périodique des lieux communs</v>
      </c>
      <c r="C176" s="162" t="str">
        <f>IF('Référentiel Compétences'!G134="X","X","")</f>
        <v/>
      </c>
      <c r="D176" s="162" t="str">
        <f>IF('Référentiel Compétences'!H134="X","X","")</f>
        <v/>
      </c>
      <c r="E176" s="162" t="str">
        <f>IF('Référentiel Compétences'!I134="X","X","")</f>
        <v/>
      </c>
      <c r="F176" s="162" t="str">
        <f>IF('Référentiel Compétences'!J134="X","X","")</f>
        <v>X</v>
      </c>
      <c r="G176" s="133"/>
      <c r="H176" s="133"/>
      <c r="I176" s="134">
        <v>1</v>
      </c>
      <c r="J176" s="133"/>
      <c r="K176" s="133"/>
      <c r="L176" s="135"/>
      <c r="M176" s="140">
        <f t="shared" si="70"/>
        <v>0.75</v>
      </c>
      <c r="N176" s="98"/>
      <c r="O176" s="98">
        <v>0.65</v>
      </c>
      <c r="P176" s="99" t="s">
        <v>260</v>
      </c>
    </row>
    <row r="177" spans="1:16" s="92" customFormat="1" ht="45" customHeight="1" thickBot="1" x14ac:dyDescent="0.25">
      <c r="A177" s="88"/>
      <c r="B177" s="89" t="str">
        <f>B168</f>
        <v xml:space="preserve">Plannifer le travail </v>
      </c>
      <c r="C177" s="378"/>
      <c r="D177" s="378"/>
      <c r="E177" s="378"/>
      <c r="F177" s="378"/>
      <c r="G177" s="90">
        <f>SUM(G169:G176)</f>
        <v>0</v>
      </c>
      <c r="H177" s="90">
        <f t="shared" ref="H177:L177" si="71">SUM(H169:H176)</f>
        <v>0</v>
      </c>
      <c r="I177" s="90">
        <f t="shared" si="71"/>
        <v>8</v>
      </c>
      <c r="J177" s="90">
        <f t="shared" si="71"/>
        <v>0</v>
      </c>
      <c r="K177" s="90">
        <f t="shared" si="71"/>
        <v>0</v>
      </c>
      <c r="L177" s="91">
        <f t="shared" si="71"/>
        <v>0</v>
      </c>
      <c r="M177" s="114">
        <f>IF(SUM(M169:M176)=0,"",AVERAGE(M169:M176))</f>
        <v>0.75</v>
      </c>
      <c r="N177" s="115">
        <f t="shared" ref="N177:O177" si="72">IF(SUM(N169:N176)=0,"",AVERAGE(N169:N176))</f>
        <v>0.75</v>
      </c>
      <c r="O177" s="115">
        <f t="shared" si="72"/>
        <v>0.65</v>
      </c>
      <c r="P177" s="116"/>
    </row>
    <row r="178" spans="1:16" ht="24.75" customHeight="1" thickBot="1" x14ac:dyDescent="0.3">
      <c r="A178" s="153">
        <v>102</v>
      </c>
      <c r="B178" s="64" t="str">
        <f>'Référentiel Compétences'!B135</f>
        <v>Préparer de l'accueil d'un client (identification)</v>
      </c>
      <c r="C178" s="154"/>
      <c r="D178" s="154"/>
      <c r="E178" s="154"/>
      <c r="F178" s="445"/>
      <c r="G178" s="442"/>
      <c r="H178" s="155"/>
      <c r="I178" s="154"/>
      <c r="J178" s="154"/>
      <c r="K178" s="154"/>
      <c r="L178" s="156"/>
      <c r="M178" s="157"/>
      <c r="N178" s="158"/>
      <c r="O178" s="158"/>
      <c r="P178" s="144"/>
    </row>
    <row r="179" spans="1:16" s="79" customFormat="1" ht="45" customHeight="1" thickBot="1" x14ac:dyDescent="0.3">
      <c r="A179" s="167">
        <v>103</v>
      </c>
      <c r="B179" s="446" t="str">
        <f>'Référentiel Compétences'!B136</f>
        <v>Identifier le type de clientèle</v>
      </c>
      <c r="C179" s="447" t="str">
        <f>IF('Référentiel Compétences'!G136="X","X","")</f>
        <v/>
      </c>
      <c r="D179" s="447" t="str">
        <f>IF('Référentiel Compétences'!H136="X","X","")</f>
        <v/>
      </c>
      <c r="E179" s="447" t="str">
        <f>IF('Référentiel Compétences'!I136="X","X","")</f>
        <v/>
      </c>
      <c r="F179" s="447" t="str">
        <f>IF('Référentiel Compétences'!J136="X","X","")</f>
        <v>X</v>
      </c>
      <c r="G179" s="137"/>
      <c r="H179" s="137"/>
      <c r="I179" s="138">
        <v>1</v>
      </c>
      <c r="J179" s="137"/>
      <c r="K179" s="137"/>
      <c r="L179" s="139"/>
      <c r="M179" s="177">
        <f>IF(G179=1,25%,IF(H179=1,50%,IF(I179=1,75%,IF(J179=1,100%,""))))</f>
        <v>0.75</v>
      </c>
      <c r="N179" s="178"/>
      <c r="O179" s="178">
        <v>0.65</v>
      </c>
      <c r="P179" s="179" t="s">
        <v>260</v>
      </c>
    </row>
    <row r="180" spans="1:16" s="79" customFormat="1" ht="45" customHeight="1" thickBot="1" x14ac:dyDescent="0.3">
      <c r="A180" s="374"/>
      <c r="B180" s="441" t="str">
        <f>'Référentiel Compétences'!B137</f>
        <v>Rechercher les besoins du client</v>
      </c>
      <c r="C180" s="162" t="str">
        <f>IF('Référentiel Compétences'!G137="X","X","")</f>
        <v/>
      </c>
      <c r="D180" s="162" t="str">
        <f>IF('Référentiel Compétences'!H137="X","X","")</f>
        <v/>
      </c>
      <c r="E180" s="162" t="str">
        <f>IF('Référentiel Compétences'!I137="X","X","")</f>
        <v/>
      </c>
      <c r="F180" s="162" t="str">
        <f>IF('Référentiel Compétences'!J137="X","X","")</f>
        <v>X</v>
      </c>
      <c r="G180" s="137"/>
      <c r="H180" s="137"/>
      <c r="I180" s="138">
        <v>1</v>
      </c>
      <c r="J180" s="137"/>
      <c r="K180" s="137"/>
      <c r="L180" s="139"/>
      <c r="M180" s="76">
        <f t="shared" ref="M180:M181" si="73">IF(G180=1,25%,IF(H180=1,50%,IF(I180=1,75%,IF(J180=1,100%,""))))</f>
        <v>0.75</v>
      </c>
      <c r="N180" s="77"/>
      <c r="O180" s="77">
        <v>0.65</v>
      </c>
      <c r="P180" s="78" t="s">
        <v>260</v>
      </c>
    </row>
    <row r="181" spans="1:16" s="79" customFormat="1" ht="45" customHeight="1" thickBot="1" x14ac:dyDescent="0.3">
      <c r="A181" s="374"/>
      <c r="B181" s="375" t="str">
        <f>'Référentiel Compétences'!B138</f>
        <v>Déterminer les services par rapport au type de client</v>
      </c>
      <c r="C181" s="162" t="str">
        <f>IF('Référentiel Compétences'!G138="X","X","")</f>
        <v/>
      </c>
      <c r="D181" s="162" t="str">
        <f>IF('Référentiel Compétences'!H138="X","X","")</f>
        <v/>
      </c>
      <c r="E181" s="162" t="str">
        <f>IF('Référentiel Compétences'!I138="X","X","")</f>
        <v/>
      </c>
      <c r="F181" s="162" t="str">
        <f>IF('Référentiel Compétences'!J138="X","X","")</f>
        <v>X</v>
      </c>
      <c r="G181" s="137"/>
      <c r="H181" s="137"/>
      <c r="I181" s="138">
        <v>1</v>
      </c>
      <c r="J181" s="137"/>
      <c r="K181" s="137"/>
      <c r="L181" s="139"/>
      <c r="M181" s="76">
        <f t="shared" si="73"/>
        <v>0.75</v>
      </c>
      <c r="N181" s="77"/>
      <c r="O181" s="77">
        <v>0.65</v>
      </c>
      <c r="P181" s="78" t="s">
        <v>260</v>
      </c>
    </row>
    <row r="182" spans="1:16" s="92" customFormat="1" ht="45" customHeight="1" thickBot="1" x14ac:dyDescent="0.25">
      <c r="A182" s="88"/>
      <c r="B182" s="100" t="str">
        <f>B178</f>
        <v>Préparer de l'accueil d'un client (identification)</v>
      </c>
      <c r="C182" s="378"/>
      <c r="D182" s="378"/>
      <c r="E182" s="378"/>
      <c r="F182" s="378"/>
      <c r="G182" s="90">
        <f>SUM(G179:G181)</f>
        <v>0</v>
      </c>
      <c r="H182" s="90">
        <f t="shared" ref="H182:L182" si="74">SUM(H179:H181)</f>
        <v>0</v>
      </c>
      <c r="I182" s="90">
        <f t="shared" si="74"/>
        <v>3</v>
      </c>
      <c r="J182" s="90">
        <f t="shared" si="74"/>
        <v>0</v>
      </c>
      <c r="K182" s="90">
        <f t="shared" si="74"/>
        <v>0</v>
      </c>
      <c r="L182" s="91">
        <f t="shared" si="74"/>
        <v>0</v>
      </c>
      <c r="M182" s="117">
        <f>IF(SUM(M179:M181)=0,"",AVERAGE(M179:M181))</f>
        <v>0.75</v>
      </c>
      <c r="N182" s="118" t="str">
        <f t="shared" ref="N182:O182" si="75">IF(SUM(N179:N181)=0,"",AVERAGE(N179:N181))</f>
        <v/>
      </c>
      <c r="O182" s="118">
        <f t="shared" si="75"/>
        <v>0.65</v>
      </c>
      <c r="P182" s="119"/>
    </row>
    <row r="183" spans="1:16" s="79" customFormat="1" ht="45" customHeight="1" thickBot="1" x14ac:dyDescent="0.3">
      <c r="A183" s="120"/>
      <c r="B183" s="121" t="str">
        <f>B153</f>
        <v>ORGANISER SON POSTE SELON LA LOGIQUE DE LA TACHE</v>
      </c>
      <c r="C183" s="122"/>
      <c r="D183" s="122"/>
      <c r="E183" s="122"/>
      <c r="F183" s="122"/>
      <c r="G183" s="123">
        <f t="shared" ref="G183:L183" si="76">G182+G177+G167+G159</f>
        <v>0</v>
      </c>
      <c r="H183" s="123">
        <f t="shared" si="76"/>
        <v>0</v>
      </c>
      <c r="I183" s="123">
        <f t="shared" si="76"/>
        <v>20</v>
      </c>
      <c r="J183" s="123">
        <f t="shared" si="76"/>
        <v>0</v>
      </c>
      <c r="K183" s="123">
        <f t="shared" si="76"/>
        <v>0</v>
      </c>
      <c r="L183" s="124">
        <f t="shared" si="76"/>
        <v>0</v>
      </c>
      <c r="M183" s="125">
        <f>AVERAGE(M182,M167,M159,M177)</f>
        <v>0.75</v>
      </c>
      <c r="N183" s="126">
        <f t="shared" ref="N183:O183" si="77">AVERAGE(N182,N167,N159,N177)</f>
        <v>0.75</v>
      </c>
      <c r="O183" s="126">
        <f t="shared" si="77"/>
        <v>0.65</v>
      </c>
      <c r="P183" s="422"/>
    </row>
    <row r="184" spans="1:16" s="128" customFormat="1" ht="24.75" customHeight="1" thickBot="1" x14ac:dyDescent="0.3">
      <c r="A184" s="45"/>
      <c r="B184" s="136"/>
      <c r="C184" s="53"/>
      <c r="D184" s="53"/>
      <c r="E184" s="53"/>
      <c r="F184" s="53"/>
      <c r="G184" s="127"/>
      <c r="H184" s="127"/>
      <c r="I184" s="53"/>
      <c r="J184" s="127"/>
      <c r="K184" s="127"/>
      <c r="L184" s="127"/>
      <c r="M184" s="55"/>
      <c r="N184" s="55"/>
      <c r="O184" s="55"/>
      <c r="P184" s="168"/>
    </row>
    <row r="185" spans="1:16" ht="33" customHeight="1" thickBot="1" x14ac:dyDescent="0.3">
      <c r="A185" s="56">
        <v>106</v>
      </c>
      <c r="B185" s="484" t="str">
        <f>'Référentiel Compétences'!B139</f>
        <v>AGIR</v>
      </c>
      <c r="C185" s="485" t="str">
        <f>IF('Référentiel Compétences'!G139="X","X","")</f>
        <v/>
      </c>
      <c r="D185" s="485" t="str">
        <f>IF('Référentiel Compétences'!H139="X","X","")</f>
        <v/>
      </c>
      <c r="E185" s="485" t="str">
        <f>IF('Référentiel Compétences'!I139="X","X","")</f>
        <v/>
      </c>
      <c r="F185" s="485" t="str">
        <f>IF('Référentiel Compétences'!J139="X","X","")</f>
        <v>X</v>
      </c>
      <c r="G185" s="485"/>
      <c r="H185" s="485"/>
      <c r="I185" s="485">
        <v>1</v>
      </c>
      <c r="J185" s="486"/>
      <c r="K185" s="486"/>
      <c r="L185" s="486"/>
      <c r="M185" s="486">
        <f t="shared" ref="M185:M194" si="78">IF(G185=1,25%,IF(H185=1,50%,IF(I185=1,75%,IF(J185=1,100%,""))))</f>
        <v>0.75</v>
      </c>
      <c r="N185" s="486"/>
      <c r="O185" s="486">
        <v>0.65</v>
      </c>
      <c r="P185" s="487" t="s">
        <v>260</v>
      </c>
    </row>
    <row r="186" spans="1:16" ht="29.25" thickBot="1" x14ac:dyDescent="0.3">
      <c r="A186" s="56"/>
      <c r="B186" s="57"/>
      <c r="C186" s="58" t="s">
        <v>408</v>
      </c>
      <c r="D186" s="58" t="s">
        <v>409</v>
      </c>
      <c r="E186" s="58" t="s">
        <v>412</v>
      </c>
      <c r="F186" s="58" t="s">
        <v>411</v>
      </c>
      <c r="G186" s="58" t="s">
        <v>250</v>
      </c>
      <c r="H186" s="58" t="s">
        <v>251</v>
      </c>
      <c r="I186" s="58" t="s">
        <v>252</v>
      </c>
      <c r="J186" s="59" t="s">
        <v>253</v>
      </c>
      <c r="K186" s="59" t="s">
        <v>254</v>
      </c>
      <c r="L186" s="59" t="s">
        <v>255</v>
      </c>
      <c r="M186" s="60" t="s">
        <v>256</v>
      </c>
      <c r="N186" s="61" t="s">
        <v>257</v>
      </c>
      <c r="O186" s="62" t="s">
        <v>258</v>
      </c>
      <c r="P186" s="63" t="s">
        <v>259</v>
      </c>
    </row>
    <row r="187" spans="1:16" ht="24.75" customHeight="1" thickBot="1" x14ac:dyDescent="0.3">
      <c r="A187" s="153">
        <v>107</v>
      </c>
      <c r="B187" s="64" t="str">
        <f>'Référentiel Compétences'!B140</f>
        <v>Assurer l'accueil et le suivi du client</v>
      </c>
      <c r="C187" s="154"/>
      <c r="D187" s="154"/>
      <c r="E187" s="154"/>
      <c r="F187" s="154"/>
      <c r="G187" s="155"/>
      <c r="H187" s="155"/>
      <c r="I187" s="154"/>
      <c r="J187" s="154"/>
      <c r="K187" s="154"/>
      <c r="L187" s="156"/>
      <c r="M187" s="157"/>
      <c r="N187" s="158"/>
      <c r="O187" s="158"/>
      <c r="P187" s="144"/>
    </row>
    <row r="188" spans="1:16" s="79" customFormat="1" ht="45" customHeight="1" x14ac:dyDescent="0.25">
      <c r="A188" s="166">
        <v>108</v>
      </c>
      <c r="B188" s="93" t="str">
        <f>'Référentiel Compétences'!B141</f>
        <v>Répondre aux besoins immédiats et futurs du client durant le séjour</v>
      </c>
      <c r="C188" s="73" t="str">
        <f>IF('Référentiel Compétences'!G141="X","X","")</f>
        <v/>
      </c>
      <c r="D188" s="73" t="str">
        <f>IF('Référentiel Compétences'!H141="X","X","")</f>
        <v/>
      </c>
      <c r="E188" s="73" t="str">
        <f>IF('Référentiel Compétences'!I141="X","X","")</f>
        <v/>
      </c>
      <c r="F188" s="73" t="str">
        <f>IF('Référentiel Compétences'!J141="X","X","")</f>
        <v>X</v>
      </c>
      <c r="G188" s="133"/>
      <c r="H188" s="133"/>
      <c r="I188" s="134">
        <v>1</v>
      </c>
      <c r="J188" s="133"/>
      <c r="K188" s="133"/>
      <c r="L188" s="135"/>
      <c r="M188" s="76">
        <f t="shared" si="78"/>
        <v>0.75</v>
      </c>
      <c r="N188" s="77"/>
      <c r="O188" s="77">
        <v>0.65</v>
      </c>
      <c r="P188" s="78" t="s">
        <v>260</v>
      </c>
    </row>
    <row r="189" spans="1:16" s="79" customFormat="1" ht="45" customHeight="1" x14ac:dyDescent="0.25">
      <c r="A189" s="166">
        <v>109</v>
      </c>
      <c r="B189" s="93" t="str">
        <f>'Référentiel Compétences'!B142</f>
        <v>Distribuer, faire réaliser ou réaliser les tâches inhérentes à l'accueil 
et au suivi de la clientèle</v>
      </c>
      <c r="C189" s="73" t="str">
        <f>IF('Référentiel Compétences'!G142="X","X","")</f>
        <v/>
      </c>
      <c r="D189" s="73" t="str">
        <f>IF('Référentiel Compétences'!H142="X","X","")</f>
        <v/>
      </c>
      <c r="E189" s="73" t="str">
        <f>IF('Référentiel Compétences'!I142="X","X","")</f>
        <v/>
      </c>
      <c r="F189" s="73" t="str">
        <f>IF('Référentiel Compétences'!J142="X","X","")</f>
        <v>X</v>
      </c>
      <c r="G189" s="133"/>
      <c r="H189" s="133"/>
      <c r="I189" s="134">
        <v>1</v>
      </c>
      <c r="J189" s="133"/>
      <c r="K189" s="133"/>
      <c r="L189" s="135"/>
      <c r="M189" s="76">
        <f t="shared" si="78"/>
        <v>0.75</v>
      </c>
      <c r="N189" s="77"/>
      <c r="O189" s="77">
        <v>0.65</v>
      </c>
      <c r="P189" s="78" t="s">
        <v>260</v>
      </c>
    </row>
    <row r="190" spans="1:16" s="79" customFormat="1" ht="45" customHeight="1" x14ac:dyDescent="0.25">
      <c r="A190" s="166">
        <v>110</v>
      </c>
      <c r="B190" s="93" t="str">
        <f>'Référentiel Compétences'!B143</f>
        <v>Répondre aux objections du client</v>
      </c>
      <c r="C190" s="73" t="str">
        <f>IF('Référentiel Compétences'!G143="X","X","")</f>
        <v/>
      </c>
      <c r="D190" s="73" t="str">
        <f>IF('Référentiel Compétences'!H143="X","X","")</f>
        <v/>
      </c>
      <c r="E190" s="73" t="str">
        <f>IF('Référentiel Compétences'!I143="X","X","")</f>
        <v/>
      </c>
      <c r="F190" s="73" t="str">
        <f>IF('Référentiel Compétences'!J143="X","X","")</f>
        <v>X</v>
      </c>
      <c r="G190" s="133"/>
      <c r="H190" s="133"/>
      <c r="I190" s="134"/>
      <c r="J190" s="133">
        <v>1</v>
      </c>
      <c r="K190" s="133"/>
      <c r="L190" s="135"/>
      <c r="M190" s="76">
        <f t="shared" si="78"/>
        <v>1</v>
      </c>
      <c r="N190" s="77"/>
      <c r="O190" s="77">
        <v>0.65</v>
      </c>
      <c r="P190" s="78" t="s">
        <v>260</v>
      </c>
    </row>
    <row r="191" spans="1:16" s="79" customFormat="1" ht="45" customHeight="1" x14ac:dyDescent="0.25">
      <c r="A191" s="166">
        <v>111</v>
      </c>
      <c r="B191" s="93" t="str">
        <f>'Référentiel Compétences'!B144</f>
        <v>Gérer le linge client</v>
      </c>
      <c r="C191" s="73" t="str">
        <f>IF('Référentiel Compétences'!G144="X","X","")</f>
        <v/>
      </c>
      <c r="D191" s="73" t="str">
        <f>IF('Référentiel Compétences'!H144="X","X","")</f>
        <v/>
      </c>
      <c r="E191" s="73" t="str">
        <f>IF('Référentiel Compétences'!I144="X","X","")</f>
        <v/>
      </c>
      <c r="F191" s="73" t="str">
        <f>IF('Référentiel Compétences'!J144="X","X","")</f>
        <v>X</v>
      </c>
      <c r="G191" s="133"/>
      <c r="H191" s="133"/>
      <c r="I191" s="134">
        <v>1</v>
      </c>
      <c r="J191" s="133"/>
      <c r="K191" s="133"/>
      <c r="L191" s="135"/>
      <c r="M191" s="76">
        <f t="shared" si="78"/>
        <v>0.75</v>
      </c>
      <c r="N191" s="77"/>
      <c r="O191" s="77">
        <v>0.65</v>
      </c>
      <c r="P191" s="78" t="s">
        <v>260</v>
      </c>
    </row>
    <row r="192" spans="1:16" s="79" customFormat="1" ht="45" customHeight="1" x14ac:dyDescent="0.25">
      <c r="A192" s="166">
        <v>112</v>
      </c>
      <c r="B192" s="93" t="str">
        <f>'Référentiel Compétences'!B145</f>
        <v>Gérer la relation et organiser pressing</v>
      </c>
      <c r="C192" s="73" t="str">
        <f>IF('Référentiel Compétences'!G145="X","X","")</f>
        <v/>
      </c>
      <c r="D192" s="73" t="str">
        <f>IF('Référentiel Compétences'!H145="X","X","")</f>
        <v/>
      </c>
      <c r="E192" s="73" t="str">
        <f>IF('Référentiel Compétences'!I145="X","X","")</f>
        <v/>
      </c>
      <c r="F192" s="73" t="str">
        <f>IF('Référentiel Compétences'!J145="X","X","")</f>
        <v>X</v>
      </c>
      <c r="G192" s="133"/>
      <c r="H192" s="133"/>
      <c r="I192" s="134">
        <v>1</v>
      </c>
      <c r="J192" s="133"/>
      <c r="K192" s="133"/>
      <c r="L192" s="135"/>
      <c r="M192" s="76">
        <f t="shared" si="78"/>
        <v>0.75</v>
      </c>
      <c r="N192" s="77"/>
      <c r="O192" s="77">
        <v>0.65</v>
      </c>
      <c r="P192" s="78" t="s">
        <v>260</v>
      </c>
    </row>
    <row r="193" spans="1:16" s="79" customFormat="1" ht="45" customHeight="1" x14ac:dyDescent="0.25">
      <c r="A193" s="166">
        <v>113</v>
      </c>
      <c r="B193" s="93" t="str">
        <f>'Référentiel Compétences'!B146</f>
        <v>Réaliser des travaux de petites coutures</v>
      </c>
      <c r="C193" s="73" t="str">
        <f>IF('Référentiel Compétences'!G146="X","X","")</f>
        <v/>
      </c>
      <c r="D193" s="73" t="str">
        <f>IF('Référentiel Compétences'!H146="X","X","")</f>
        <v/>
      </c>
      <c r="E193" s="73" t="str">
        <f>IF('Référentiel Compétences'!I146="X","X","")</f>
        <v/>
      </c>
      <c r="F193" s="73" t="str">
        <f>IF('Référentiel Compétences'!J146="X","X","")</f>
        <v>X</v>
      </c>
      <c r="G193" s="133"/>
      <c r="H193" s="133"/>
      <c r="I193" s="134">
        <v>1</v>
      </c>
      <c r="J193" s="133"/>
      <c r="K193" s="133"/>
      <c r="L193" s="135"/>
      <c r="M193" s="76">
        <f t="shared" si="78"/>
        <v>0.75</v>
      </c>
      <c r="N193" s="77"/>
      <c r="O193" s="77">
        <v>0.65</v>
      </c>
      <c r="P193" s="78" t="s">
        <v>260</v>
      </c>
    </row>
    <row r="194" spans="1:16" s="79" customFormat="1" ht="45" customHeight="1" thickBot="1" x14ac:dyDescent="0.3">
      <c r="A194" s="167">
        <v>114</v>
      </c>
      <c r="B194" s="136" t="str">
        <f>'Référentiel Compétences'!B147</f>
        <v>Entretenir les plantes et la décoration florale</v>
      </c>
      <c r="C194" s="73" t="str">
        <f>IF('Référentiel Compétences'!G147="X","X","")</f>
        <v/>
      </c>
      <c r="D194" s="73" t="str">
        <f>IF('Référentiel Compétences'!H147="X","X","")</f>
        <v/>
      </c>
      <c r="E194" s="73" t="str">
        <f>IF('Référentiel Compétences'!I147="X","X","")</f>
        <v/>
      </c>
      <c r="F194" s="73" t="str">
        <f>IF('Référentiel Compétences'!J147="X","X","")</f>
        <v>X</v>
      </c>
      <c r="G194" s="138">
        <v>1</v>
      </c>
      <c r="H194" s="137"/>
      <c r="I194" s="138"/>
      <c r="J194" s="137"/>
      <c r="K194" s="137"/>
      <c r="L194" s="139"/>
      <c r="M194" s="204">
        <f t="shared" si="78"/>
        <v>0.25</v>
      </c>
      <c r="N194" s="205"/>
      <c r="O194" s="205">
        <v>0.65</v>
      </c>
      <c r="P194" s="112" t="s">
        <v>260</v>
      </c>
    </row>
    <row r="195" spans="1:16" s="92" customFormat="1" ht="45" customHeight="1" thickBot="1" x14ac:dyDescent="0.25">
      <c r="A195" s="88"/>
      <c r="B195" s="100" t="str">
        <f>B187</f>
        <v>Assurer l'accueil et le suivi du client</v>
      </c>
      <c r="C195" s="378"/>
      <c r="D195" s="378"/>
      <c r="E195" s="378"/>
      <c r="F195" s="378"/>
      <c r="G195" s="90">
        <f>SUM(G188:G194)</f>
        <v>1</v>
      </c>
      <c r="H195" s="90">
        <f t="shared" ref="H195:L195" si="79">SUM(H188:H194)</f>
        <v>0</v>
      </c>
      <c r="I195" s="90">
        <f t="shared" si="79"/>
        <v>5</v>
      </c>
      <c r="J195" s="90">
        <f t="shared" si="79"/>
        <v>1</v>
      </c>
      <c r="K195" s="90">
        <f t="shared" si="79"/>
        <v>0</v>
      </c>
      <c r="L195" s="91">
        <f t="shared" si="79"/>
        <v>0</v>
      </c>
      <c r="M195" s="114">
        <f>IF(SUM(M188:M194)=0,"",AVERAGE(M188:M194))</f>
        <v>0.7142857142857143</v>
      </c>
      <c r="N195" s="115" t="str">
        <f t="shared" ref="N195:O195" si="80">IF(SUM(N188:N194)=0,"",AVERAGE(N188:N194))</f>
        <v/>
      </c>
      <c r="O195" s="115">
        <f t="shared" si="80"/>
        <v>0.65</v>
      </c>
      <c r="P195" s="116"/>
    </row>
    <row r="196" spans="1:16" ht="24.75" customHeight="1" thickBot="1" x14ac:dyDescent="0.3">
      <c r="A196" s="153"/>
      <c r="B196" s="64" t="str">
        <f>'Référentiel Compétences'!B148</f>
        <v>Diriger l'équipe</v>
      </c>
      <c r="C196" s="154"/>
      <c r="D196" s="154"/>
      <c r="E196" s="154"/>
      <c r="F196" s="154"/>
      <c r="G196" s="155"/>
      <c r="H196" s="155"/>
      <c r="I196" s="154"/>
      <c r="J196" s="154"/>
      <c r="K196" s="154"/>
      <c r="L196" s="156"/>
      <c r="M196" s="419"/>
      <c r="N196" s="420"/>
      <c r="O196" s="420"/>
      <c r="P196" s="421"/>
    </row>
    <row r="197" spans="1:16" s="79" customFormat="1" ht="45" customHeight="1" x14ac:dyDescent="0.25">
      <c r="A197" s="166"/>
      <c r="B197" s="175" t="str">
        <f>'Référentiel Compétences'!B149</f>
        <v>Participer au recrutement</v>
      </c>
      <c r="C197" s="176"/>
      <c r="D197" s="176"/>
      <c r="E197" s="176"/>
      <c r="F197" s="176"/>
      <c r="G197" s="190">
        <v>1</v>
      </c>
      <c r="H197" s="192"/>
      <c r="I197" s="190"/>
      <c r="J197" s="192"/>
      <c r="K197" s="192"/>
      <c r="L197" s="430"/>
      <c r="M197" s="177">
        <f t="shared" ref="M197" si="81">IF(G197=1,25%,IF(H197=1,50%,IF(I197=1,75%,IF(J197=1,100%,""))))</f>
        <v>0.25</v>
      </c>
      <c r="N197" s="178"/>
      <c r="O197" s="178">
        <v>0.65</v>
      </c>
      <c r="P197" s="434" t="s">
        <v>260</v>
      </c>
    </row>
    <row r="198" spans="1:16" s="79" customFormat="1" ht="45" customHeight="1" x14ac:dyDescent="0.25">
      <c r="A198" s="166"/>
      <c r="B198" s="93" t="str">
        <f>'Référentiel Compétences'!B150</f>
        <v>Distribuer et coordonner les taches inhérentes à la remise 
en état des chambres</v>
      </c>
      <c r="C198" s="73"/>
      <c r="D198" s="73"/>
      <c r="E198" s="73"/>
      <c r="F198" s="73"/>
      <c r="G198" s="192"/>
      <c r="H198" s="133"/>
      <c r="I198" s="134">
        <v>1</v>
      </c>
      <c r="J198" s="133"/>
      <c r="K198" s="133"/>
      <c r="L198" s="135"/>
      <c r="M198" s="76">
        <f>IF(G198=1,25%,IF(H198=1,50%,IF(I198=1,75%,IF(J198=1,100%,""))))</f>
        <v>0.75</v>
      </c>
      <c r="N198" s="77"/>
      <c r="O198" s="77"/>
      <c r="P198" s="83" t="s">
        <v>260</v>
      </c>
    </row>
    <row r="199" spans="1:16" s="79" customFormat="1" ht="45" customHeight="1" x14ac:dyDescent="0.25">
      <c r="A199" s="166">
        <v>116</v>
      </c>
      <c r="B199" s="93" t="str">
        <f>'Référentiel Compétences'!B151</f>
        <v xml:space="preserve">Distribuer et coordonner les taches inhérentes à la remise en 
état locaux </v>
      </c>
      <c r="C199" s="73" t="str">
        <f>IF('Référentiel Compétences'!G151="X","X","")</f>
        <v/>
      </c>
      <c r="D199" s="73" t="str">
        <f>IF('Référentiel Compétences'!H151="X","X","")</f>
        <v/>
      </c>
      <c r="E199" s="73" t="str">
        <f>IF('Référentiel Compétences'!I151="X","X","")</f>
        <v/>
      </c>
      <c r="F199" s="73" t="str">
        <f>IF('Référentiel Compétences'!J151="X","X","")</f>
        <v>X</v>
      </c>
      <c r="G199" s="133"/>
      <c r="H199" s="133"/>
      <c r="I199" s="134">
        <v>1</v>
      </c>
      <c r="J199" s="133"/>
      <c r="K199" s="133"/>
      <c r="L199" s="135"/>
      <c r="M199" s="76">
        <f>IF(G199=1,25%,IF(H199=1,50%,IF(I199=1,75%,IF(J199=1,100%,""))))</f>
        <v>0.75</v>
      </c>
      <c r="N199" s="77"/>
      <c r="O199" s="77">
        <v>0.65</v>
      </c>
      <c r="P199" s="78" t="s">
        <v>260</v>
      </c>
    </row>
    <row r="200" spans="1:16" s="79" customFormat="1" ht="45" customHeight="1" x14ac:dyDescent="0.25">
      <c r="A200" s="166">
        <v>117</v>
      </c>
      <c r="B200" s="93" t="str">
        <f>'Référentiel Compétences'!B152</f>
        <v>Distribuer et coordonner les taches inhérentes à la remise en état lieux communs</v>
      </c>
      <c r="C200" s="73" t="str">
        <f>IF('Référentiel Compétences'!G152="X","X","")</f>
        <v/>
      </c>
      <c r="D200" s="73" t="str">
        <f>IF('Référentiel Compétences'!H152="X","X","")</f>
        <v/>
      </c>
      <c r="E200" s="73" t="str">
        <f>IF('Référentiel Compétences'!I152="X","X","")</f>
        <v/>
      </c>
      <c r="F200" s="73" t="str">
        <f>IF('Référentiel Compétences'!J152="X","X","")</f>
        <v>X</v>
      </c>
      <c r="G200" s="133"/>
      <c r="H200" s="133"/>
      <c r="I200" s="134">
        <v>1</v>
      </c>
      <c r="J200" s="133"/>
      <c r="K200" s="133"/>
      <c r="L200" s="135"/>
      <c r="M200" s="76">
        <f t="shared" ref="M200:M208" si="82">IF(G200=1,25%,IF(H200=1,50%,IF(I200=1,75%,IF(J200=1,100%,""))))</f>
        <v>0.75</v>
      </c>
      <c r="N200" s="77">
        <v>0.75</v>
      </c>
      <c r="O200" s="77">
        <v>0.65</v>
      </c>
      <c r="P200" s="78" t="s">
        <v>260</v>
      </c>
    </row>
    <row r="201" spans="1:16" s="79" customFormat="1" ht="45" customHeight="1" thickBot="1" x14ac:dyDescent="0.3">
      <c r="A201" s="166">
        <v>118</v>
      </c>
      <c r="B201" s="93" t="str">
        <f>'Référentiel Compétences'!B153</f>
        <v>Faire realiser les tâches</v>
      </c>
      <c r="C201" s="73" t="str">
        <f>IF('Référentiel Compétences'!G153="X","X","")</f>
        <v/>
      </c>
      <c r="D201" s="73" t="str">
        <f>IF('Référentiel Compétences'!H153="X","X","")</f>
        <v/>
      </c>
      <c r="E201" s="73" t="str">
        <f>IF('Référentiel Compétences'!I153="X","X","")</f>
        <v/>
      </c>
      <c r="F201" s="73" t="str">
        <f>IF('Référentiel Compétences'!J153="X","X","")</f>
        <v>X</v>
      </c>
      <c r="G201" s="133"/>
      <c r="H201" s="192"/>
      <c r="I201" s="190">
        <v>1</v>
      </c>
      <c r="J201" s="192"/>
      <c r="K201" s="192"/>
      <c r="L201" s="430"/>
      <c r="M201" s="364">
        <f>IF(G201=1,25%,IF(H201=1,50%,IF(I201=1,75%,IF(J201=1,100%,""))))</f>
        <v>0.75</v>
      </c>
      <c r="N201" s="365"/>
      <c r="O201" s="365">
        <v>0.65</v>
      </c>
      <c r="P201" s="366" t="s">
        <v>260</v>
      </c>
    </row>
    <row r="202" spans="1:16" s="92" customFormat="1" ht="45" customHeight="1" thickBot="1" x14ac:dyDescent="0.25">
      <c r="A202" s="88"/>
      <c r="B202" s="100" t="str">
        <f>B196</f>
        <v>Diriger l'équipe</v>
      </c>
      <c r="C202" s="378"/>
      <c r="D202" s="378"/>
      <c r="E202" s="378"/>
      <c r="F202" s="378"/>
      <c r="G202" s="90">
        <f>SUM(G197:G201)</f>
        <v>1</v>
      </c>
      <c r="H202" s="90">
        <f t="shared" ref="H202:L202" si="83">SUM(H197:H201)</f>
        <v>0</v>
      </c>
      <c r="I202" s="90">
        <f t="shared" si="83"/>
        <v>4</v>
      </c>
      <c r="J202" s="90">
        <f t="shared" si="83"/>
        <v>0</v>
      </c>
      <c r="K202" s="90">
        <f t="shared" si="83"/>
        <v>0</v>
      </c>
      <c r="L202" s="91">
        <f t="shared" si="83"/>
        <v>0</v>
      </c>
      <c r="M202" s="114">
        <f>IF(SUM(M197:M201)=0,"",AVERAGE(M197:M201))</f>
        <v>0.65</v>
      </c>
      <c r="N202" s="115">
        <f t="shared" ref="N202:O202" si="84">IF(SUM(N197:N201)=0,"",AVERAGE(N197:N201))</f>
        <v>0.75</v>
      </c>
      <c r="O202" s="115">
        <f t="shared" si="84"/>
        <v>0.65</v>
      </c>
      <c r="P202" s="116"/>
    </row>
    <row r="203" spans="1:16" ht="24.75" customHeight="1" thickBot="1" x14ac:dyDescent="0.3">
      <c r="A203" s="153">
        <v>119</v>
      </c>
      <c r="B203" s="64" t="str">
        <f>'Référentiel Compétences'!B154</f>
        <v>Gérer les situations particulières ou occasionnelles</v>
      </c>
      <c r="C203" s="154"/>
      <c r="D203" s="154"/>
      <c r="E203" s="154"/>
      <c r="F203" s="154"/>
      <c r="G203" s="155"/>
      <c r="H203" s="155"/>
      <c r="I203" s="154"/>
      <c r="J203" s="154"/>
      <c r="K203" s="154"/>
      <c r="L203" s="156"/>
      <c r="M203" s="419"/>
      <c r="N203" s="420"/>
      <c r="O203" s="420"/>
      <c r="P203" s="421"/>
    </row>
    <row r="204" spans="1:16" s="151" customFormat="1" ht="45" customHeight="1" x14ac:dyDescent="0.25">
      <c r="A204" s="180">
        <v>120</v>
      </c>
      <c r="B204" s="93" t="str">
        <f>'Référentiel Compétences'!B155</f>
        <v>Régler les situations particulières ou occasionnelles 
concernant la clientèle</v>
      </c>
      <c r="C204" s="160" t="str">
        <f>IF('Référentiel Compétences'!G155="X","X","")</f>
        <v/>
      </c>
      <c r="D204" s="160" t="str">
        <f>IF('Référentiel Compétences'!H155="X","X","")</f>
        <v/>
      </c>
      <c r="E204" s="160" t="str">
        <f>IF('Référentiel Compétences'!I155="X","X","")</f>
        <v/>
      </c>
      <c r="F204" s="160" t="str">
        <f>IF('Référentiel Compétences'!J155="X","X","")</f>
        <v>X</v>
      </c>
      <c r="G204" s="133"/>
      <c r="H204" s="133"/>
      <c r="I204" s="134">
        <v>1</v>
      </c>
      <c r="J204" s="133"/>
      <c r="K204" s="133"/>
      <c r="L204" s="141"/>
      <c r="M204" s="81">
        <f t="shared" si="82"/>
        <v>0.75</v>
      </c>
      <c r="N204" s="82"/>
      <c r="O204" s="149">
        <v>0.65</v>
      </c>
      <c r="P204" s="182" t="s">
        <v>260</v>
      </c>
    </row>
    <row r="205" spans="1:16" s="151" customFormat="1" ht="45" customHeight="1" thickBot="1" x14ac:dyDescent="0.3">
      <c r="A205" s="180">
        <v>121</v>
      </c>
      <c r="B205" s="93" t="str">
        <f>'Référentiel Compétences'!B156</f>
        <v>Régler les situations particulières ou occasionnelles 
concernant le personnel</v>
      </c>
      <c r="C205" s="160" t="str">
        <f>IF('Référentiel Compétences'!G156="X","X","")</f>
        <v/>
      </c>
      <c r="D205" s="160" t="str">
        <f>IF('Référentiel Compétences'!H156="X","X","")</f>
        <v/>
      </c>
      <c r="E205" s="160" t="str">
        <f>IF('Référentiel Compétences'!I156="X","X","")</f>
        <v/>
      </c>
      <c r="F205" s="160" t="str">
        <f>IF('Référentiel Compétences'!J156="X","X","")</f>
        <v>X</v>
      </c>
      <c r="G205" s="133"/>
      <c r="H205" s="133"/>
      <c r="I205" s="134">
        <v>1</v>
      </c>
      <c r="J205" s="133"/>
      <c r="K205" s="133"/>
      <c r="L205" s="141"/>
      <c r="M205" s="110">
        <f t="shared" si="82"/>
        <v>0.75</v>
      </c>
      <c r="N205" s="111"/>
      <c r="O205" s="412">
        <v>0.65</v>
      </c>
      <c r="P205" s="437" t="s">
        <v>260</v>
      </c>
    </row>
    <row r="206" spans="1:16" s="92" customFormat="1" ht="45" customHeight="1" thickBot="1" x14ac:dyDescent="0.25">
      <c r="A206" s="88"/>
      <c r="B206" s="100" t="str">
        <f>B203</f>
        <v>Gérer les situations particulières ou occasionnelles</v>
      </c>
      <c r="C206" s="378"/>
      <c r="D206" s="378"/>
      <c r="E206" s="378"/>
      <c r="F206" s="378"/>
      <c r="G206" s="90">
        <f>SUM(G204:G205)</f>
        <v>0</v>
      </c>
      <c r="H206" s="90">
        <f t="shared" ref="H206:L206" si="85">SUM(H204:H205)</f>
        <v>0</v>
      </c>
      <c r="I206" s="90">
        <f t="shared" si="85"/>
        <v>2</v>
      </c>
      <c r="J206" s="90">
        <f t="shared" si="85"/>
        <v>0</v>
      </c>
      <c r="K206" s="90">
        <f t="shared" si="85"/>
        <v>0</v>
      </c>
      <c r="L206" s="91">
        <f t="shared" si="85"/>
        <v>0</v>
      </c>
      <c r="M206" s="114">
        <f>IF(SUM(M204:M205)=0,"",AVERAGE(M204:M205))</f>
        <v>0.75</v>
      </c>
      <c r="N206" s="115" t="str">
        <f t="shared" ref="N206:O206" si="86">IF(SUM(N204:N205)=0,"",AVERAGE(N204:N205))</f>
        <v/>
      </c>
      <c r="O206" s="115">
        <f t="shared" si="86"/>
        <v>0.65</v>
      </c>
      <c r="P206" s="116"/>
    </row>
    <row r="207" spans="1:16" ht="24.75" customHeight="1" thickBot="1" x14ac:dyDescent="0.3">
      <c r="A207" s="153">
        <v>122</v>
      </c>
      <c r="B207" s="64" t="str">
        <f>'Référentiel Compétences'!B157</f>
        <v>Gérer le matériel, le linge et les produits</v>
      </c>
      <c r="C207" s="154"/>
      <c r="D207" s="154"/>
      <c r="E207" s="154"/>
      <c r="F207" s="154"/>
      <c r="G207" s="155"/>
      <c r="H207" s="155"/>
      <c r="I207" s="154"/>
      <c r="J207" s="154"/>
      <c r="K207" s="154"/>
      <c r="L207" s="156"/>
      <c r="M207" s="419"/>
      <c r="N207" s="420"/>
      <c r="O207" s="420"/>
      <c r="P207" s="421"/>
    </row>
    <row r="208" spans="1:16" s="151" customFormat="1" ht="45" customHeight="1" thickBot="1" x14ac:dyDescent="0.3">
      <c r="A208" s="180">
        <v>123</v>
      </c>
      <c r="B208" s="175" t="str">
        <f>'Référentiel Compétences'!B158</f>
        <v>Réapprovisionner le matériel, le linge, les produits d'accueil, les produits d'entretien, 
les fournitures, les uniformes</v>
      </c>
      <c r="C208" s="429" t="str">
        <f>IF('Référentiel Compétences'!G158="X","X","")</f>
        <v/>
      </c>
      <c r="D208" s="429" t="str">
        <f>IF('Référentiel Compétences'!H158="X","X","")</f>
        <v/>
      </c>
      <c r="E208" s="429" t="str">
        <f>IF('Référentiel Compétences'!I158="X","X","")</f>
        <v/>
      </c>
      <c r="F208" s="429" t="str">
        <f>IF('Référentiel Compétences'!J158="X","X","")</f>
        <v>X</v>
      </c>
      <c r="G208" s="372"/>
      <c r="H208" s="372"/>
      <c r="I208" s="190">
        <v>1</v>
      </c>
      <c r="J208" s="192"/>
      <c r="K208" s="192"/>
      <c r="L208" s="193"/>
      <c r="M208" s="242">
        <f t="shared" si="82"/>
        <v>0.75</v>
      </c>
      <c r="N208" s="243"/>
      <c r="O208" s="435">
        <v>0.65</v>
      </c>
      <c r="P208" s="436" t="s">
        <v>260</v>
      </c>
    </row>
    <row r="209" spans="1:16" ht="45" customHeight="1" x14ac:dyDescent="0.25">
      <c r="A209" s="159"/>
      <c r="B209" s="93" t="str">
        <f>'Référentiel Compétences'!B159</f>
        <v>Stocker (gestion des stocks)</v>
      </c>
      <c r="C209" s="107"/>
      <c r="D209" s="107"/>
      <c r="E209" s="107"/>
      <c r="F209" s="107"/>
      <c r="G209" s="133">
        <f>SUM(G199:G208)</f>
        <v>1</v>
      </c>
      <c r="H209" s="133"/>
      <c r="I209" s="134">
        <v>1</v>
      </c>
      <c r="J209" s="133"/>
      <c r="K209" s="133"/>
      <c r="L209" s="141"/>
      <c r="M209" s="81">
        <f>IF(SUM(M199:M208)=0,"",AVERAGE(M199:M208))</f>
        <v>0.73750000000000004</v>
      </c>
      <c r="N209" s="82">
        <f t="shared" ref="N209:O209" si="87">IF(SUM(N199:N208)=0,"",AVERAGE(N199:N208))</f>
        <v>0.75</v>
      </c>
      <c r="O209" s="82">
        <f t="shared" si="87"/>
        <v>0.65</v>
      </c>
      <c r="P209" s="83" t="s">
        <v>260</v>
      </c>
    </row>
    <row r="210" spans="1:16" ht="45" customHeight="1" x14ac:dyDescent="0.25">
      <c r="A210" s="159">
        <v>124</v>
      </c>
      <c r="B210" s="93" t="str">
        <f>'Référentiel Compétences'!B160</f>
        <v>Renseigner les documents correspondants</v>
      </c>
      <c r="C210" s="107"/>
      <c r="D210" s="107"/>
      <c r="E210" s="107"/>
      <c r="F210" s="107"/>
      <c r="G210" s="133"/>
      <c r="H210" s="133"/>
      <c r="I210" s="134">
        <v>1</v>
      </c>
      <c r="J210" s="133"/>
      <c r="K210" s="133"/>
      <c r="L210" s="141"/>
      <c r="M210" s="81">
        <f>IF(SUM(M200:M209)=0,"",AVERAGE(M200:M209))</f>
        <v>0.73593750000000002</v>
      </c>
      <c r="N210" s="82"/>
      <c r="O210" s="82"/>
      <c r="P210" s="83" t="s">
        <v>260</v>
      </c>
    </row>
    <row r="211" spans="1:16" ht="45" customHeight="1" x14ac:dyDescent="0.25">
      <c r="A211" s="159">
        <v>125</v>
      </c>
      <c r="B211" s="93" t="str">
        <f>'Référentiel Compétences'!B161</f>
        <v>Choisir un matériel adapté à une situation donnée</v>
      </c>
      <c r="C211" s="107" t="str">
        <f>IF('Référentiel Compétences'!G160="X","X","")</f>
        <v/>
      </c>
      <c r="D211" s="107" t="str">
        <f>IF('Référentiel Compétences'!H160="X","X","")</f>
        <v/>
      </c>
      <c r="E211" s="107" t="str">
        <f>IF('Référentiel Compétences'!I160="X","X","")</f>
        <v/>
      </c>
      <c r="F211" s="107" t="str">
        <f>IF('Référentiel Compétences'!J160="X","X","")</f>
        <v>X</v>
      </c>
      <c r="G211" s="133"/>
      <c r="H211" s="133"/>
      <c r="I211" s="190">
        <v>1</v>
      </c>
      <c r="J211" s="192"/>
      <c r="K211" s="192"/>
      <c r="L211" s="193"/>
      <c r="M211" s="242">
        <f t="shared" ref="M211:M215" si="88">IF(G211=1,25%,IF(H211=1,50%,IF(I211=1,75%,IF(J211=1,100%,""))))</f>
        <v>0.75</v>
      </c>
      <c r="N211" s="243"/>
      <c r="O211" s="243">
        <v>0.65</v>
      </c>
      <c r="P211" s="434" t="s">
        <v>260</v>
      </c>
    </row>
    <row r="212" spans="1:16" ht="45" customHeight="1" thickBot="1" x14ac:dyDescent="0.3">
      <c r="A212" s="159">
        <v>127</v>
      </c>
      <c r="B212" s="106" t="str">
        <f>'Référentiel Compétences'!B162</f>
        <v>Gérer des objets oubliés</v>
      </c>
      <c r="C212" s="107" t="str">
        <f>IF('Référentiel Compétences'!G162="X","X","")</f>
        <v/>
      </c>
      <c r="D212" s="107" t="str">
        <f>IF('Référentiel Compétences'!H162="X","X","")</f>
        <v/>
      </c>
      <c r="E212" s="107" t="str">
        <f>IF('Référentiel Compétences'!I162="X","X","")</f>
        <v/>
      </c>
      <c r="F212" s="107" t="str">
        <f>IF('Référentiel Compétences'!J162="X","X","")</f>
        <v>X</v>
      </c>
      <c r="G212" s="133"/>
      <c r="H212" s="133"/>
      <c r="I212" s="134">
        <v>1</v>
      </c>
      <c r="J212" s="133"/>
      <c r="K212" s="133"/>
      <c r="L212" s="141"/>
      <c r="M212" s="110">
        <f t="shared" si="88"/>
        <v>0.75</v>
      </c>
      <c r="N212" s="111"/>
      <c r="O212" s="111">
        <v>0.65</v>
      </c>
      <c r="P212" s="371" t="s">
        <v>260</v>
      </c>
    </row>
    <row r="213" spans="1:16" s="92" customFormat="1" ht="45" customHeight="1" thickBot="1" x14ac:dyDescent="0.25">
      <c r="A213" s="88"/>
      <c r="B213" s="100" t="str">
        <f>B207</f>
        <v>Gérer le matériel, le linge et les produits</v>
      </c>
      <c r="C213" s="378"/>
      <c r="D213" s="378"/>
      <c r="E213" s="378"/>
      <c r="F213" s="378"/>
      <c r="G213" s="90">
        <f>SUM(G208:G212)</f>
        <v>1</v>
      </c>
      <c r="H213" s="90">
        <f t="shared" ref="H213:L213" si="89">SUM(H208:H212)</f>
        <v>0</v>
      </c>
      <c r="I213" s="90">
        <f t="shared" si="89"/>
        <v>5</v>
      </c>
      <c r="J213" s="90">
        <f t="shared" si="89"/>
        <v>0</v>
      </c>
      <c r="K213" s="90">
        <f t="shared" si="89"/>
        <v>0</v>
      </c>
      <c r="L213" s="91">
        <f t="shared" si="89"/>
        <v>0</v>
      </c>
      <c r="M213" s="114">
        <f>IF(SUM(M208:M212)=0,"",AVERAGE(M208:M212))</f>
        <v>0.74468750000000006</v>
      </c>
      <c r="N213" s="115">
        <f t="shared" ref="N213:O213" si="90">IF(SUM(N208:N212)=0,"",AVERAGE(N208:N212))</f>
        <v>0.75</v>
      </c>
      <c r="O213" s="115">
        <f t="shared" si="90"/>
        <v>0.65</v>
      </c>
      <c r="P213" s="116"/>
    </row>
    <row r="214" spans="1:16" ht="24.75" customHeight="1" thickBot="1" x14ac:dyDescent="0.3">
      <c r="A214" s="153">
        <v>128</v>
      </c>
      <c r="B214" s="64" t="str">
        <f>'Référentiel Compétences'!B163</f>
        <v>Réaliser les travaux exceptionnels</v>
      </c>
      <c r="C214" s="154"/>
      <c r="D214" s="154"/>
      <c r="E214" s="154"/>
      <c r="F214" s="154"/>
      <c r="G214" s="426"/>
      <c r="H214" s="426"/>
      <c r="I214" s="427"/>
      <c r="J214" s="427"/>
      <c r="K214" s="427"/>
      <c r="L214" s="428"/>
      <c r="M214" s="423"/>
      <c r="N214" s="424"/>
      <c r="O214" s="424"/>
      <c r="P214" s="425"/>
    </row>
    <row r="215" spans="1:16" ht="45" customHeight="1" thickBot="1" x14ac:dyDescent="0.3">
      <c r="A215" s="159">
        <v>129</v>
      </c>
      <c r="B215" s="150" t="str">
        <f>'Référentiel Compétences'!B164</f>
        <v>Nettoyer une chambre</v>
      </c>
      <c r="C215" s="107" t="str">
        <f>IF('Référentiel Compétences'!G164="X","X","")</f>
        <v/>
      </c>
      <c r="D215" s="107" t="str">
        <f>IF('Référentiel Compétences'!H164="X","X","")</f>
        <v/>
      </c>
      <c r="E215" s="107" t="str">
        <f>IF('Référentiel Compétences'!I164="X","X","")</f>
        <v/>
      </c>
      <c r="F215" s="107" t="str">
        <f>IF('Référentiel Compétences'!J164="X","X","")</f>
        <v>X</v>
      </c>
      <c r="G215" s="133"/>
      <c r="H215" s="133"/>
      <c r="I215" s="134">
        <v>1</v>
      </c>
      <c r="J215" s="133"/>
      <c r="K215" s="133"/>
      <c r="L215" s="141"/>
      <c r="M215" s="81">
        <f t="shared" si="88"/>
        <v>0.75</v>
      </c>
      <c r="N215" s="82"/>
      <c r="O215" s="82">
        <v>0.65</v>
      </c>
      <c r="P215" s="83" t="s">
        <v>260</v>
      </c>
    </row>
    <row r="216" spans="1:16" ht="45" customHeight="1" thickBot="1" x14ac:dyDescent="0.3">
      <c r="A216" s="159"/>
      <c r="B216" s="150" t="str">
        <f>'Référentiel Compétences'!B165</f>
        <v>Effectuer des travaux d'entretien</v>
      </c>
      <c r="C216" s="107"/>
      <c r="D216" s="107"/>
      <c r="E216" s="107"/>
      <c r="F216" s="107"/>
      <c r="G216" s="133"/>
      <c r="H216" s="133"/>
      <c r="I216" s="134">
        <v>1</v>
      </c>
      <c r="J216" s="133"/>
      <c r="K216" s="133"/>
      <c r="L216" s="141"/>
      <c r="M216" s="110">
        <f>IF(SUM(M211:M215)=0,"",AVERAGE(M211:M215))</f>
        <v>0.74867187499999999</v>
      </c>
      <c r="N216" s="111">
        <f>IF(SUM(N211:N215)=0,"",AVERAGE(N211:N215))</f>
        <v>0.75</v>
      </c>
      <c r="O216" s="111">
        <f>IF(SUM(O211:O215)=0,"",AVERAGE(O211:O215))</f>
        <v>0.65</v>
      </c>
      <c r="P216" s="371" t="s">
        <v>260</v>
      </c>
    </row>
    <row r="217" spans="1:16" s="92" customFormat="1" ht="45" customHeight="1" thickBot="1" x14ac:dyDescent="0.25">
      <c r="A217" s="88"/>
      <c r="B217" s="100" t="str">
        <f>B214</f>
        <v>Réaliser les travaux exceptionnels</v>
      </c>
      <c r="C217" s="378"/>
      <c r="D217" s="378"/>
      <c r="E217" s="378"/>
      <c r="F217" s="378"/>
      <c r="G217" s="367">
        <f>SUM(G215:G216)</f>
        <v>0</v>
      </c>
      <c r="H217" s="367">
        <f t="shared" ref="H217:L217" si="91">SUM(H215:H216)</f>
        <v>0</v>
      </c>
      <c r="I217" s="367">
        <f t="shared" si="91"/>
        <v>2</v>
      </c>
      <c r="J217" s="367">
        <f t="shared" si="91"/>
        <v>0</v>
      </c>
      <c r="K217" s="367">
        <f t="shared" si="91"/>
        <v>0</v>
      </c>
      <c r="L217" s="368">
        <f t="shared" si="91"/>
        <v>0</v>
      </c>
      <c r="M217" s="114">
        <f>IF(SUM(M215:M216)=0,"",AVERAGE(M215:M216))</f>
        <v>0.74933593749999994</v>
      </c>
      <c r="N217" s="115">
        <f>IF(SUM(N215:N216)=0,"",AVERAGE(N215:N216))</f>
        <v>0.75</v>
      </c>
      <c r="O217" s="115">
        <f>IF(SUM(O215:O216)=0,"",AVERAGE(O215:O216))</f>
        <v>0.65</v>
      </c>
      <c r="P217" s="116"/>
    </row>
    <row r="218" spans="1:16" s="79" customFormat="1" ht="45" customHeight="1" thickBot="1" x14ac:dyDescent="0.3">
      <c r="A218" s="120"/>
      <c r="B218" s="121" t="str">
        <f>B185</f>
        <v>AGIR</v>
      </c>
      <c r="C218" s="122"/>
      <c r="D218" s="122"/>
      <c r="E218" s="122"/>
      <c r="F218" s="122"/>
      <c r="G218" s="123">
        <f>G217+G213+G206+G202+G195</f>
        <v>3</v>
      </c>
      <c r="H218" s="123">
        <f t="shared" ref="H218:L218" si="92">H217+H213+H206+H202+H195</f>
        <v>0</v>
      </c>
      <c r="I218" s="123">
        <f t="shared" si="92"/>
        <v>18</v>
      </c>
      <c r="J218" s="123">
        <f t="shared" si="92"/>
        <v>1</v>
      </c>
      <c r="K218" s="123">
        <f t="shared" si="92"/>
        <v>0</v>
      </c>
      <c r="L218" s="124">
        <f t="shared" si="92"/>
        <v>0</v>
      </c>
      <c r="M218" s="125">
        <f>AVERAGE(M217,M206,M202,M213,M195)</f>
        <v>0.72166183035714293</v>
      </c>
      <c r="N218" s="126">
        <f t="shared" ref="N218:O218" si="93">AVERAGE(N217,N206,N202,N213,N195)</f>
        <v>0.75</v>
      </c>
      <c r="O218" s="126">
        <f t="shared" si="93"/>
        <v>0.65</v>
      </c>
      <c r="P218" s="422"/>
    </row>
    <row r="219" spans="1:16" s="128" customFormat="1" ht="24.75" customHeight="1" thickBot="1" x14ac:dyDescent="0.3">
      <c r="A219" s="45"/>
      <c r="B219" s="136"/>
      <c r="C219" s="53"/>
      <c r="D219" s="53"/>
      <c r="E219" s="53"/>
      <c r="F219" s="53"/>
      <c r="G219" s="127"/>
      <c r="H219" s="127"/>
      <c r="I219" s="53"/>
      <c r="J219" s="127"/>
      <c r="K219" s="127"/>
      <c r="L219" s="127"/>
      <c r="M219" s="55"/>
      <c r="N219" s="55"/>
      <c r="O219" s="55"/>
      <c r="P219" s="168"/>
    </row>
    <row r="220" spans="1:16" ht="33" customHeight="1" thickBot="1" x14ac:dyDescent="0.3">
      <c r="A220" s="56">
        <v>131</v>
      </c>
      <c r="B220" s="484" t="str">
        <f>'Référentiel Compétences'!B166</f>
        <v>EVALUER</v>
      </c>
      <c r="C220" s="485" t="str">
        <f>IF('Référentiel Compétences'!G166="X","X","")</f>
        <v/>
      </c>
      <c r="D220" s="485" t="str">
        <f>IF('Référentiel Compétences'!H166="X","X","")</f>
        <v/>
      </c>
      <c r="E220" s="485" t="str">
        <f>IF('Référentiel Compétences'!I166="X","X","")</f>
        <v/>
      </c>
      <c r="F220" s="485" t="str">
        <f>IF('Référentiel Compétences'!J166="X","X","")</f>
        <v>X</v>
      </c>
      <c r="G220" s="485"/>
      <c r="H220" s="485"/>
      <c r="I220" s="485"/>
      <c r="J220" s="486"/>
      <c r="K220" s="486"/>
      <c r="L220" s="486">
        <v>1</v>
      </c>
      <c r="M220" s="486" t="str">
        <f t="shared" ref="M220:M228" si="94">IF(G220=1,25%,IF(H220=1,50%,IF(I220=1,75%,IF(J220=1,100%,""))))</f>
        <v/>
      </c>
      <c r="N220" s="486"/>
      <c r="O220" s="486">
        <v>0.65</v>
      </c>
      <c r="P220" s="487" t="s">
        <v>260</v>
      </c>
    </row>
    <row r="221" spans="1:16" ht="29.25" thickBot="1" x14ac:dyDescent="0.3">
      <c r="A221" s="56"/>
      <c r="B221" s="57"/>
      <c r="C221" s="58" t="s">
        <v>408</v>
      </c>
      <c r="D221" s="58" t="s">
        <v>409</v>
      </c>
      <c r="E221" s="58" t="s">
        <v>412</v>
      </c>
      <c r="F221" s="58" t="s">
        <v>411</v>
      </c>
      <c r="G221" s="58" t="s">
        <v>250</v>
      </c>
      <c r="H221" s="58" t="s">
        <v>251</v>
      </c>
      <c r="I221" s="58" t="s">
        <v>252</v>
      </c>
      <c r="J221" s="59" t="s">
        <v>253</v>
      </c>
      <c r="K221" s="59" t="s">
        <v>254</v>
      </c>
      <c r="L221" s="59" t="s">
        <v>255</v>
      </c>
      <c r="M221" s="60" t="s">
        <v>256</v>
      </c>
      <c r="N221" s="61" t="s">
        <v>257</v>
      </c>
      <c r="O221" s="62" t="s">
        <v>258</v>
      </c>
      <c r="P221" s="63" t="s">
        <v>259</v>
      </c>
    </row>
    <row r="222" spans="1:16" ht="24.75" customHeight="1" thickBot="1" x14ac:dyDescent="0.3">
      <c r="A222" s="153">
        <v>132</v>
      </c>
      <c r="B222" s="64" t="str">
        <f>'Référentiel Compétences'!B167</f>
        <v>Controler le travail des équipes</v>
      </c>
      <c r="C222" s="154" t="str">
        <f>IF('Référentiel Compétences'!G167="X","X","")</f>
        <v/>
      </c>
      <c r="D222" s="154" t="str">
        <f>IF('Référentiel Compétences'!H167="X","X","")</f>
        <v/>
      </c>
      <c r="E222" s="154" t="str">
        <f>IF('Référentiel Compétences'!I167="X","X","")</f>
        <v/>
      </c>
      <c r="F222" s="154"/>
      <c r="G222" s="155"/>
      <c r="H222" s="155"/>
      <c r="I222" s="154"/>
      <c r="J222" s="154"/>
      <c r="K222" s="154"/>
      <c r="L222" s="156"/>
      <c r="M222" s="157" t="str">
        <f t="shared" si="94"/>
        <v/>
      </c>
      <c r="N222" s="158"/>
      <c r="O222" s="158"/>
      <c r="P222" s="144"/>
    </row>
    <row r="223" spans="1:16" ht="45" customHeight="1" x14ac:dyDescent="0.25">
      <c r="A223" s="159">
        <v>134</v>
      </c>
      <c r="B223" s="106" t="str">
        <f>'Référentiel Compétences'!B168</f>
        <v>Vérifier la tenue professionnelle</v>
      </c>
      <c r="C223" s="107" t="str">
        <f>IF('Référentiel Compétences'!G168="X","X","")</f>
        <v/>
      </c>
      <c r="D223" s="107" t="str">
        <f>IF('Référentiel Compétences'!H168="X","X","")</f>
        <v/>
      </c>
      <c r="E223" s="107" t="str">
        <f>IF('Référentiel Compétences'!I168="X","X","")</f>
        <v/>
      </c>
      <c r="F223" s="107" t="str">
        <f>IF('Référentiel Compétences'!J168="X","X","")</f>
        <v>X</v>
      </c>
      <c r="G223" s="133"/>
      <c r="H223" s="133"/>
      <c r="I223" s="134"/>
      <c r="J223" s="133"/>
      <c r="K223" s="133"/>
      <c r="L223" s="141">
        <v>1</v>
      </c>
      <c r="M223" s="81" t="str">
        <f t="shared" si="94"/>
        <v/>
      </c>
      <c r="N223" s="82"/>
      <c r="O223" s="82">
        <v>0.65</v>
      </c>
      <c r="P223" s="83" t="s">
        <v>260</v>
      </c>
    </row>
    <row r="224" spans="1:16" ht="45" customHeight="1" x14ac:dyDescent="0.25">
      <c r="A224" s="159">
        <v>135</v>
      </c>
      <c r="B224" s="106" t="str">
        <f>'Référentiel Compétences'!B169</f>
        <v>Veiller au comportement adapter du personnel</v>
      </c>
      <c r="C224" s="107" t="str">
        <f>IF('Référentiel Compétences'!G169="X","X","")</f>
        <v/>
      </c>
      <c r="D224" s="107" t="str">
        <f>IF('Référentiel Compétences'!H169="X","X","")</f>
        <v/>
      </c>
      <c r="E224" s="107" t="str">
        <f>IF('Référentiel Compétences'!I169="X","X","")</f>
        <v/>
      </c>
      <c r="F224" s="107" t="str">
        <f>IF('Référentiel Compétences'!J169="X","X","")</f>
        <v>X</v>
      </c>
      <c r="G224" s="133"/>
      <c r="H224" s="133"/>
      <c r="I224" s="134"/>
      <c r="J224" s="133"/>
      <c r="K224" s="133"/>
      <c r="L224" s="141">
        <v>1</v>
      </c>
      <c r="M224" s="81" t="str">
        <f t="shared" si="94"/>
        <v/>
      </c>
      <c r="N224" s="82"/>
      <c r="O224" s="82">
        <v>0.65</v>
      </c>
      <c r="P224" s="83" t="s">
        <v>260</v>
      </c>
    </row>
    <row r="225" spans="1:16" ht="45" customHeight="1" x14ac:dyDescent="0.25">
      <c r="A225" s="159">
        <v>136</v>
      </c>
      <c r="B225" s="106" t="str">
        <f>'Référentiel Compétences'!B170</f>
        <v>Effectuer les contrôles relatifs aux tâches réalisées (chambre, 
lieux communs, locaux)</v>
      </c>
      <c r="C225" s="107" t="str">
        <f>IF('Référentiel Compétences'!G170="X","X","")</f>
        <v/>
      </c>
      <c r="D225" s="107" t="str">
        <f>IF('Référentiel Compétences'!H170="X","X","")</f>
        <v/>
      </c>
      <c r="E225" s="107" t="str">
        <f>IF('Référentiel Compétences'!I170="X","X","")</f>
        <v/>
      </c>
      <c r="F225" s="107" t="str">
        <f>IF('Référentiel Compétences'!J170="X","X","")</f>
        <v>X</v>
      </c>
      <c r="G225" s="133"/>
      <c r="H225" s="133"/>
      <c r="I225" s="134"/>
      <c r="J225" s="133"/>
      <c r="K225" s="133"/>
      <c r="L225" s="141">
        <v>1</v>
      </c>
      <c r="M225" s="81" t="str">
        <f t="shared" si="94"/>
        <v/>
      </c>
      <c r="N225" s="82"/>
      <c r="O225" s="82">
        <v>0.65</v>
      </c>
      <c r="P225" s="83" t="s">
        <v>260</v>
      </c>
    </row>
    <row r="226" spans="1:16" ht="45" customHeight="1" x14ac:dyDescent="0.25">
      <c r="A226" s="159">
        <v>137</v>
      </c>
      <c r="B226" s="106" t="str">
        <f>'Référentiel Compétences'!B171</f>
        <v>S'assurer du bon fonctionnement et de l'entretien des équipements 
et des installations</v>
      </c>
      <c r="C226" s="107" t="str">
        <f>IF('Référentiel Compétences'!G171="X","X","")</f>
        <v/>
      </c>
      <c r="D226" s="107" t="str">
        <f>IF('Référentiel Compétences'!H171="X","X","")</f>
        <v/>
      </c>
      <c r="E226" s="107" t="str">
        <f>IF('Référentiel Compétences'!I171="X","X","")</f>
        <v/>
      </c>
      <c r="F226" s="107" t="str">
        <f>IF('Référentiel Compétences'!J171="X","X","")</f>
        <v>X</v>
      </c>
      <c r="G226" s="133"/>
      <c r="H226" s="133"/>
      <c r="I226" s="134"/>
      <c r="J226" s="133"/>
      <c r="K226" s="133"/>
      <c r="L226" s="141">
        <v>1</v>
      </c>
      <c r="M226" s="81" t="str">
        <f t="shared" si="94"/>
        <v/>
      </c>
      <c r="N226" s="82"/>
      <c r="O226" s="82">
        <v>0.65</v>
      </c>
      <c r="P226" s="83" t="s">
        <v>260</v>
      </c>
    </row>
    <row r="227" spans="1:16" ht="45" customHeight="1" x14ac:dyDescent="0.25">
      <c r="A227" s="159">
        <v>138</v>
      </c>
      <c r="B227" s="106" t="str">
        <f>'Référentiel Compétences'!B172</f>
        <v>Veiller à la distribution normale des fournitures, produits d'accueil et 
produits d'entretien</v>
      </c>
      <c r="C227" s="107" t="str">
        <f>IF('Référentiel Compétences'!G172="X","X","")</f>
        <v/>
      </c>
      <c r="D227" s="107" t="str">
        <f>IF('Référentiel Compétences'!H172="X","X","")</f>
        <v/>
      </c>
      <c r="E227" s="107" t="str">
        <f>IF('Référentiel Compétences'!I172="X","X","")</f>
        <v/>
      </c>
      <c r="F227" s="107" t="str">
        <f>IF('Référentiel Compétences'!J172="X","X","")</f>
        <v>X</v>
      </c>
      <c r="G227" s="133"/>
      <c r="H227" s="133"/>
      <c r="I227" s="134"/>
      <c r="J227" s="133"/>
      <c r="K227" s="133"/>
      <c r="L227" s="141">
        <v>1</v>
      </c>
      <c r="M227" s="81" t="str">
        <f t="shared" si="94"/>
        <v/>
      </c>
      <c r="N227" s="82"/>
      <c r="O227" s="82">
        <v>0.65</v>
      </c>
      <c r="P227" s="83" t="s">
        <v>260</v>
      </c>
    </row>
    <row r="228" spans="1:16" ht="45" customHeight="1" thickBot="1" x14ac:dyDescent="0.3">
      <c r="A228" s="159">
        <v>139</v>
      </c>
      <c r="B228" s="150" t="str">
        <f>'Référentiel Compétences'!B173</f>
        <v>Effectuer le contrôle qualitatif et quantitatif du linge</v>
      </c>
      <c r="C228" s="107" t="str">
        <f>IF('Référentiel Compétences'!G173="X","X","")</f>
        <v/>
      </c>
      <c r="D228" s="107" t="str">
        <f>IF('Référentiel Compétences'!H173="X","X","")</f>
        <v/>
      </c>
      <c r="E228" s="107" t="str">
        <f>IF('Référentiel Compétences'!I173="X","X","")</f>
        <v/>
      </c>
      <c r="F228" s="107" t="str">
        <f>IF('Référentiel Compétences'!J173="X","X","")</f>
        <v>X</v>
      </c>
      <c r="G228" s="137"/>
      <c r="H228" s="137"/>
      <c r="I228" s="138"/>
      <c r="J228" s="137"/>
      <c r="K228" s="137"/>
      <c r="L228" s="184">
        <v>1</v>
      </c>
      <c r="M228" s="110" t="str">
        <f t="shared" si="94"/>
        <v/>
      </c>
      <c r="N228" s="111"/>
      <c r="O228" s="111">
        <v>0.65</v>
      </c>
      <c r="P228" s="371" t="s">
        <v>260</v>
      </c>
    </row>
    <row r="229" spans="1:16" s="92" customFormat="1" ht="45" customHeight="1" thickBot="1" x14ac:dyDescent="0.25">
      <c r="A229" s="88"/>
      <c r="B229" s="100" t="str">
        <f>B222</f>
        <v>Controler le travail des équipes</v>
      </c>
      <c r="C229" s="380"/>
      <c r="D229" s="380"/>
      <c r="E229" s="380"/>
      <c r="F229" s="380"/>
      <c r="G229" s="101">
        <f>SUM(G223:G228)</f>
        <v>0</v>
      </c>
      <c r="H229" s="101">
        <f t="shared" ref="H229:L229" si="95">SUM(H223:H228)</f>
        <v>0</v>
      </c>
      <c r="I229" s="101">
        <f t="shared" si="95"/>
        <v>0</v>
      </c>
      <c r="J229" s="101">
        <f t="shared" si="95"/>
        <v>0</v>
      </c>
      <c r="K229" s="101">
        <f t="shared" si="95"/>
        <v>0</v>
      </c>
      <c r="L229" s="113">
        <f t="shared" si="95"/>
        <v>6</v>
      </c>
      <c r="M229" s="114" t="str">
        <f>IF(SUM(M223:M228)=0,"",AVERAGE(M223:M228))</f>
        <v/>
      </c>
      <c r="N229" s="115" t="str">
        <f t="shared" ref="N229:O229" si="96">IF(SUM(N223:N228)=0,"",AVERAGE(N223:N228))</f>
        <v/>
      </c>
      <c r="O229" s="115">
        <f t="shared" si="96"/>
        <v>0.65</v>
      </c>
      <c r="P229" s="116"/>
    </row>
    <row r="230" spans="1:16" ht="24.75" customHeight="1" thickBot="1" x14ac:dyDescent="0.3">
      <c r="A230" s="153"/>
      <c r="B230" s="64" t="str">
        <f>'Référentiel Compétences'!B174</f>
        <v>Gestion des approvisionnements</v>
      </c>
      <c r="C230" s="154"/>
      <c r="D230" s="154"/>
      <c r="E230" s="154"/>
      <c r="F230" s="154"/>
      <c r="G230" s="155"/>
      <c r="H230" s="155"/>
      <c r="I230" s="154"/>
      <c r="J230" s="154"/>
      <c r="K230" s="154"/>
      <c r="L230" s="156"/>
      <c r="M230" s="419"/>
      <c r="N230" s="420"/>
      <c r="O230" s="420"/>
      <c r="P230" s="421"/>
    </row>
    <row r="231" spans="1:16" s="151" customFormat="1" ht="45" customHeight="1" x14ac:dyDescent="0.25">
      <c r="A231" s="180">
        <v>140</v>
      </c>
      <c r="B231" s="181" t="str">
        <f>'Référentiel Compétences'!B175</f>
        <v>Appliquer la politique d'achat</v>
      </c>
      <c r="C231" s="160" t="str">
        <f>IF('Référentiel Compétences'!G175="X","X","")</f>
        <v/>
      </c>
      <c r="D231" s="160" t="str">
        <f>IF('Référentiel Compétences'!H175="X","X","")</f>
        <v/>
      </c>
      <c r="E231" s="160" t="str">
        <f>IF('Référentiel Compétences'!I175="X","X","")</f>
        <v/>
      </c>
      <c r="F231" s="160" t="str">
        <f>IF('Référentiel Compétences'!J175="X","X","")</f>
        <v>X</v>
      </c>
      <c r="G231" s="133"/>
      <c r="H231" s="133"/>
      <c r="I231" s="134"/>
      <c r="J231" s="133"/>
      <c r="K231" s="133"/>
      <c r="L231" s="141">
        <v>1</v>
      </c>
      <c r="M231" s="81" t="str">
        <f>IF(G231=1,25%,IF(H231=1,50%,IF(I231=1,75%,IF(J231=1,100%,""))))</f>
        <v/>
      </c>
      <c r="N231" s="82"/>
      <c r="O231" s="149">
        <v>0.65</v>
      </c>
      <c r="P231" s="182" t="s">
        <v>260</v>
      </c>
    </row>
    <row r="232" spans="1:16" s="151" customFormat="1" ht="45" customHeight="1" x14ac:dyDescent="0.25">
      <c r="A232" s="180">
        <v>141</v>
      </c>
      <c r="B232" s="181" t="str">
        <f>'Référentiel Compétences'!B176</f>
        <v>Gérer des inventaires</v>
      </c>
      <c r="C232" s="160" t="str">
        <f>IF('Référentiel Compétences'!G176="X","X","")</f>
        <v/>
      </c>
      <c r="D232" s="160" t="str">
        <f>IF('Référentiel Compétences'!H176="X","X","")</f>
        <v/>
      </c>
      <c r="E232" s="160" t="str">
        <f>IF('Référentiel Compétences'!I176="X","X","")</f>
        <v/>
      </c>
      <c r="F232" s="160" t="str">
        <f>IF('Référentiel Compétences'!J176="X","X","")</f>
        <v>X</v>
      </c>
      <c r="G232" s="133"/>
      <c r="H232" s="133"/>
      <c r="I232" s="134"/>
      <c r="J232" s="133"/>
      <c r="K232" s="133"/>
      <c r="L232" s="141">
        <v>1</v>
      </c>
      <c r="M232" s="81" t="str">
        <f t="shared" ref="M232:M234" si="97">IF(G232=1,25%,IF(H232=1,50%,IF(I232=1,75%,IF(J232=1,100%,""))))</f>
        <v/>
      </c>
      <c r="N232" s="82"/>
      <c r="O232" s="149">
        <v>0.65</v>
      </c>
      <c r="P232" s="182" t="s">
        <v>260</v>
      </c>
    </row>
    <row r="233" spans="1:16" s="151" customFormat="1" ht="45" customHeight="1" x14ac:dyDescent="0.25">
      <c r="A233" s="180">
        <v>142</v>
      </c>
      <c r="B233" s="181" t="str">
        <f>'Référentiel Compétences'!B177</f>
        <v>Réaliser des budgets</v>
      </c>
      <c r="C233" s="160" t="str">
        <f>IF('Référentiel Compétences'!G177="X","X","")</f>
        <v/>
      </c>
      <c r="D233" s="160" t="str">
        <f>IF('Référentiel Compétences'!H177="X","X","")</f>
        <v/>
      </c>
      <c r="E233" s="160" t="str">
        <f>IF('Référentiel Compétences'!I177="X","X","")</f>
        <v/>
      </c>
      <c r="F233" s="160" t="str">
        <f>IF('Référentiel Compétences'!J177="X","X","")</f>
        <v>X</v>
      </c>
      <c r="G233" s="133"/>
      <c r="H233" s="133"/>
      <c r="I233" s="134"/>
      <c r="J233" s="133"/>
      <c r="K233" s="133"/>
      <c r="L233" s="141">
        <v>1</v>
      </c>
      <c r="M233" s="81" t="str">
        <f t="shared" si="97"/>
        <v/>
      </c>
      <c r="N233" s="82"/>
      <c r="O233" s="149">
        <v>0.65</v>
      </c>
      <c r="P233" s="182" t="s">
        <v>260</v>
      </c>
    </row>
    <row r="234" spans="1:16" s="151" customFormat="1" ht="45" customHeight="1" thickBot="1" x14ac:dyDescent="0.3">
      <c r="A234" s="180">
        <v>143</v>
      </c>
      <c r="B234" s="183" t="str">
        <f>'Référentiel Compétences'!B178</f>
        <v>Analyser des écarts</v>
      </c>
      <c r="C234" s="160" t="str">
        <f>IF('Référentiel Compétences'!G178="X","X","")</f>
        <v/>
      </c>
      <c r="D234" s="160" t="str">
        <f>IF('Référentiel Compétences'!H178="X","X","")</f>
        <v/>
      </c>
      <c r="E234" s="160" t="str">
        <f>IF('Référentiel Compétences'!I178="X","X","")</f>
        <v/>
      </c>
      <c r="F234" s="160" t="str">
        <f>IF('Référentiel Compétences'!J178="X","X","")</f>
        <v>X</v>
      </c>
      <c r="G234" s="137"/>
      <c r="H234" s="137"/>
      <c r="I234" s="138"/>
      <c r="J234" s="137"/>
      <c r="K234" s="137"/>
      <c r="L234" s="184">
        <v>1</v>
      </c>
      <c r="M234" s="110" t="str">
        <f t="shared" si="97"/>
        <v/>
      </c>
      <c r="N234" s="111"/>
      <c r="O234" s="412">
        <v>0.65</v>
      </c>
      <c r="P234" s="437" t="s">
        <v>260</v>
      </c>
    </row>
    <row r="235" spans="1:16" s="92" customFormat="1" ht="45" customHeight="1" thickBot="1" x14ac:dyDescent="0.25">
      <c r="A235" s="88"/>
      <c r="B235" s="100" t="str">
        <f>B230</f>
        <v>Gestion des approvisionnements</v>
      </c>
      <c r="C235" s="380"/>
      <c r="D235" s="380"/>
      <c r="E235" s="380"/>
      <c r="F235" s="380"/>
      <c r="G235" s="101">
        <f>SUM(G231:G234)</f>
        <v>0</v>
      </c>
      <c r="H235" s="101">
        <f t="shared" ref="H235:L235" si="98">SUM(H231:H234)</f>
        <v>0</v>
      </c>
      <c r="I235" s="101">
        <f t="shared" si="98"/>
        <v>0</v>
      </c>
      <c r="J235" s="101">
        <f t="shared" si="98"/>
        <v>0</v>
      </c>
      <c r="K235" s="101">
        <f t="shared" si="98"/>
        <v>0</v>
      </c>
      <c r="L235" s="113">
        <f t="shared" si="98"/>
        <v>4</v>
      </c>
      <c r="M235" s="114" t="str">
        <f>IF(SUM(M231:M234)=0,"",AVERAGE(M231:M234))</f>
        <v/>
      </c>
      <c r="N235" s="115" t="str">
        <f>IF(SUM(N231:N234)=0,"",AVERAGE(N231:N234))</f>
        <v/>
      </c>
      <c r="O235" s="115">
        <f t="shared" ref="O235" si="99">IF(SUM(O231:O234)=0,"",AVERAGE(O231:O234))</f>
        <v>0.65</v>
      </c>
      <c r="P235" s="116"/>
    </row>
    <row r="236" spans="1:16" ht="24.75" customHeight="1" thickBot="1" x14ac:dyDescent="0.3">
      <c r="A236" s="153"/>
      <c r="B236" s="64" t="str">
        <f>'Référentiel Compétences'!B179</f>
        <v>S'assurer de la bonne utilisation du matériel, du linge et des produits</v>
      </c>
      <c r="C236" s="154"/>
      <c r="D236" s="154"/>
      <c r="E236" s="154"/>
      <c r="F236" s="154"/>
      <c r="G236" s="155"/>
      <c r="H236" s="155"/>
      <c r="I236" s="154"/>
      <c r="J236" s="154"/>
      <c r="K236" s="154"/>
      <c r="L236" s="156"/>
      <c r="M236" s="419"/>
      <c r="N236" s="420"/>
      <c r="O236" s="420"/>
      <c r="P236" s="421"/>
    </row>
    <row r="237" spans="1:16" s="79" customFormat="1" ht="45" customHeight="1" x14ac:dyDescent="0.25">
      <c r="A237" s="166">
        <v>144</v>
      </c>
      <c r="B237" s="93" t="str">
        <f>'Référentiel Compétences'!B180</f>
        <v>Appliquer et faire appliquer les règles de sécurité pour l'utilisation du matériel</v>
      </c>
      <c r="C237" s="73" t="str">
        <f>IF('Référentiel Compétences'!G180="X","X","")</f>
        <v/>
      </c>
      <c r="D237" s="73" t="str">
        <f>IF('Référentiel Compétences'!H180="X","X","")</f>
        <v/>
      </c>
      <c r="E237" s="73" t="str">
        <f>IF('Référentiel Compétences'!I180="X","X","")</f>
        <v/>
      </c>
      <c r="F237" s="73" t="str">
        <f>IF('Référentiel Compétences'!J180="X","X","")</f>
        <v>X</v>
      </c>
      <c r="G237" s="133"/>
      <c r="H237" s="133"/>
      <c r="I237" s="134"/>
      <c r="J237" s="133"/>
      <c r="K237" s="133"/>
      <c r="L237" s="141">
        <v>1</v>
      </c>
      <c r="M237" s="76" t="str">
        <f t="shared" ref="M237:M247" si="100">IF(G237=1,25%,IF(H237=1,50%,IF(I237=1,75%,IF(J237=1,100%,""))))</f>
        <v/>
      </c>
      <c r="N237" s="77"/>
      <c r="O237" s="77">
        <v>0.65</v>
      </c>
      <c r="P237" s="78" t="s">
        <v>260</v>
      </c>
    </row>
    <row r="238" spans="1:16" s="79" customFormat="1" ht="45" customHeight="1" x14ac:dyDescent="0.25">
      <c r="A238" s="166">
        <v>145</v>
      </c>
      <c r="B238" s="93" t="str">
        <f>'Référentiel Compétences'!B181</f>
        <v>Appliquer le bon dosage des produits</v>
      </c>
      <c r="C238" s="73" t="str">
        <f>IF('Référentiel Compétences'!G181="X","X","")</f>
        <v/>
      </c>
      <c r="D238" s="73" t="str">
        <f>IF('Référentiel Compétences'!H181="X","X","")</f>
        <v/>
      </c>
      <c r="E238" s="73" t="str">
        <f>IF('Référentiel Compétences'!I181="X","X","")</f>
        <v/>
      </c>
      <c r="F238" s="73" t="str">
        <f>IF('Référentiel Compétences'!J181="X","X","")</f>
        <v>X</v>
      </c>
      <c r="G238" s="133"/>
      <c r="H238" s="133"/>
      <c r="I238" s="134"/>
      <c r="J238" s="133">
        <v>1</v>
      </c>
      <c r="K238" s="133"/>
      <c r="L238" s="141"/>
      <c r="M238" s="76">
        <f t="shared" si="100"/>
        <v>1</v>
      </c>
      <c r="N238" s="77">
        <v>0.75</v>
      </c>
      <c r="O238" s="77">
        <v>0.65</v>
      </c>
      <c r="P238" s="78" t="s">
        <v>260</v>
      </c>
    </row>
    <row r="239" spans="1:16" s="79" customFormat="1" ht="45" customHeight="1" x14ac:dyDescent="0.25">
      <c r="A239" s="166">
        <v>146</v>
      </c>
      <c r="B239" s="93" t="str">
        <f>'Référentiel Compétences'!B182</f>
        <v>Savoir choisir un produit et justifier de son choix</v>
      </c>
      <c r="C239" s="73" t="str">
        <f>IF('Référentiel Compétences'!G182="X","X","")</f>
        <v/>
      </c>
      <c r="D239" s="73" t="str">
        <f>IF('Référentiel Compétences'!H182="X","X","")</f>
        <v/>
      </c>
      <c r="E239" s="73" t="str">
        <f>IF('Référentiel Compétences'!I182="X","X","")</f>
        <v/>
      </c>
      <c r="F239" s="73" t="str">
        <f>IF('Référentiel Compétences'!J182="X","X","")</f>
        <v>X</v>
      </c>
      <c r="G239" s="133"/>
      <c r="H239" s="133"/>
      <c r="I239" s="134"/>
      <c r="J239" s="133"/>
      <c r="K239" s="133"/>
      <c r="L239" s="141">
        <v>1</v>
      </c>
      <c r="M239" s="76" t="str">
        <f t="shared" si="100"/>
        <v/>
      </c>
      <c r="N239" s="77"/>
      <c r="O239" s="77">
        <v>0.65</v>
      </c>
      <c r="P239" s="78" t="s">
        <v>260</v>
      </c>
    </row>
    <row r="240" spans="1:16" s="79" customFormat="1" ht="45" customHeight="1" thickBot="1" x14ac:dyDescent="0.3">
      <c r="A240" s="166">
        <v>147</v>
      </c>
      <c r="B240" s="93" t="str">
        <f>'Référentiel Compétences'!B183</f>
        <v>Veiller à l'utilisation rationnelle du matériel, du linge, des fourniteurs, des produits</v>
      </c>
      <c r="C240" s="73" t="str">
        <f>IF('Référentiel Compétences'!G183="X","X","")</f>
        <v/>
      </c>
      <c r="D240" s="73" t="str">
        <f>IF('Référentiel Compétences'!H183="X","X","")</f>
        <v/>
      </c>
      <c r="E240" s="73" t="str">
        <f>IF('Référentiel Compétences'!I183="X","X","")</f>
        <v/>
      </c>
      <c r="F240" s="73" t="str">
        <f>IF('Référentiel Compétences'!J183="X","X","")</f>
        <v>X</v>
      </c>
      <c r="G240" s="133"/>
      <c r="H240" s="133"/>
      <c r="I240" s="134"/>
      <c r="J240" s="133"/>
      <c r="K240" s="133"/>
      <c r="L240" s="141">
        <v>1</v>
      </c>
      <c r="M240" s="204" t="str">
        <f t="shared" si="100"/>
        <v/>
      </c>
      <c r="N240" s="205"/>
      <c r="O240" s="205">
        <v>0.65</v>
      </c>
      <c r="P240" s="112" t="s">
        <v>260</v>
      </c>
    </row>
    <row r="241" spans="1:16" s="92" customFormat="1" ht="45" customHeight="1" thickBot="1" x14ac:dyDescent="0.25">
      <c r="A241" s="88"/>
      <c r="B241" s="100" t="str">
        <f>B236</f>
        <v>S'assurer de la bonne utilisation du matériel, du linge et des produits</v>
      </c>
      <c r="C241" s="380"/>
      <c r="D241" s="380"/>
      <c r="E241" s="380"/>
      <c r="F241" s="380"/>
      <c r="G241" s="101">
        <f>SUM(G237:G240)</f>
        <v>0</v>
      </c>
      <c r="H241" s="101">
        <f t="shared" ref="H241:L241" si="101">SUM(H237:H240)</f>
        <v>0</v>
      </c>
      <c r="I241" s="101">
        <f t="shared" si="101"/>
        <v>0</v>
      </c>
      <c r="J241" s="101">
        <f t="shared" si="101"/>
        <v>1</v>
      </c>
      <c r="K241" s="101">
        <f t="shared" si="101"/>
        <v>0</v>
      </c>
      <c r="L241" s="113">
        <f t="shared" si="101"/>
        <v>3</v>
      </c>
      <c r="M241" s="114">
        <f>IF(SUM(M237:M240)=0,"",AVERAGE(M237:M240))</f>
        <v>1</v>
      </c>
      <c r="N241" s="115">
        <f>IF(SUM(N237:N240)=0,"",AVERAGE(N237:N240))</f>
        <v>0.75</v>
      </c>
      <c r="O241" s="115">
        <f t="shared" ref="O241" si="102">IF(SUM(O237:O240)=0,"",AVERAGE(O237:O240))</f>
        <v>0.65</v>
      </c>
      <c r="P241" s="116"/>
    </row>
    <row r="242" spans="1:16" ht="24.75" customHeight="1" thickBot="1" x14ac:dyDescent="0.3">
      <c r="A242" s="153">
        <v>148</v>
      </c>
      <c r="B242" s="64" t="str">
        <f>'Référentiel Compétences'!B184</f>
        <v>Vérifier la conformité des livraisons, quantitativement et qualitativement</v>
      </c>
      <c r="C242" s="154"/>
      <c r="D242" s="154"/>
      <c r="E242" s="154"/>
      <c r="F242" s="154"/>
      <c r="G242" s="155"/>
      <c r="H242" s="155"/>
      <c r="I242" s="154"/>
      <c r="J242" s="154"/>
      <c r="K242" s="154"/>
      <c r="L242" s="156"/>
      <c r="M242" s="419"/>
      <c r="N242" s="420"/>
      <c r="O242" s="420"/>
      <c r="P242" s="421"/>
    </row>
    <row r="243" spans="1:16" s="79" customFormat="1" ht="45" customHeight="1" thickBot="1" x14ac:dyDescent="0.3">
      <c r="A243" s="166">
        <v>149</v>
      </c>
      <c r="B243" s="93" t="str">
        <f>'Référentiel Compétences'!B185</f>
        <v>Controler la concordance entre le bon de commande, le bon de livraison, la facture et la marchandise livrée</v>
      </c>
      <c r="C243" s="73" t="str">
        <f>IF('Référentiel Compétences'!G185="X","X","")</f>
        <v/>
      </c>
      <c r="D243" s="73" t="str">
        <f>IF('Référentiel Compétences'!H185="X","X","")</f>
        <v/>
      </c>
      <c r="E243" s="73" t="str">
        <f>IF('Référentiel Compétences'!I185="X","X","")</f>
        <v/>
      </c>
      <c r="F243" s="73" t="str">
        <f>IF('Référentiel Compétences'!J185="X","X","")</f>
        <v>X</v>
      </c>
      <c r="G243" s="133"/>
      <c r="H243" s="133"/>
      <c r="I243" s="134"/>
      <c r="J243" s="133"/>
      <c r="K243" s="133"/>
      <c r="L243" s="141">
        <v>1</v>
      </c>
      <c r="M243" s="204" t="str">
        <f t="shared" si="100"/>
        <v/>
      </c>
      <c r="N243" s="205"/>
      <c r="O243" s="205">
        <v>0.65</v>
      </c>
      <c r="P243" s="112" t="s">
        <v>260</v>
      </c>
    </row>
    <row r="244" spans="1:16" s="92" customFormat="1" ht="45" customHeight="1" thickBot="1" x14ac:dyDescent="0.25">
      <c r="A244" s="88"/>
      <c r="B244" s="100" t="str">
        <f>B242</f>
        <v>Vérifier la conformité des livraisons, quantitativement et qualitativement</v>
      </c>
      <c r="C244" s="380"/>
      <c r="D244" s="380"/>
      <c r="E244" s="380"/>
      <c r="F244" s="380"/>
      <c r="G244" s="101">
        <f>SUM(G243)</f>
        <v>0</v>
      </c>
      <c r="H244" s="101">
        <f t="shared" ref="H244:L244" si="103">SUM(H243)</f>
        <v>0</v>
      </c>
      <c r="I244" s="101">
        <f t="shared" si="103"/>
        <v>0</v>
      </c>
      <c r="J244" s="101">
        <f t="shared" si="103"/>
        <v>0</v>
      </c>
      <c r="K244" s="101">
        <f t="shared" si="103"/>
        <v>0</v>
      </c>
      <c r="L244" s="113">
        <f t="shared" si="103"/>
        <v>1</v>
      </c>
      <c r="M244" s="114" t="str">
        <f>IF(SUM(M243)=0,"",AVERAGE(M243))</f>
        <v/>
      </c>
      <c r="N244" s="115" t="str">
        <f t="shared" ref="N244:O244" si="104">IF(SUM(N243)=0,"",AVERAGE(N243))</f>
        <v/>
      </c>
      <c r="O244" s="115">
        <f t="shared" si="104"/>
        <v>0.65</v>
      </c>
      <c r="P244" s="116"/>
    </row>
    <row r="245" spans="1:16" s="79" customFormat="1" ht="45" customHeight="1" thickBot="1" x14ac:dyDescent="0.3">
      <c r="A245" s="120"/>
      <c r="B245" s="121" t="str">
        <f>B220</f>
        <v>EVALUER</v>
      </c>
      <c r="C245" s="122"/>
      <c r="D245" s="122"/>
      <c r="E245" s="122"/>
      <c r="F245" s="122"/>
      <c r="G245" s="123">
        <f>G244+G241+G235+G229</f>
        <v>0</v>
      </c>
      <c r="H245" s="123">
        <f t="shared" ref="H245:K245" si="105">H244+H241+H235+H229</f>
        <v>0</v>
      </c>
      <c r="I245" s="123">
        <f t="shared" si="105"/>
        <v>0</v>
      </c>
      <c r="J245" s="123">
        <f t="shared" si="105"/>
        <v>1</v>
      </c>
      <c r="K245" s="123">
        <f t="shared" si="105"/>
        <v>0</v>
      </c>
      <c r="L245" s="124">
        <f>L244+L241+L235+L229</f>
        <v>14</v>
      </c>
      <c r="M245" s="125">
        <f>AVERAGE(M244,M235,M229,M241)</f>
        <v>1</v>
      </c>
      <c r="N245" s="126">
        <f t="shared" ref="N245:O245" si="106">AVERAGE(N244,N235,N229,N241)</f>
        <v>0.75</v>
      </c>
      <c r="O245" s="126">
        <f t="shared" si="106"/>
        <v>0.65</v>
      </c>
      <c r="P245" s="422"/>
    </row>
    <row r="246" spans="1:16" s="128" customFormat="1" ht="24.75" customHeight="1" thickBot="1" x14ac:dyDescent="0.3">
      <c r="A246" s="45"/>
      <c r="B246" s="136"/>
      <c r="C246" s="53"/>
      <c r="D246" s="53"/>
      <c r="E246" s="53"/>
      <c r="F246" s="53"/>
      <c r="G246" s="127"/>
      <c r="H246" s="127"/>
      <c r="I246" s="53"/>
      <c r="J246" s="127"/>
      <c r="K246" s="127"/>
      <c r="L246" s="127"/>
      <c r="M246" s="55"/>
      <c r="N246" s="55"/>
      <c r="O246" s="55"/>
      <c r="P246" s="168"/>
    </row>
    <row r="247" spans="1:16" ht="33" customHeight="1" thickBot="1" x14ac:dyDescent="0.3">
      <c r="A247" s="56">
        <v>150</v>
      </c>
      <c r="B247" s="484" t="str">
        <f>'Référentiel Compétences'!B186</f>
        <v>REAGIR</v>
      </c>
      <c r="C247" s="485" t="str">
        <f>IF('Référentiel Compétences'!G186="X","X","")</f>
        <v/>
      </c>
      <c r="D247" s="485" t="str">
        <f>IF('Référentiel Compétences'!H186="X","X","")</f>
        <v/>
      </c>
      <c r="E247" s="485" t="str">
        <f>IF('Référentiel Compétences'!I186="X","X","")</f>
        <v/>
      </c>
      <c r="F247" s="485" t="str">
        <f>IF('Référentiel Compétences'!J186="X","X","")</f>
        <v>X</v>
      </c>
      <c r="G247" s="485"/>
      <c r="H247" s="485"/>
      <c r="I247" s="485"/>
      <c r="J247" s="486"/>
      <c r="K247" s="486"/>
      <c r="L247" s="486">
        <v>1</v>
      </c>
      <c r="M247" s="486" t="str">
        <f t="shared" si="100"/>
        <v/>
      </c>
      <c r="N247" s="486"/>
      <c r="O247" s="486">
        <v>0.65</v>
      </c>
      <c r="P247" s="487" t="s">
        <v>260</v>
      </c>
    </row>
    <row r="248" spans="1:16" ht="29.25" thickBot="1" x14ac:dyDescent="0.3">
      <c r="A248" s="56"/>
      <c r="B248" s="57"/>
      <c r="C248" s="58" t="s">
        <v>408</v>
      </c>
      <c r="D248" s="58" t="s">
        <v>409</v>
      </c>
      <c r="E248" s="58" t="s">
        <v>412</v>
      </c>
      <c r="F248" s="58" t="s">
        <v>411</v>
      </c>
      <c r="G248" s="58" t="s">
        <v>250</v>
      </c>
      <c r="H248" s="58" t="s">
        <v>251</v>
      </c>
      <c r="I248" s="58" t="s">
        <v>252</v>
      </c>
      <c r="J248" s="59" t="s">
        <v>253</v>
      </c>
      <c r="K248" s="59" t="s">
        <v>254</v>
      </c>
      <c r="L248" s="59" t="s">
        <v>255</v>
      </c>
      <c r="M248" s="60" t="s">
        <v>256</v>
      </c>
      <c r="N248" s="61" t="s">
        <v>257</v>
      </c>
      <c r="O248" s="62" t="s">
        <v>258</v>
      </c>
      <c r="P248" s="63" t="s">
        <v>259</v>
      </c>
    </row>
    <row r="249" spans="1:16" ht="24.75" customHeight="1" thickBot="1" x14ac:dyDescent="0.3">
      <c r="A249" s="153">
        <v>151</v>
      </c>
      <c r="B249" s="64" t="str">
        <f>'Référentiel Compétences'!B187</f>
        <v>Remédier aux différents dysfonctionnement</v>
      </c>
      <c r="C249" s="154"/>
      <c r="D249" s="154"/>
      <c r="E249" s="154"/>
      <c r="F249" s="154"/>
      <c r="G249" s="155"/>
      <c r="H249" s="155"/>
      <c r="I249" s="154"/>
      <c r="J249" s="154"/>
      <c r="K249" s="154"/>
      <c r="L249" s="156"/>
      <c r="M249" s="157"/>
      <c r="N249" s="158"/>
      <c r="O249" s="158"/>
      <c r="P249" s="144"/>
    </row>
    <row r="250" spans="1:16" ht="45" customHeight="1" x14ac:dyDescent="0.25">
      <c r="A250" s="159">
        <v>152</v>
      </c>
      <c r="B250" s="106" t="str">
        <f>'Référentiel Compétences'!B188</f>
        <v>Faire face aux aléas humains, techniques et matériels</v>
      </c>
      <c r="C250" s="107" t="str">
        <f>IF('Référentiel Compétences'!G188="X","X","")</f>
        <v/>
      </c>
      <c r="D250" s="107" t="str">
        <f>IF('Référentiel Compétences'!H188="X","X","")</f>
        <v/>
      </c>
      <c r="E250" s="107" t="str">
        <f>IF('Référentiel Compétences'!I188="X","X","")</f>
        <v/>
      </c>
      <c r="F250" s="107" t="str">
        <f>IF('Référentiel Compétences'!J188="X","X","")</f>
        <v>X</v>
      </c>
      <c r="G250" s="133"/>
      <c r="H250" s="133"/>
      <c r="I250" s="134"/>
      <c r="J250" s="133"/>
      <c r="K250" s="133"/>
      <c r="L250" s="141">
        <v>1</v>
      </c>
      <c r="M250" s="242" t="str">
        <f t="shared" ref="M250:M255" si="107">IF(G250=1,25%,IF(H250=1,50%,IF(I250=1,75%,IF(J250=1,100%,""))))</f>
        <v/>
      </c>
      <c r="N250" s="243"/>
      <c r="O250" s="243">
        <v>0.65</v>
      </c>
      <c r="P250" s="434" t="s">
        <v>260</v>
      </c>
    </row>
    <row r="251" spans="1:16" ht="45" customHeight="1" thickBot="1" x14ac:dyDescent="0.3">
      <c r="A251" s="159">
        <v>153</v>
      </c>
      <c r="B251" s="377" t="str">
        <f>'Référentiel Compétences'!B189</f>
        <v>Relancer les fournisseurs</v>
      </c>
      <c r="C251" s="107" t="str">
        <f>IF('Référentiel Compétences'!G189="X","X","")</f>
        <v/>
      </c>
      <c r="D251" s="107" t="str">
        <f>IF('Référentiel Compétences'!H189="X","X","")</f>
        <v/>
      </c>
      <c r="E251" s="107" t="str">
        <f>IF('Référentiel Compétences'!I189="X","X","")</f>
        <v/>
      </c>
      <c r="F251" s="107" t="str">
        <f>IF('Référentiel Compétences'!J189="X","X","")</f>
        <v>X</v>
      </c>
      <c r="G251" s="137"/>
      <c r="H251" s="137"/>
      <c r="I251" s="138"/>
      <c r="J251" s="137"/>
      <c r="K251" s="137"/>
      <c r="L251" s="184">
        <v>1</v>
      </c>
      <c r="M251" s="81" t="str">
        <f t="shared" si="107"/>
        <v/>
      </c>
      <c r="N251" s="82"/>
      <c r="O251" s="82">
        <v>0.65</v>
      </c>
      <c r="P251" s="83" t="s">
        <v>260</v>
      </c>
    </row>
    <row r="252" spans="1:16" ht="45" customHeight="1" thickBot="1" x14ac:dyDescent="0.3">
      <c r="A252" s="159"/>
      <c r="B252" s="377" t="str">
        <f>'Référentiel Compétences'!B190</f>
        <v>Recadrer les membres de l'équipe</v>
      </c>
      <c r="C252" s="107"/>
      <c r="D252" s="107"/>
      <c r="E252" s="107"/>
      <c r="F252" s="107"/>
      <c r="G252" s="137"/>
      <c r="H252" s="137"/>
      <c r="I252" s="138"/>
      <c r="J252" s="137"/>
      <c r="K252" s="137"/>
      <c r="L252" s="184"/>
      <c r="M252" s="81"/>
      <c r="N252" s="82"/>
      <c r="O252" s="82">
        <v>0.65</v>
      </c>
      <c r="P252" s="83" t="s">
        <v>260</v>
      </c>
    </row>
    <row r="253" spans="1:16" ht="45" customHeight="1" thickBot="1" x14ac:dyDescent="0.3">
      <c r="A253" s="159">
        <v>154</v>
      </c>
      <c r="B253" s="377" t="str">
        <f>'Référentiel Compétences'!B191</f>
        <v>Assister, aider les membres de son équipe dans les situations particulières, voire difficiles</v>
      </c>
      <c r="C253" s="107" t="str">
        <f>IF('Référentiel Compétences'!G191="X","X","")</f>
        <v/>
      </c>
      <c r="D253" s="107" t="str">
        <f>IF('Référentiel Compétences'!H191="X","X","")</f>
        <v/>
      </c>
      <c r="E253" s="107" t="str">
        <f>IF('Référentiel Compétences'!I191="X","X","")</f>
        <v/>
      </c>
      <c r="F253" s="107" t="str">
        <f>IF('Référentiel Compétences'!J191="X","X","")</f>
        <v>X</v>
      </c>
      <c r="G253" s="137"/>
      <c r="H253" s="137"/>
      <c r="I253" s="138"/>
      <c r="J253" s="137"/>
      <c r="K253" s="137"/>
      <c r="L253" s="184">
        <v>1</v>
      </c>
      <c r="M253" s="81" t="str">
        <f t="shared" si="107"/>
        <v/>
      </c>
      <c r="N253" s="82"/>
      <c r="O253" s="82">
        <v>0.65</v>
      </c>
      <c r="P253" s="83" t="s">
        <v>260</v>
      </c>
    </row>
    <row r="254" spans="1:16" ht="45" customHeight="1" thickBot="1" x14ac:dyDescent="0.3">
      <c r="A254" s="159">
        <v>155</v>
      </c>
      <c r="B254" s="377" t="str">
        <f>'Référentiel Compétences'!B192</f>
        <v>Gérer les conflits au niveau des relations internes à l'équipe et relation client/personnel</v>
      </c>
      <c r="C254" s="107" t="str">
        <f>IF('Référentiel Compétences'!G192="X","X","")</f>
        <v/>
      </c>
      <c r="D254" s="107" t="str">
        <f>IF('Référentiel Compétences'!H192="X","X","")</f>
        <v/>
      </c>
      <c r="E254" s="107" t="str">
        <f>IF('Référentiel Compétences'!I192="X","X","")</f>
        <v/>
      </c>
      <c r="F254" s="107" t="str">
        <f>IF('Référentiel Compétences'!J192="X","X","")</f>
        <v>X</v>
      </c>
      <c r="G254" s="137"/>
      <c r="H254" s="137"/>
      <c r="I254" s="138"/>
      <c r="J254" s="137"/>
      <c r="K254" s="137"/>
      <c r="L254" s="184">
        <v>1</v>
      </c>
      <c r="M254" s="81" t="str">
        <f t="shared" si="107"/>
        <v/>
      </c>
      <c r="N254" s="82"/>
      <c r="O254" s="82">
        <v>0.65</v>
      </c>
      <c r="P254" s="83" t="s">
        <v>260</v>
      </c>
    </row>
    <row r="255" spans="1:16" ht="45" customHeight="1" thickBot="1" x14ac:dyDescent="0.3">
      <c r="A255" s="159">
        <v>156</v>
      </c>
      <c r="B255" s="376" t="str">
        <f>'Référentiel Compétences'!B193</f>
        <v>Faire respecter son propre service</v>
      </c>
      <c r="C255" s="107" t="str">
        <f>IF('Référentiel Compétences'!G193="X","X","")</f>
        <v/>
      </c>
      <c r="D255" s="107" t="str">
        <f>IF('Référentiel Compétences'!H193="X","X","")</f>
        <v/>
      </c>
      <c r="E255" s="107" t="str">
        <f>IF('Référentiel Compétences'!I193="X","X","")</f>
        <v/>
      </c>
      <c r="F255" s="107" t="str">
        <f>IF('Référentiel Compétences'!J193="X","X","")</f>
        <v>X</v>
      </c>
      <c r="G255" s="137"/>
      <c r="H255" s="137"/>
      <c r="I255" s="138"/>
      <c r="J255" s="137"/>
      <c r="K255" s="137"/>
      <c r="L255" s="184">
        <v>1</v>
      </c>
      <c r="M255" s="110" t="str">
        <f t="shared" si="107"/>
        <v/>
      </c>
      <c r="N255" s="111">
        <v>0.75</v>
      </c>
      <c r="O255" s="111">
        <v>0.65</v>
      </c>
      <c r="P255" s="371" t="s">
        <v>260</v>
      </c>
    </row>
    <row r="256" spans="1:16" s="92" customFormat="1" ht="45" customHeight="1" thickBot="1" x14ac:dyDescent="0.25">
      <c r="A256" s="88"/>
      <c r="B256" s="100" t="str">
        <f>B249</f>
        <v>Remédier aux différents dysfonctionnement</v>
      </c>
      <c r="C256" s="380"/>
      <c r="D256" s="380"/>
      <c r="E256" s="380"/>
      <c r="F256" s="380"/>
      <c r="G256" s="101">
        <f>SUM(G250:G255)</f>
        <v>0</v>
      </c>
      <c r="H256" s="101">
        <f t="shared" ref="H256:L256" si="108">SUM(H250:H255)</f>
        <v>0</v>
      </c>
      <c r="I256" s="101">
        <f t="shared" si="108"/>
        <v>0</v>
      </c>
      <c r="J256" s="101">
        <f t="shared" si="108"/>
        <v>0</v>
      </c>
      <c r="K256" s="101">
        <f t="shared" si="108"/>
        <v>0</v>
      </c>
      <c r="L256" s="113">
        <f t="shared" si="108"/>
        <v>5</v>
      </c>
      <c r="M256" s="114" t="str">
        <f>IF(SUM(M250:M255)=0,"",AVERAGE(M250:M255))</f>
        <v/>
      </c>
      <c r="N256" s="115">
        <f t="shared" ref="N256:O256" si="109">IF(SUM(N250:N255)=0,"",AVERAGE(N250:N255))</f>
        <v>0.75</v>
      </c>
      <c r="O256" s="115">
        <f t="shared" si="109"/>
        <v>0.65</v>
      </c>
      <c r="P256" s="116"/>
    </row>
    <row r="257" spans="1:16" ht="24.75" customHeight="1" thickBot="1" x14ac:dyDescent="0.3">
      <c r="A257" s="153"/>
      <c r="B257" s="64" t="str">
        <f>'Référentiel Compétences'!B194</f>
        <v>Solutionner les demandes non satisfaites du client</v>
      </c>
      <c r="C257" s="154"/>
      <c r="D257" s="154"/>
      <c r="E257" s="154"/>
      <c r="F257" s="154"/>
      <c r="G257" s="155"/>
      <c r="H257" s="155"/>
      <c r="I257" s="154"/>
      <c r="J257" s="154"/>
      <c r="K257" s="154"/>
      <c r="L257" s="156"/>
      <c r="M257" s="419"/>
      <c r="N257" s="420"/>
      <c r="O257" s="420"/>
      <c r="P257" s="421"/>
    </row>
    <row r="258" spans="1:16" ht="45" customHeight="1" thickBot="1" x14ac:dyDescent="0.3">
      <c r="A258" s="159">
        <v>157</v>
      </c>
      <c r="B258" s="150" t="str">
        <f>'Référentiel Compétences'!B195</f>
        <v>Remédier aux insatisfactions clients</v>
      </c>
      <c r="C258" s="107" t="str">
        <f>IF('Référentiel Compétences'!G194="X","X","")</f>
        <v/>
      </c>
      <c r="D258" s="107" t="str">
        <f>IF('Référentiel Compétences'!H194="X","X","")</f>
        <v/>
      </c>
      <c r="E258" s="107" t="str">
        <f>IF('Référentiel Compétences'!I194="X","X","")</f>
        <v/>
      </c>
      <c r="F258" s="107" t="str">
        <f>IF('Référentiel Compétences'!J194="X","X","")</f>
        <v>X</v>
      </c>
      <c r="G258" s="137"/>
      <c r="H258" s="137"/>
      <c r="I258" s="138"/>
      <c r="J258" s="137"/>
      <c r="K258" s="137"/>
      <c r="L258" s="184">
        <v>1</v>
      </c>
      <c r="M258" s="110" t="str">
        <f>IF(G258=1,25%,IF(H258=1,50%,IF(I258=1,75%,IF(J258=1,100%,""))))</f>
        <v/>
      </c>
      <c r="N258" s="111"/>
      <c r="O258" s="111">
        <v>0.65</v>
      </c>
      <c r="P258" s="371" t="s">
        <v>260</v>
      </c>
    </row>
    <row r="259" spans="1:16" s="92" customFormat="1" ht="45" customHeight="1" thickBot="1" x14ac:dyDescent="0.25">
      <c r="A259" s="379"/>
      <c r="B259" s="100" t="str">
        <f>B257</f>
        <v>Solutionner les demandes non satisfaites du client</v>
      </c>
      <c r="C259" s="380"/>
      <c r="D259" s="380"/>
      <c r="E259" s="380"/>
      <c r="F259" s="380"/>
      <c r="G259" s="101">
        <f>SUM(G258)</f>
        <v>0</v>
      </c>
      <c r="H259" s="101">
        <f t="shared" ref="H259:L259" si="110">SUM(H258)</f>
        <v>0</v>
      </c>
      <c r="I259" s="101">
        <f t="shared" si="110"/>
        <v>0</v>
      </c>
      <c r="J259" s="101">
        <f t="shared" si="110"/>
        <v>0</v>
      </c>
      <c r="K259" s="101">
        <f t="shared" si="110"/>
        <v>0</v>
      </c>
      <c r="L259" s="113">
        <f t="shared" si="110"/>
        <v>1</v>
      </c>
      <c r="M259" s="114" t="str">
        <f>IF(SUM(M258)=0,"",AVERAGE(M258))</f>
        <v/>
      </c>
      <c r="N259" s="115" t="str">
        <f t="shared" ref="N259:O259" si="111">IF(SUM(N258)=0,"",AVERAGE(N258))</f>
        <v/>
      </c>
      <c r="O259" s="115">
        <f t="shared" si="111"/>
        <v>0.65</v>
      </c>
      <c r="P259" s="116"/>
    </row>
    <row r="260" spans="1:16" ht="24.75" customHeight="1" thickBot="1" x14ac:dyDescent="0.3">
      <c r="A260" s="153"/>
      <c r="B260" s="64" t="str">
        <f>'Référentiel Compétences'!B196</f>
        <v>Faire face à des situations exceptionnelles</v>
      </c>
      <c r="C260" s="154"/>
      <c r="D260" s="154"/>
      <c r="E260" s="154"/>
      <c r="F260" s="154"/>
      <c r="G260" s="155"/>
      <c r="H260" s="155"/>
      <c r="I260" s="154"/>
      <c r="J260" s="154"/>
      <c r="K260" s="154"/>
      <c r="L260" s="156"/>
      <c r="M260" s="419"/>
      <c r="N260" s="420"/>
      <c r="O260" s="420"/>
      <c r="P260" s="421"/>
    </row>
    <row r="261" spans="1:16" ht="45" customHeight="1" thickBot="1" x14ac:dyDescent="0.3">
      <c r="A261" s="159"/>
      <c r="B261" s="150" t="str">
        <f>'Référentiel Compétences'!B197</f>
        <v>Répondre aux problèmes de sécurité des personnes et des biens</v>
      </c>
      <c r="C261" s="107"/>
      <c r="D261" s="107"/>
      <c r="E261" s="107"/>
      <c r="F261" s="107"/>
      <c r="G261" s="137"/>
      <c r="H261" s="137"/>
      <c r="I261" s="138"/>
      <c r="J261" s="137"/>
      <c r="K261" s="137"/>
      <c r="L261" s="184"/>
      <c r="M261" s="110"/>
      <c r="N261" s="111"/>
      <c r="O261" s="111">
        <v>0.65</v>
      </c>
      <c r="P261" s="371" t="s">
        <v>260</v>
      </c>
    </row>
    <row r="262" spans="1:16" s="92" customFormat="1" ht="45" customHeight="1" thickBot="1" x14ac:dyDescent="0.25">
      <c r="A262" s="88"/>
      <c r="B262" s="100" t="str">
        <f>B260</f>
        <v>Faire face à des situations exceptionnelles</v>
      </c>
      <c r="C262" s="380"/>
      <c r="D262" s="380"/>
      <c r="E262" s="380"/>
      <c r="F262" s="380"/>
      <c r="G262" s="101">
        <f>SUM(G261)</f>
        <v>0</v>
      </c>
      <c r="H262" s="101">
        <f t="shared" ref="H262" si="112">SUM(H261)</f>
        <v>0</v>
      </c>
      <c r="I262" s="101">
        <f t="shared" ref="I262" si="113">SUM(I261)</f>
        <v>0</v>
      </c>
      <c r="J262" s="101">
        <f t="shared" ref="J262" si="114">SUM(J261)</f>
        <v>0</v>
      </c>
      <c r="K262" s="101">
        <f t="shared" ref="K262" si="115">SUM(K261)</f>
        <v>0</v>
      </c>
      <c r="L262" s="113">
        <f t="shared" ref="L262" si="116">SUM(L261)</f>
        <v>0</v>
      </c>
      <c r="M262" s="114" t="str">
        <f>IF(SUM(M261)=0,"",AVERAGE(M261))</f>
        <v/>
      </c>
      <c r="N262" s="115" t="str">
        <f t="shared" ref="N262" si="117">IF(SUM(N261)=0,"",AVERAGE(N261))</f>
        <v/>
      </c>
      <c r="O262" s="115">
        <f t="shared" ref="O262" si="118">IF(SUM(O261)=0,"",AVERAGE(O261))</f>
        <v>0.65</v>
      </c>
      <c r="P262" s="116"/>
    </row>
    <row r="263" spans="1:16" ht="24.75" customHeight="1" thickBot="1" x14ac:dyDescent="0.3">
      <c r="A263" s="153"/>
      <c r="B263" s="131" t="str">
        <f>'Référentiel Compétences'!B198</f>
        <v>Hygiène</v>
      </c>
      <c r="C263" s="154"/>
      <c r="D263" s="154"/>
      <c r="E263" s="154"/>
      <c r="F263" s="154"/>
      <c r="G263" s="155"/>
      <c r="H263" s="155"/>
      <c r="I263" s="154"/>
      <c r="J263" s="154"/>
      <c r="K263" s="154"/>
      <c r="L263" s="156"/>
      <c r="M263" s="419"/>
      <c r="N263" s="420"/>
      <c r="O263" s="420"/>
      <c r="P263" s="421"/>
    </row>
    <row r="264" spans="1:16" ht="45" customHeight="1" thickBot="1" x14ac:dyDescent="0.3">
      <c r="A264" s="159"/>
      <c r="B264" s="377" t="str">
        <f>'Référentiel Compétences'!B199</f>
        <v>Analyser les techniques d'entretien</v>
      </c>
      <c r="C264" s="107"/>
      <c r="D264" s="107"/>
      <c r="E264" s="107"/>
      <c r="F264" s="107"/>
      <c r="G264" s="137"/>
      <c r="H264" s="137"/>
      <c r="I264" s="138">
        <v>1</v>
      </c>
      <c r="J264" s="137"/>
      <c r="K264" s="137"/>
      <c r="L264" s="184"/>
      <c r="M264" s="85">
        <f t="shared" ref="M264:M276" si="119">IF(G264=1,25%,IF(H264=1,50%,IF(I264=1,75%,IF(J264=1,100%,""))))</f>
        <v>0.75</v>
      </c>
      <c r="N264" s="86">
        <v>0.75</v>
      </c>
      <c r="O264" s="86">
        <v>0.65</v>
      </c>
      <c r="P264" s="83" t="s">
        <v>260</v>
      </c>
    </row>
    <row r="265" spans="1:16" ht="45" customHeight="1" thickBot="1" x14ac:dyDescent="0.3">
      <c r="A265" s="159">
        <v>158</v>
      </c>
      <c r="B265" s="377" t="str">
        <f>'Référentiel Compétences'!B200</f>
        <v>Reconnaitre les principales familles de produits, leurs utilisations et les précautions d'emploi</v>
      </c>
      <c r="C265" s="107"/>
      <c r="D265" s="107"/>
      <c r="E265" s="107"/>
      <c r="F265" s="107"/>
      <c r="G265" s="137"/>
      <c r="H265" s="137"/>
      <c r="I265" s="138">
        <v>1</v>
      </c>
      <c r="J265" s="137"/>
      <c r="K265" s="137"/>
      <c r="L265" s="184"/>
      <c r="M265" s="85">
        <f t="shared" si="119"/>
        <v>0.75</v>
      </c>
      <c r="N265" s="86"/>
      <c r="O265" s="86">
        <v>0.65</v>
      </c>
      <c r="P265" s="83" t="s">
        <v>260</v>
      </c>
    </row>
    <row r="266" spans="1:16" ht="45" customHeight="1" thickBot="1" x14ac:dyDescent="0.3">
      <c r="A266" s="159">
        <v>159</v>
      </c>
      <c r="B266" s="377" t="str">
        <f>'Référentiel Compétences'!B201</f>
        <v>Définir la qualité du service en entretien des locaux</v>
      </c>
      <c r="C266" s="107" t="str">
        <f>IF('Référentiel Compétences'!G197="X","X","")</f>
        <v/>
      </c>
      <c r="D266" s="107" t="str">
        <f>IF('Référentiel Compétences'!H197="X","X","")</f>
        <v/>
      </c>
      <c r="E266" s="107" t="str">
        <f>IF('Référentiel Compétences'!I197="X","X","")</f>
        <v/>
      </c>
      <c r="F266" s="107" t="str">
        <f>IF('Référentiel Compétences'!J197="X","X","")</f>
        <v>X</v>
      </c>
      <c r="G266" s="137"/>
      <c r="H266" s="137"/>
      <c r="I266" s="138">
        <v>1</v>
      </c>
      <c r="J266" s="137"/>
      <c r="K266" s="137"/>
      <c r="L266" s="184"/>
      <c r="M266" s="85">
        <f t="shared" si="119"/>
        <v>0.75</v>
      </c>
      <c r="N266" s="86"/>
      <c r="O266" s="86">
        <v>0.65</v>
      </c>
      <c r="P266" s="87" t="s">
        <v>260</v>
      </c>
    </row>
    <row r="267" spans="1:16" ht="45" customHeight="1" thickBot="1" x14ac:dyDescent="0.3">
      <c r="A267" s="159">
        <v>160</v>
      </c>
      <c r="B267" s="377" t="str">
        <f>'Référentiel Compétences'!B202</f>
        <v>Différencier les indicateurs de l'hygiene et ceux des locaux</v>
      </c>
      <c r="C267" s="107" t="str">
        <f>IF('Référentiel Compétences'!G198="X","X","")</f>
        <v/>
      </c>
      <c r="D267" s="107" t="str">
        <f>IF('Référentiel Compétences'!H198="X","X","")</f>
        <v/>
      </c>
      <c r="E267" s="107" t="str">
        <f>IF('Référentiel Compétences'!I198="X","X","")</f>
        <v/>
      </c>
      <c r="F267" s="107" t="str">
        <f>IF('Référentiel Compétences'!J198="X","X","")</f>
        <v>X</v>
      </c>
      <c r="G267" s="137"/>
      <c r="H267" s="137"/>
      <c r="I267" s="138">
        <v>1</v>
      </c>
      <c r="J267" s="137"/>
      <c r="K267" s="137"/>
      <c r="L267" s="184"/>
      <c r="M267" s="85">
        <f t="shared" si="119"/>
        <v>0.75</v>
      </c>
      <c r="N267" s="86"/>
      <c r="O267" s="86">
        <v>0.65</v>
      </c>
      <c r="P267" s="87" t="s">
        <v>260</v>
      </c>
    </row>
    <row r="268" spans="1:16" ht="45" customHeight="1" thickBot="1" x14ac:dyDescent="0.3">
      <c r="A268" s="159">
        <v>161</v>
      </c>
      <c r="B268" s="377" t="str">
        <f>'Référentiel Compétences'!B203</f>
        <v>Caractériser une bactérie, un virus, un champignon microscopique</v>
      </c>
      <c r="C268" s="107" t="str">
        <f>IF('Référentiel Compétences'!G199="X","X","")</f>
        <v/>
      </c>
      <c r="D268" s="107" t="str">
        <f>IF('Référentiel Compétences'!H199="X","X","")</f>
        <v/>
      </c>
      <c r="E268" s="107" t="str">
        <f>IF('Référentiel Compétences'!I199="X","X","")</f>
        <v/>
      </c>
      <c r="F268" s="107" t="str">
        <f>IF('Référentiel Compétences'!J199="X","X","")</f>
        <v>X</v>
      </c>
      <c r="G268" s="137"/>
      <c r="H268" s="137"/>
      <c r="I268" s="138">
        <v>1</v>
      </c>
      <c r="J268" s="137"/>
      <c r="K268" s="137"/>
      <c r="L268" s="184"/>
      <c r="M268" s="85">
        <f t="shared" si="119"/>
        <v>0.75</v>
      </c>
      <c r="N268" s="86"/>
      <c r="O268" s="86">
        <v>0.65</v>
      </c>
      <c r="P268" s="87" t="s">
        <v>260</v>
      </c>
    </row>
    <row r="269" spans="1:16" ht="45" customHeight="1" thickBot="1" x14ac:dyDescent="0.3">
      <c r="A269" s="159">
        <v>162</v>
      </c>
      <c r="B269" s="377" t="str">
        <f>'Référentiel Compétences'!B204</f>
        <v>Présenter les differents types d'agents microbiens utilisés en entretien des locaux</v>
      </c>
      <c r="C269" s="107" t="str">
        <f>IF('Référentiel Compétences'!G200="X","X","")</f>
        <v/>
      </c>
      <c r="D269" s="107" t="str">
        <f>IF('Référentiel Compétences'!H200="X","X","")</f>
        <v/>
      </c>
      <c r="E269" s="107" t="str">
        <f>IF('Référentiel Compétences'!I200="X","X","")</f>
        <v/>
      </c>
      <c r="F269" s="107" t="str">
        <f>IF('Référentiel Compétences'!J200="X","X","")</f>
        <v>X</v>
      </c>
      <c r="G269" s="137"/>
      <c r="H269" s="137"/>
      <c r="I269" s="138">
        <v>1</v>
      </c>
      <c r="J269" s="137"/>
      <c r="K269" s="137"/>
      <c r="L269" s="184"/>
      <c r="M269" s="85">
        <f t="shared" si="119"/>
        <v>0.75</v>
      </c>
      <c r="N269" s="86"/>
      <c r="O269" s="86">
        <v>0.65</v>
      </c>
      <c r="P269" s="87" t="s">
        <v>260</v>
      </c>
    </row>
    <row r="270" spans="1:16" ht="45" customHeight="1" thickBot="1" x14ac:dyDescent="0.3">
      <c r="A270" s="159">
        <v>163</v>
      </c>
      <c r="B270" s="377" t="str">
        <f>'Référentiel Compétences'!B205</f>
        <v>Gérer l'organisation des circuits (linge, déchêts)</v>
      </c>
      <c r="C270" s="107" t="str">
        <f>IF('Référentiel Compétences'!G201="X","X","")</f>
        <v/>
      </c>
      <c r="D270" s="107" t="str">
        <f>IF('Référentiel Compétences'!H201="X","X","")</f>
        <v/>
      </c>
      <c r="E270" s="107" t="str">
        <f>IF('Référentiel Compétences'!I201="X","X","")</f>
        <v/>
      </c>
      <c r="F270" s="107" t="str">
        <f>IF('Référentiel Compétences'!J201="X","X","")</f>
        <v>X</v>
      </c>
      <c r="G270" s="137"/>
      <c r="H270" s="137"/>
      <c r="I270" s="138">
        <v>1</v>
      </c>
      <c r="J270" s="137"/>
      <c r="K270" s="137"/>
      <c r="L270" s="184"/>
      <c r="M270" s="85">
        <f t="shared" si="119"/>
        <v>0.75</v>
      </c>
      <c r="N270" s="86">
        <v>0.75</v>
      </c>
      <c r="O270" s="86">
        <v>0.65</v>
      </c>
      <c r="P270" s="87" t="s">
        <v>260</v>
      </c>
    </row>
    <row r="271" spans="1:16" ht="45" customHeight="1" thickBot="1" x14ac:dyDescent="0.3">
      <c r="A271" s="159">
        <v>164</v>
      </c>
      <c r="B271" s="377" t="str">
        <f>'Référentiel Compétences'!B206</f>
        <v>Organiser un plan de travail d'entretien des locaux et justifier la chronologie des opérations</v>
      </c>
      <c r="C271" s="107" t="str">
        <f>IF('Référentiel Compétences'!G202="X","X","")</f>
        <v/>
      </c>
      <c r="D271" s="107" t="str">
        <f>IF('Référentiel Compétences'!H202="X","X","")</f>
        <v/>
      </c>
      <c r="E271" s="107" t="str">
        <f>IF('Référentiel Compétences'!I202="X","X","")</f>
        <v/>
      </c>
      <c r="F271" s="107" t="str">
        <f>IF('Référentiel Compétences'!J202="X","X","")</f>
        <v>X</v>
      </c>
      <c r="G271" s="137"/>
      <c r="H271" s="137"/>
      <c r="I271" s="138">
        <v>1</v>
      </c>
      <c r="J271" s="137"/>
      <c r="K271" s="137"/>
      <c r="L271" s="184">
        <v>1</v>
      </c>
      <c r="M271" s="85">
        <f t="shared" si="119"/>
        <v>0.75</v>
      </c>
      <c r="N271" s="86"/>
      <c r="O271" s="86">
        <v>0.65</v>
      </c>
      <c r="P271" s="87" t="s">
        <v>260</v>
      </c>
    </row>
    <row r="272" spans="1:16" ht="45" customHeight="1" thickBot="1" x14ac:dyDescent="0.3">
      <c r="A272" s="159">
        <v>165</v>
      </c>
      <c r="B272" s="377" t="str">
        <f>'Référentiel Compétences'!B207</f>
        <v>Différencier la décontamination et la désinfection</v>
      </c>
      <c r="C272" s="107" t="str">
        <f>IF('Référentiel Compétences'!G203="X","X","")</f>
        <v/>
      </c>
      <c r="D272" s="107" t="str">
        <f>IF('Référentiel Compétences'!H203="X","X","")</f>
        <v/>
      </c>
      <c r="E272" s="107" t="str">
        <f>IF('Référentiel Compétences'!I203="X","X","")</f>
        <v/>
      </c>
      <c r="F272" s="107" t="str">
        <f>IF('Référentiel Compétences'!J203="X","X","")</f>
        <v>X</v>
      </c>
      <c r="G272" s="137"/>
      <c r="H272" s="137"/>
      <c r="I272" s="138">
        <v>1</v>
      </c>
      <c r="J272" s="137"/>
      <c r="K272" s="137"/>
      <c r="L272" s="184"/>
      <c r="M272" s="110">
        <f t="shared" si="119"/>
        <v>0.75</v>
      </c>
      <c r="N272" s="111"/>
      <c r="O272" s="111">
        <v>0.65</v>
      </c>
      <c r="P272" s="371" t="s">
        <v>260</v>
      </c>
    </row>
    <row r="273" spans="1:16" s="92" customFormat="1" ht="45" customHeight="1" thickBot="1" x14ac:dyDescent="0.25">
      <c r="A273" s="88"/>
      <c r="B273" s="100" t="str">
        <f>B263</f>
        <v>Hygiène</v>
      </c>
      <c r="C273" s="380"/>
      <c r="D273" s="380"/>
      <c r="E273" s="380"/>
      <c r="F273" s="380"/>
      <c r="G273" s="101">
        <f>SUM(G264:G272)</f>
        <v>0</v>
      </c>
      <c r="H273" s="101">
        <f t="shared" ref="H273:L273" si="120">SUM(H264:H272)</f>
        <v>0</v>
      </c>
      <c r="I273" s="101">
        <f t="shared" si="120"/>
        <v>9</v>
      </c>
      <c r="J273" s="101">
        <f t="shared" si="120"/>
        <v>0</v>
      </c>
      <c r="K273" s="101">
        <f t="shared" si="120"/>
        <v>0</v>
      </c>
      <c r="L273" s="113">
        <f t="shared" si="120"/>
        <v>1</v>
      </c>
      <c r="M273" s="114">
        <f>IF(SUM(M264:M272)=0,"",AVERAGE(M264:M272))</f>
        <v>0.75</v>
      </c>
      <c r="N273" s="115">
        <f t="shared" ref="N273:O273" si="121">IF(SUM(N264:N272)=0,"",AVERAGE(N264:N272))</f>
        <v>0.75</v>
      </c>
      <c r="O273" s="115">
        <f t="shared" si="121"/>
        <v>0.65</v>
      </c>
      <c r="P273" s="116"/>
    </row>
    <row r="274" spans="1:16" s="79" customFormat="1" ht="45" customHeight="1" thickBot="1" x14ac:dyDescent="0.3">
      <c r="A274" s="120"/>
      <c r="B274" s="121" t="str">
        <f>B247</f>
        <v>REAGIR</v>
      </c>
      <c r="C274" s="122"/>
      <c r="D274" s="122"/>
      <c r="E274" s="122"/>
      <c r="F274" s="122"/>
      <c r="G274" s="123">
        <f>G273+G262+G259+G256</f>
        <v>0</v>
      </c>
      <c r="H274" s="123">
        <f t="shared" ref="H274:K274" si="122">H273+H262+H259+H256</f>
        <v>0</v>
      </c>
      <c r="I274" s="123">
        <f t="shared" si="122"/>
        <v>9</v>
      </c>
      <c r="J274" s="123">
        <f t="shared" si="122"/>
        <v>0</v>
      </c>
      <c r="K274" s="123">
        <f t="shared" si="122"/>
        <v>0</v>
      </c>
      <c r="L274" s="124">
        <f>L273+L262+L259+L256</f>
        <v>7</v>
      </c>
      <c r="M274" s="125">
        <f>AVERAGE(M273,M259,M256,M262)</f>
        <v>0.75</v>
      </c>
      <c r="N274" s="126">
        <f>AVERAGE(N273,N259,N256,N262)</f>
        <v>0.75</v>
      </c>
      <c r="O274" s="126">
        <f t="shared" ref="O274" si="123">AVERAGE(O273,O259,O256,O262)</f>
        <v>0.65</v>
      </c>
      <c r="P274" s="422"/>
    </row>
    <row r="275" spans="1:16" ht="33" customHeight="1" thickBot="1" x14ac:dyDescent="0.3">
      <c r="A275" s="56"/>
      <c r="B275" s="484"/>
      <c r="C275" s="485"/>
      <c r="D275" s="485"/>
      <c r="E275" s="485"/>
      <c r="F275" s="485"/>
      <c r="G275" s="485"/>
      <c r="H275" s="485"/>
      <c r="I275" s="485"/>
      <c r="J275" s="486"/>
      <c r="K275" s="486"/>
      <c r="L275" s="486"/>
      <c r="M275" s="486"/>
      <c r="N275" s="486"/>
      <c r="O275" s="486"/>
      <c r="P275" s="487"/>
    </row>
    <row r="276" spans="1:16" ht="33" customHeight="1" thickBot="1" x14ac:dyDescent="0.3">
      <c r="A276" s="56">
        <v>166</v>
      </c>
      <c r="B276" s="484" t="str">
        <f>'Référentiel Compétences'!B208</f>
        <v>INFORMATIQUE ET LANGUES VIVANTES</v>
      </c>
      <c r="C276" s="485" t="str">
        <f>IF('Référentiel Compétences'!G204="X","X","")</f>
        <v/>
      </c>
      <c r="D276" s="485" t="str">
        <f>IF('Référentiel Compétences'!H204="X","X","")</f>
        <v/>
      </c>
      <c r="E276" s="485" t="str">
        <f>IF('Référentiel Compétences'!I204="X","X","")</f>
        <v/>
      </c>
      <c r="F276" s="485" t="str">
        <f>IF('Référentiel Compétences'!J204="X","X","")</f>
        <v>X</v>
      </c>
      <c r="G276" s="485"/>
      <c r="H276" s="485"/>
      <c r="I276" s="485">
        <v>1</v>
      </c>
      <c r="J276" s="486"/>
      <c r="K276" s="486"/>
      <c r="L276" s="486"/>
      <c r="M276" s="486">
        <f t="shared" si="119"/>
        <v>0.75</v>
      </c>
      <c r="N276" s="486"/>
      <c r="O276" s="486">
        <v>0.65</v>
      </c>
      <c r="P276" s="487" t="s">
        <v>260</v>
      </c>
    </row>
    <row r="277" spans="1:16" ht="29.25" thickBot="1" x14ac:dyDescent="0.3">
      <c r="A277" s="56"/>
      <c r="B277" s="57"/>
      <c r="C277" s="58" t="s">
        <v>408</v>
      </c>
      <c r="D277" s="58" t="s">
        <v>409</v>
      </c>
      <c r="E277" s="58" t="s">
        <v>412</v>
      </c>
      <c r="F277" s="58" t="s">
        <v>411</v>
      </c>
      <c r="G277" s="58" t="s">
        <v>250</v>
      </c>
      <c r="H277" s="58" t="s">
        <v>251</v>
      </c>
      <c r="I277" s="58" t="s">
        <v>252</v>
      </c>
      <c r="J277" s="59" t="s">
        <v>253</v>
      </c>
      <c r="K277" s="59" t="s">
        <v>254</v>
      </c>
      <c r="L277" s="59" t="s">
        <v>255</v>
      </c>
      <c r="M277" s="60" t="s">
        <v>256</v>
      </c>
      <c r="N277" s="61" t="s">
        <v>257</v>
      </c>
      <c r="O277" s="62" t="s">
        <v>258</v>
      </c>
      <c r="P277" s="63" t="s">
        <v>259</v>
      </c>
    </row>
    <row r="278" spans="1:16" ht="24.75" customHeight="1" thickBot="1" x14ac:dyDescent="0.3">
      <c r="A278" s="153">
        <v>171</v>
      </c>
      <c r="B278" s="64" t="str">
        <f>'Référentiel Compétences'!B209</f>
        <v>Compétences informatiques</v>
      </c>
      <c r="C278" s="154" t="str">
        <f>IF('Référentiel Compétences'!G209="X","X","")</f>
        <v/>
      </c>
      <c r="D278" s="154" t="str">
        <f>IF('Référentiel Compétences'!H209="X","X","")</f>
        <v/>
      </c>
      <c r="E278" s="154" t="str">
        <f>IF('Référentiel Compétences'!I209="X","X","")</f>
        <v/>
      </c>
      <c r="F278" s="445"/>
      <c r="G278" s="442"/>
      <c r="H278" s="155"/>
      <c r="I278" s="154"/>
      <c r="J278" s="154"/>
      <c r="K278" s="154"/>
      <c r="L278" s="156"/>
      <c r="M278" s="157"/>
      <c r="N278" s="158"/>
      <c r="O278" s="158"/>
      <c r="P278" s="144"/>
    </row>
    <row r="279" spans="1:16" ht="45" customHeight="1" thickBot="1" x14ac:dyDescent="0.3">
      <c r="A279" s="159">
        <v>172</v>
      </c>
      <c r="B279" s="443" t="str">
        <f>'Référentiel Compétences'!B210</f>
        <v>Pack office</v>
      </c>
      <c r="C279" s="444" t="str">
        <f>IF('Référentiel Compétences'!G210="X","X","")</f>
        <v/>
      </c>
      <c r="D279" s="444" t="str">
        <f>IF('Référentiel Compétences'!H210="X","X","")</f>
        <v/>
      </c>
      <c r="E279" s="444" t="str">
        <f>IF('Référentiel Compétences'!I210="X","X","")</f>
        <v/>
      </c>
      <c r="F279" s="444" t="str">
        <f>IF('Référentiel Compétences'!J210="X","X","")</f>
        <v>X</v>
      </c>
      <c r="G279" s="137"/>
      <c r="H279" s="137"/>
      <c r="I279" s="138"/>
      <c r="J279" s="137"/>
      <c r="K279" s="137"/>
      <c r="L279" s="184">
        <v>1</v>
      </c>
      <c r="M279" s="242" t="str">
        <f t="shared" ref="M279" si="124">IF(G279=1,25%,IF(H279=1,50%,IF(I279=1,75%,IF(J279=1,100%,""))))</f>
        <v/>
      </c>
      <c r="N279" s="243"/>
      <c r="O279" s="243">
        <v>0.65</v>
      </c>
      <c r="P279" s="434" t="s">
        <v>260</v>
      </c>
    </row>
    <row r="280" spans="1:16" ht="45" customHeight="1" thickBot="1" x14ac:dyDescent="0.3">
      <c r="A280" s="159"/>
      <c r="B280" s="377" t="str">
        <f>'Référentiel Compétences'!B211</f>
        <v>Mail</v>
      </c>
      <c r="C280" s="107" t="str">
        <f>IF('Référentiel Compétences'!G211="X","X","")</f>
        <v/>
      </c>
      <c r="D280" s="107" t="str">
        <f>IF('Référentiel Compétences'!H211="X","X","")</f>
        <v/>
      </c>
      <c r="E280" s="107" t="str">
        <f>IF('Référentiel Compétences'!I211="X","X","")</f>
        <v/>
      </c>
      <c r="F280" s="107" t="str">
        <f>IF('Référentiel Compétences'!J211="X","X","")</f>
        <v>X</v>
      </c>
      <c r="G280" s="137"/>
      <c r="H280" s="137"/>
      <c r="I280" s="138"/>
      <c r="J280" s="137">
        <v>1</v>
      </c>
      <c r="K280" s="137"/>
      <c r="L280" s="184"/>
      <c r="M280" s="81">
        <f t="shared" ref="M280:M282" si="125">IF(G280=1,25%,IF(H280=1,50%,IF(I280=1,75%,IF(J280=1,100%,""))))</f>
        <v>1</v>
      </c>
      <c r="N280" s="82">
        <v>0.75</v>
      </c>
      <c r="O280" s="82">
        <v>0.65</v>
      </c>
      <c r="P280" s="83" t="s">
        <v>260</v>
      </c>
    </row>
    <row r="281" spans="1:16" ht="45" customHeight="1" thickBot="1" x14ac:dyDescent="0.3">
      <c r="A281" s="159"/>
      <c r="B281" s="377" t="str">
        <f>'Référentiel Compétences'!B212</f>
        <v>Protel</v>
      </c>
      <c r="C281" s="107" t="str">
        <f>IF('Référentiel Compétences'!G212="X","X","")</f>
        <v/>
      </c>
      <c r="D281" s="107" t="str">
        <f>IF('Référentiel Compétences'!H212="X","X","")</f>
        <v/>
      </c>
      <c r="E281" s="107" t="str">
        <f>IF('Référentiel Compétences'!I212="X","X","")</f>
        <v/>
      </c>
      <c r="F281" s="107" t="str">
        <f>IF('Référentiel Compétences'!J212="X","X","")</f>
        <v>X</v>
      </c>
      <c r="G281" s="137"/>
      <c r="H281" s="137"/>
      <c r="I281" s="138"/>
      <c r="J281" s="137"/>
      <c r="K281" s="137"/>
      <c r="L281" s="184">
        <v>1</v>
      </c>
      <c r="M281" s="81" t="str">
        <f t="shared" si="125"/>
        <v/>
      </c>
      <c r="N281" s="82"/>
      <c r="O281" s="82">
        <v>0.65</v>
      </c>
      <c r="P281" s="83" t="s">
        <v>260</v>
      </c>
    </row>
    <row r="282" spans="1:16" ht="45" customHeight="1" thickBot="1" x14ac:dyDescent="0.3">
      <c r="A282" s="159"/>
      <c r="B282" s="377" t="str">
        <f>'Référentiel Compétences'!B213</f>
        <v>Ipod</v>
      </c>
      <c r="C282" s="107" t="str">
        <f>IF('Référentiel Compétences'!G213="X","X","")</f>
        <v/>
      </c>
      <c r="D282" s="107" t="str">
        <f>IF('Référentiel Compétences'!H213="X","X","")</f>
        <v/>
      </c>
      <c r="E282" s="107" t="str">
        <f>IF('Référentiel Compétences'!I213="X","X","")</f>
        <v/>
      </c>
      <c r="F282" s="107" t="str">
        <f>IF('Référentiel Compétences'!J213="X","X","")</f>
        <v>X</v>
      </c>
      <c r="G282" s="137"/>
      <c r="H282" s="137"/>
      <c r="I282" s="138"/>
      <c r="J282" s="137"/>
      <c r="K282" s="137"/>
      <c r="L282" s="184">
        <v>1</v>
      </c>
      <c r="M282" s="110" t="str">
        <f t="shared" si="125"/>
        <v/>
      </c>
      <c r="N282" s="111"/>
      <c r="O282" s="111">
        <v>0.65</v>
      </c>
      <c r="P282" s="371" t="s">
        <v>260</v>
      </c>
    </row>
    <row r="283" spans="1:16" s="92" customFormat="1" ht="45" customHeight="1" thickBot="1" x14ac:dyDescent="0.25">
      <c r="A283" s="88"/>
      <c r="B283" s="100" t="str">
        <f>B278</f>
        <v>Compétences informatiques</v>
      </c>
      <c r="C283" s="380"/>
      <c r="D283" s="380"/>
      <c r="E283" s="380"/>
      <c r="F283" s="380"/>
      <c r="G283" s="101">
        <f>SUM(G279:G282)</f>
        <v>0</v>
      </c>
      <c r="H283" s="101">
        <f t="shared" ref="H283:L283" si="126">SUM(H279:H282)</f>
        <v>0</v>
      </c>
      <c r="I283" s="101">
        <f t="shared" si="126"/>
        <v>0</v>
      </c>
      <c r="J283" s="101">
        <f t="shared" si="126"/>
        <v>1</v>
      </c>
      <c r="K283" s="101">
        <f t="shared" si="126"/>
        <v>0</v>
      </c>
      <c r="L283" s="113">
        <f t="shared" si="126"/>
        <v>3</v>
      </c>
      <c r="M283" s="114">
        <f>IF(SUM(M279:M282)=0,"",AVERAGE(M279:M282))</f>
        <v>1</v>
      </c>
      <c r="N283" s="115">
        <f t="shared" ref="N283:O283" si="127">IF(SUM(N279:N282)=0,"",AVERAGE(N279:N282))</f>
        <v>0.75</v>
      </c>
      <c r="O283" s="115">
        <f t="shared" si="127"/>
        <v>0.65</v>
      </c>
      <c r="P283" s="116"/>
    </row>
    <row r="284" spans="1:16" ht="24.75" customHeight="1" thickBot="1" x14ac:dyDescent="0.3">
      <c r="A284" s="153"/>
      <c r="B284" s="64" t="str">
        <f>'Référentiel Compétences'!B214</f>
        <v>Langue vivante</v>
      </c>
      <c r="C284" s="154"/>
      <c r="D284" s="154"/>
      <c r="E284" s="154"/>
      <c r="F284" s="445"/>
      <c r="G284" s="442"/>
      <c r="H284" s="155"/>
      <c r="I284" s="154"/>
      <c r="J284" s="154"/>
      <c r="K284" s="154"/>
      <c r="L284" s="156"/>
      <c r="M284" s="419"/>
      <c r="N284" s="420"/>
      <c r="O284" s="420"/>
      <c r="P284" s="421"/>
    </row>
    <row r="285" spans="1:16" ht="45" customHeight="1" thickBot="1" x14ac:dyDescent="0.3">
      <c r="A285" s="159"/>
      <c r="B285" s="443" t="str">
        <f>'Référentiel Compétences'!B215</f>
        <v>Pratiquer une langue vivante étrangère pour communiquer avec le client</v>
      </c>
      <c r="C285" s="444"/>
      <c r="D285" s="444"/>
      <c r="E285" s="444"/>
      <c r="F285" s="444" t="s">
        <v>264</v>
      </c>
      <c r="G285" s="137"/>
      <c r="H285" s="137"/>
      <c r="I285" s="138"/>
      <c r="J285" s="137"/>
      <c r="K285" s="137"/>
      <c r="L285" s="184">
        <v>1</v>
      </c>
      <c r="M285" s="438" t="str">
        <f>IF(SUM(M284:M284)=0,"",AVERAGE(M284:M284))</f>
        <v/>
      </c>
      <c r="N285" s="439" t="str">
        <f>IF(SUM(N284:N284)=0,"",AVERAGE(N284:N284))</f>
        <v/>
      </c>
      <c r="O285" s="439">
        <v>0.65</v>
      </c>
      <c r="P285" s="440" t="s">
        <v>260</v>
      </c>
    </row>
    <row r="286" spans="1:16" s="92" customFormat="1" ht="45" customHeight="1" thickBot="1" x14ac:dyDescent="0.25">
      <c r="A286" s="88"/>
      <c r="B286" s="100" t="str">
        <f>B284</f>
        <v>Langue vivante</v>
      </c>
      <c r="C286" s="380"/>
      <c r="D286" s="380"/>
      <c r="E286" s="380"/>
      <c r="F286" s="380"/>
      <c r="G286" s="101">
        <f>SUM(G285)</f>
        <v>0</v>
      </c>
      <c r="H286" s="101">
        <f t="shared" ref="H286:L286" si="128">SUM(H285)</f>
        <v>0</v>
      </c>
      <c r="I286" s="101">
        <f t="shared" si="128"/>
        <v>0</v>
      </c>
      <c r="J286" s="101">
        <f t="shared" si="128"/>
        <v>0</v>
      </c>
      <c r="K286" s="101">
        <f t="shared" si="128"/>
        <v>0</v>
      </c>
      <c r="L286" s="113">
        <f t="shared" si="128"/>
        <v>1</v>
      </c>
      <c r="M286" s="114" t="str">
        <f>IF(SUM(M285)=0,"",AVERAGE(M285))</f>
        <v/>
      </c>
      <c r="N286" s="115" t="str">
        <f t="shared" ref="N286" si="129">IF(SUM(N285)=0,"",AVERAGE(N285))</f>
        <v/>
      </c>
      <c r="O286" s="115">
        <f>IF(SUM(O285)=0,"",AVERAGE(O285))</f>
        <v>0.65</v>
      </c>
      <c r="P286" s="116"/>
    </row>
    <row r="287" spans="1:16" s="79" customFormat="1" ht="45" customHeight="1" thickBot="1" x14ac:dyDescent="0.3">
      <c r="A287" s="120"/>
      <c r="B287" s="121" t="str">
        <f>B276</f>
        <v>INFORMATIQUE ET LANGUES VIVANTES</v>
      </c>
      <c r="C287" s="122"/>
      <c r="D287" s="122"/>
      <c r="E287" s="122"/>
      <c r="F287" s="122"/>
      <c r="G287" s="123">
        <f>G286+G283</f>
        <v>0</v>
      </c>
      <c r="H287" s="123">
        <f t="shared" ref="H287:K287" si="130">H286+H283</f>
        <v>0</v>
      </c>
      <c r="I287" s="123">
        <f t="shared" si="130"/>
        <v>0</v>
      </c>
      <c r="J287" s="123">
        <f t="shared" si="130"/>
        <v>1</v>
      </c>
      <c r="K287" s="123">
        <f t="shared" si="130"/>
        <v>0</v>
      </c>
      <c r="L287" s="123">
        <f>L286+L283</f>
        <v>4</v>
      </c>
      <c r="M287" s="409">
        <f>AVERAGE(M286,M283)</f>
        <v>1</v>
      </c>
      <c r="N287" s="410">
        <f t="shared" ref="N287:O287" si="131">AVERAGE(N286,N283)</f>
        <v>0.75</v>
      </c>
      <c r="O287" s="410">
        <f t="shared" si="131"/>
        <v>0.65</v>
      </c>
      <c r="P287" s="411"/>
    </row>
    <row r="288" spans="1:16" ht="29.25" customHeight="1" thickBot="1" x14ac:dyDescent="0.3">
      <c r="A288" s="497" t="s">
        <v>261</v>
      </c>
      <c r="B288" s="485"/>
      <c r="C288" s="485"/>
      <c r="D288" s="485"/>
      <c r="E288" s="485"/>
      <c r="F288" s="485"/>
      <c r="G288" s="485"/>
      <c r="H288" s="485"/>
      <c r="I288" s="485"/>
      <c r="J288" s="486"/>
      <c r="K288" s="486"/>
      <c r="L288" s="486"/>
      <c r="M288" s="498"/>
      <c r="N288" s="498"/>
      <c r="O288" s="498"/>
      <c r="P288" s="499"/>
    </row>
    <row r="289" spans="1:16" ht="24.95" customHeight="1" thickBot="1" x14ac:dyDescent="0.3">
      <c r="A289" s="159"/>
      <c r="B289" s="129"/>
      <c r="C289" s="58" t="s">
        <v>408</v>
      </c>
      <c r="D289" s="58" t="s">
        <v>409</v>
      </c>
      <c r="E289" s="58" t="s">
        <v>412</v>
      </c>
      <c r="F289" s="58" t="s">
        <v>411</v>
      </c>
      <c r="G289" s="58" t="s">
        <v>250</v>
      </c>
      <c r="H289" s="58" t="s">
        <v>251</v>
      </c>
      <c r="I289" s="58" t="s">
        <v>252</v>
      </c>
      <c r="J289" s="59" t="s">
        <v>253</v>
      </c>
      <c r="K289" s="59" t="s">
        <v>254</v>
      </c>
      <c r="L289" s="59" t="s">
        <v>255</v>
      </c>
      <c r="M289" s="60" t="s">
        <v>256</v>
      </c>
      <c r="N289" s="61" t="s">
        <v>257</v>
      </c>
      <c r="O289" s="62" t="s">
        <v>258</v>
      </c>
      <c r="P289" s="130" t="s">
        <v>259</v>
      </c>
    </row>
    <row r="290" spans="1:16" ht="30" customHeight="1" thickBot="1" x14ac:dyDescent="0.3">
      <c r="A290" s="159"/>
      <c r="B290" s="206" t="s">
        <v>262</v>
      </c>
      <c r="C290" s="154"/>
      <c r="D290" s="154"/>
      <c r="E290" s="154"/>
      <c r="F290" s="154"/>
      <c r="G290" s="155"/>
      <c r="H290" s="155"/>
      <c r="I290" s="154"/>
      <c r="J290" s="154"/>
      <c r="K290" s="154"/>
      <c r="L290" s="156"/>
      <c r="M290" s="157"/>
      <c r="N290" s="158"/>
      <c r="O290" s="158"/>
      <c r="P290" s="207"/>
    </row>
    <row r="291" spans="1:16" s="79" customFormat="1" ht="45" customHeight="1" x14ac:dyDescent="0.25">
      <c r="A291" s="166">
        <v>188</v>
      </c>
      <c r="B291" s="208" t="s">
        <v>263</v>
      </c>
      <c r="C291" s="209" t="s">
        <v>264</v>
      </c>
      <c r="D291" s="209" t="s">
        <v>264</v>
      </c>
      <c r="E291" s="209" t="s">
        <v>264</v>
      </c>
      <c r="F291" s="209" t="s">
        <v>264</v>
      </c>
      <c r="G291" s="210"/>
      <c r="H291" s="210"/>
      <c r="I291" s="211"/>
      <c r="J291" s="210"/>
      <c r="K291" s="210"/>
      <c r="L291" s="212">
        <v>1</v>
      </c>
      <c r="M291" s="213" t="str">
        <f t="shared" ref="M291:M294" si="132">IF(G291=1,25%,IF(H291=1,50%,IF(I291=1,75%,IF(J291=1,100%,""))))</f>
        <v/>
      </c>
      <c r="N291" s="214"/>
      <c r="O291" s="214">
        <v>0.65</v>
      </c>
      <c r="P291" s="215" t="s">
        <v>260</v>
      </c>
    </row>
    <row r="292" spans="1:16" s="79" customFormat="1" ht="45" customHeight="1" x14ac:dyDescent="0.25">
      <c r="A292" s="166">
        <v>189</v>
      </c>
      <c r="B292" s="202" t="s">
        <v>265</v>
      </c>
      <c r="C292" s="73" t="s">
        <v>264</v>
      </c>
      <c r="D292" s="73" t="s">
        <v>264</v>
      </c>
      <c r="E292" s="73" t="s">
        <v>264</v>
      </c>
      <c r="F292" s="73" t="s">
        <v>264</v>
      </c>
      <c r="G292" s="194"/>
      <c r="H292" s="194"/>
      <c r="I292" s="134"/>
      <c r="J292" s="194"/>
      <c r="K292" s="194"/>
      <c r="L292" s="199">
        <v>1</v>
      </c>
      <c r="M292" s="76" t="str">
        <f>IF(G292=1,25%,IF(H292=1,50%,IF(I292=1,75%,IF(J292=1,100%,""))))</f>
        <v/>
      </c>
      <c r="N292" s="77"/>
      <c r="O292" s="77">
        <v>0.65</v>
      </c>
      <c r="P292" s="78" t="s">
        <v>260</v>
      </c>
    </row>
    <row r="293" spans="1:16" s="79" customFormat="1" ht="45" customHeight="1" x14ac:dyDescent="0.25">
      <c r="A293" s="166">
        <v>190</v>
      </c>
      <c r="B293" s="202" t="s">
        <v>266</v>
      </c>
      <c r="C293" s="73" t="s">
        <v>264</v>
      </c>
      <c r="D293" s="73" t="s">
        <v>264</v>
      </c>
      <c r="E293" s="73" t="s">
        <v>264</v>
      </c>
      <c r="F293" s="73" t="s">
        <v>264</v>
      </c>
      <c r="G293" s="194"/>
      <c r="H293" s="194"/>
      <c r="I293" s="134"/>
      <c r="J293" s="194"/>
      <c r="K293" s="194"/>
      <c r="L293" s="199">
        <v>1</v>
      </c>
      <c r="M293" s="76" t="str">
        <f t="shared" si="132"/>
        <v/>
      </c>
      <c r="N293" s="77"/>
      <c r="O293" s="77">
        <v>0.65</v>
      </c>
      <c r="P293" s="78" t="s">
        <v>260</v>
      </c>
    </row>
    <row r="294" spans="1:16" s="79" customFormat="1" ht="45" customHeight="1" thickBot="1" x14ac:dyDescent="0.3">
      <c r="A294" s="191">
        <v>191</v>
      </c>
      <c r="B294" s="216" t="s">
        <v>267</v>
      </c>
      <c r="C294" s="217" t="s">
        <v>264</v>
      </c>
      <c r="D294" s="217" t="s">
        <v>264</v>
      </c>
      <c r="E294" s="217" t="s">
        <v>264</v>
      </c>
      <c r="F294" s="217" t="s">
        <v>264</v>
      </c>
      <c r="G294" s="196"/>
      <c r="H294" s="196"/>
      <c r="I294" s="197"/>
      <c r="J294" s="196"/>
      <c r="K294" s="196"/>
      <c r="L294" s="200">
        <v>1</v>
      </c>
      <c r="M294" s="140" t="str">
        <f t="shared" si="132"/>
        <v/>
      </c>
      <c r="N294" s="98"/>
      <c r="O294" s="98">
        <v>0.65</v>
      </c>
      <c r="P294" s="99" t="s">
        <v>260</v>
      </c>
    </row>
    <row r="295" spans="1:16" s="79" customFormat="1" ht="45" customHeight="1" thickBot="1" x14ac:dyDescent="0.3">
      <c r="A295" s="120"/>
      <c r="B295" s="100" t="s">
        <v>262</v>
      </c>
      <c r="C295" s="381"/>
      <c r="D295" s="381"/>
      <c r="E295" s="381"/>
      <c r="F295" s="381"/>
      <c r="G295" s="382">
        <f t="shared" ref="G295:L295" si="133">SUM(G291:G294)</f>
        <v>0</v>
      </c>
      <c r="H295" s="382">
        <f t="shared" si="133"/>
        <v>0</v>
      </c>
      <c r="I295" s="383">
        <f t="shared" si="133"/>
        <v>0</v>
      </c>
      <c r="J295" s="382">
        <f t="shared" si="133"/>
        <v>0</v>
      </c>
      <c r="K295" s="382">
        <f t="shared" si="133"/>
        <v>0</v>
      </c>
      <c r="L295" s="384">
        <f t="shared" si="133"/>
        <v>4</v>
      </c>
      <c r="M295" s="385" t="str">
        <f>IF(SUM(M291:M294)=0,"",AVERAGE(M291:M294))</f>
        <v/>
      </c>
      <c r="N295" s="386" t="str">
        <f t="shared" ref="N295:O295" si="134">IF(SUM(N291:N294)=0,"",AVERAGE(N291:N294))</f>
        <v/>
      </c>
      <c r="O295" s="386">
        <f t="shared" si="134"/>
        <v>0.65</v>
      </c>
      <c r="P295" s="387"/>
    </row>
    <row r="296" spans="1:16" ht="30" customHeight="1" thickBot="1" x14ac:dyDescent="0.3">
      <c r="A296" s="198"/>
      <c r="B296" s="206" t="s">
        <v>268</v>
      </c>
      <c r="C296" s="154"/>
      <c r="D296" s="154"/>
      <c r="E296" s="154"/>
      <c r="F296" s="154"/>
      <c r="G296" s="155"/>
      <c r="H296" s="155"/>
      <c r="I296" s="154"/>
      <c r="J296" s="154"/>
      <c r="K296" s="154"/>
      <c r="L296" s="156"/>
      <c r="M296" s="157"/>
      <c r="N296" s="158"/>
      <c r="O296" s="158"/>
      <c r="P296" s="144"/>
    </row>
    <row r="297" spans="1:16" s="79" customFormat="1" ht="45" customHeight="1" x14ac:dyDescent="0.25">
      <c r="A297" s="166">
        <v>192</v>
      </c>
      <c r="B297" s="208" t="s">
        <v>269</v>
      </c>
      <c r="C297" s="209" t="s">
        <v>264</v>
      </c>
      <c r="D297" s="209"/>
      <c r="E297" s="209"/>
      <c r="F297" s="209"/>
      <c r="G297" s="210"/>
      <c r="H297" s="210"/>
      <c r="I297" s="211"/>
      <c r="J297" s="210"/>
      <c r="K297" s="210"/>
      <c r="L297" s="218">
        <v>1</v>
      </c>
      <c r="M297" s="213" t="str">
        <f t="shared" ref="M297:M300" si="135">IF(G297=1,25%,IF(H297=1,50%,IF(I297=1,75%,IF(J297=1,100%,""))))</f>
        <v/>
      </c>
      <c r="N297" s="214"/>
      <c r="O297" s="214">
        <v>0.65</v>
      </c>
      <c r="P297" s="215" t="s">
        <v>260</v>
      </c>
    </row>
    <row r="298" spans="1:16" s="79" customFormat="1" ht="45" customHeight="1" x14ac:dyDescent="0.25">
      <c r="A298" s="166">
        <v>193</v>
      </c>
      <c r="B298" s="202" t="s">
        <v>270</v>
      </c>
      <c r="C298" s="73" t="s">
        <v>264</v>
      </c>
      <c r="D298" s="73" t="s">
        <v>264</v>
      </c>
      <c r="E298" s="73" t="s">
        <v>264</v>
      </c>
      <c r="F298" s="73" t="s">
        <v>264</v>
      </c>
      <c r="G298" s="194"/>
      <c r="H298" s="194"/>
      <c r="I298" s="195"/>
      <c r="J298" s="194"/>
      <c r="K298" s="194"/>
      <c r="L298" s="141">
        <v>1</v>
      </c>
      <c r="M298" s="76" t="str">
        <f t="shared" si="135"/>
        <v/>
      </c>
      <c r="N298" s="77"/>
      <c r="O298" s="77">
        <v>0.65</v>
      </c>
      <c r="P298" s="78" t="s">
        <v>260</v>
      </c>
    </row>
    <row r="299" spans="1:16" s="79" customFormat="1" ht="45" customHeight="1" x14ac:dyDescent="0.25">
      <c r="A299" s="166">
        <v>194</v>
      </c>
      <c r="B299" s="202" t="s">
        <v>271</v>
      </c>
      <c r="C299" s="73" t="s">
        <v>264</v>
      </c>
      <c r="D299" s="73" t="s">
        <v>264</v>
      </c>
      <c r="E299" s="73" t="s">
        <v>264</v>
      </c>
      <c r="F299" s="73"/>
      <c r="G299" s="194"/>
      <c r="H299" s="194"/>
      <c r="I299" s="195"/>
      <c r="J299" s="194"/>
      <c r="K299" s="194"/>
      <c r="L299" s="141">
        <v>1</v>
      </c>
      <c r="M299" s="76" t="str">
        <f t="shared" si="135"/>
        <v/>
      </c>
      <c r="N299" s="77"/>
      <c r="O299" s="77">
        <v>0.65</v>
      </c>
      <c r="P299" s="78" t="s">
        <v>260</v>
      </c>
    </row>
    <row r="300" spans="1:16" s="79" customFormat="1" ht="45" customHeight="1" thickBot="1" x14ac:dyDescent="0.3">
      <c r="A300" s="167">
        <v>195</v>
      </c>
      <c r="B300" s="216" t="s">
        <v>272</v>
      </c>
      <c r="C300" s="217" t="s">
        <v>264</v>
      </c>
      <c r="D300" s="217"/>
      <c r="E300" s="217"/>
      <c r="F300" s="217"/>
      <c r="G300" s="196"/>
      <c r="H300" s="196"/>
      <c r="I300" s="197"/>
      <c r="J300" s="196"/>
      <c r="K300" s="196"/>
      <c r="L300" s="184">
        <v>1</v>
      </c>
      <c r="M300" s="140" t="str">
        <f t="shared" si="135"/>
        <v/>
      </c>
      <c r="N300" s="98"/>
      <c r="O300" s="98">
        <v>0.65</v>
      </c>
      <c r="P300" s="99" t="s">
        <v>260</v>
      </c>
    </row>
    <row r="301" spans="1:16" s="79" customFormat="1" ht="45" customHeight="1" thickBot="1" x14ac:dyDescent="0.3">
      <c r="A301" s="120"/>
      <c r="B301" s="100" t="s">
        <v>268</v>
      </c>
      <c r="C301" s="381"/>
      <c r="D301" s="381"/>
      <c r="E301" s="381"/>
      <c r="F301" s="381"/>
      <c r="G301" s="382">
        <f t="shared" ref="G301:L301" si="136">SUM(G297:G300)</f>
        <v>0</v>
      </c>
      <c r="H301" s="382">
        <f t="shared" si="136"/>
        <v>0</v>
      </c>
      <c r="I301" s="383">
        <f t="shared" si="136"/>
        <v>0</v>
      </c>
      <c r="J301" s="382">
        <f t="shared" si="136"/>
        <v>0</v>
      </c>
      <c r="K301" s="382">
        <f t="shared" si="136"/>
        <v>0</v>
      </c>
      <c r="L301" s="384">
        <f t="shared" si="136"/>
        <v>4</v>
      </c>
      <c r="M301" s="385" t="str">
        <f>IF(SUM(M297:M300)=0,"",AVERAGE(M297:M300))</f>
        <v/>
      </c>
      <c r="N301" s="386" t="str">
        <f t="shared" ref="N301:O301" si="137">IF(SUM(N297:N300)=0,"",AVERAGE(N297:N300))</f>
        <v/>
      </c>
      <c r="O301" s="386">
        <f t="shared" si="137"/>
        <v>0.65</v>
      </c>
      <c r="P301" s="387"/>
    </row>
    <row r="302" spans="1:16" ht="30" customHeight="1" thickBot="1" x14ac:dyDescent="0.3">
      <c r="A302" s="153"/>
      <c r="B302" s="206" t="s">
        <v>273</v>
      </c>
      <c r="C302" s="154"/>
      <c r="D302" s="154"/>
      <c r="E302" s="154"/>
      <c r="F302" s="154"/>
      <c r="G302" s="155"/>
      <c r="H302" s="155"/>
      <c r="I302" s="154"/>
      <c r="J302" s="154"/>
      <c r="K302" s="154"/>
      <c r="L302" s="156"/>
      <c r="M302" s="157"/>
      <c r="N302" s="158"/>
      <c r="O302" s="158"/>
      <c r="P302" s="144"/>
    </row>
    <row r="303" spans="1:16" s="79" customFormat="1" ht="45" customHeight="1" x14ac:dyDescent="0.25">
      <c r="A303" s="166">
        <v>196</v>
      </c>
      <c r="B303" s="208" t="s">
        <v>274</v>
      </c>
      <c r="C303" s="209" t="s">
        <v>264</v>
      </c>
      <c r="D303" s="209"/>
      <c r="E303" s="209"/>
      <c r="F303" s="209"/>
      <c r="G303" s="210"/>
      <c r="H303" s="210"/>
      <c r="I303" s="211"/>
      <c r="J303" s="210"/>
      <c r="K303" s="210"/>
      <c r="L303" s="218">
        <v>1</v>
      </c>
      <c r="M303" s="213" t="str">
        <f t="shared" ref="M303:M310" si="138">IF(G303=1,25%,IF(H303=1,50%,IF(I303=1,75%,IF(J303=1,100%,""))))</f>
        <v/>
      </c>
      <c r="N303" s="214"/>
      <c r="O303" s="214">
        <v>0.65</v>
      </c>
      <c r="P303" s="215" t="s">
        <v>260</v>
      </c>
    </row>
    <row r="304" spans="1:16" s="79" customFormat="1" ht="45" customHeight="1" x14ac:dyDescent="0.25">
      <c r="A304" s="166">
        <v>197</v>
      </c>
      <c r="B304" s="202" t="s">
        <v>275</v>
      </c>
      <c r="C304" s="73" t="s">
        <v>264</v>
      </c>
      <c r="D304" s="73" t="s">
        <v>264</v>
      </c>
      <c r="E304" s="73" t="s">
        <v>264</v>
      </c>
      <c r="F304" s="73" t="s">
        <v>264</v>
      </c>
      <c r="G304" s="194"/>
      <c r="H304" s="194"/>
      <c r="I304" s="195"/>
      <c r="J304" s="194"/>
      <c r="K304" s="194"/>
      <c r="L304" s="141">
        <v>1</v>
      </c>
      <c r="M304" s="76" t="str">
        <f t="shared" si="138"/>
        <v/>
      </c>
      <c r="N304" s="77"/>
      <c r="O304" s="77">
        <v>0.65</v>
      </c>
      <c r="P304" s="78" t="s">
        <v>260</v>
      </c>
    </row>
    <row r="305" spans="1:16" s="79" customFormat="1" ht="45" customHeight="1" x14ac:dyDescent="0.25">
      <c r="A305" s="166">
        <v>198</v>
      </c>
      <c r="B305" s="202" t="s">
        <v>276</v>
      </c>
      <c r="C305" s="73" t="s">
        <v>264</v>
      </c>
      <c r="D305" s="73" t="s">
        <v>264</v>
      </c>
      <c r="E305" s="73" t="s">
        <v>264</v>
      </c>
      <c r="F305" s="73" t="s">
        <v>264</v>
      </c>
      <c r="G305" s="194"/>
      <c r="H305" s="194"/>
      <c r="I305" s="195"/>
      <c r="J305" s="194"/>
      <c r="K305" s="194"/>
      <c r="L305" s="141">
        <v>1</v>
      </c>
      <c r="M305" s="76" t="str">
        <f t="shared" si="138"/>
        <v/>
      </c>
      <c r="N305" s="77"/>
      <c r="O305" s="77">
        <v>0.65</v>
      </c>
      <c r="P305" s="78" t="s">
        <v>260</v>
      </c>
    </row>
    <row r="306" spans="1:16" s="79" customFormat="1" ht="45" customHeight="1" x14ac:dyDescent="0.25">
      <c r="A306" s="166">
        <v>199</v>
      </c>
      <c r="B306" s="202" t="s">
        <v>277</v>
      </c>
      <c r="C306" s="73" t="s">
        <v>264</v>
      </c>
      <c r="D306" s="73" t="s">
        <v>264</v>
      </c>
      <c r="E306" s="73" t="s">
        <v>264</v>
      </c>
      <c r="F306" s="73" t="s">
        <v>264</v>
      </c>
      <c r="G306" s="194"/>
      <c r="H306" s="194"/>
      <c r="I306" s="195"/>
      <c r="J306" s="194"/>
      <c r="K306" s="194"/>
      <c r="L306" s="141">
        <v>1</v>
      </c>
      <c r="M306" s="76" t="str">
        <f t="shared" si="138"/>
        <v/>
      </c>
      <c r="N306" s="77"/>
      <c r="O306" s="77">
        <v>0.65</v>
      </c>
      <c r="P306" s="78" t="s">
        <v>260</v>
      </c>
    </row>
    <row r="307" spans="1:16" s="79" customFormat="1" ht="45" customHeight="1" x14ac:dyDescent="0.25">
      <c r="A307" s="166">
        <v>200</v>
      </c>
      <c r="B307" s="202" t="s">
        <v>278</v>
      </c>
      <c r="C307" s="73" t="s">
        <v>264</v>
      </c>
      <c r="D307" s="73" t="s">
        <v>264</v>
      </c>
      <c r="E307" s="73"/>
      <c r="F307" s="73"/>
      <c r="G307" s="194"/>
      <c r="H307" s="194"/>
      <c r="I307" s="195"/>
      <c r="J307" s="194"/>
      <c r="K307" s="194"/>
      <c r="L307" s="141">
        <v>1</v>
      </c>
      <c r="M307" s="76" t="str">
        <f t="shared" si="138"/>
        <v/>
      </c>
      <c r="N307" s="77"/>
      <c r="O307" s="77">
        <v>0.65</v>
      </c>
      <c r="P307" s="78" t="s">
        <v>260</v>
      </c>
    </row>
    <row r="308" spans="1:16" s="79" customFormat="1" ht="45" customHeight="1" x14ac:dyDescent="0.25">
      <c r="A308" s="166">
        <v>201</v>
      </c>
      <c r="B308" s="202" t="s">
        <v>279</v>
      </c>
      <c r="C308" s="73" t="s">
        <v>264</v>
      </c>
      <c r="D308" s="73" t="s">
        <v>264</v>
      </c>
      <c r="E308" s="73"/>
      <c r="F308" s="73"/>
      <c r="G308" s="194"/>
      <c r="H308" s="194"/>
      <c r="I308" s="195"/>
      <c r="J308" s="194"/>
      <c r="K308" s="194"/>
      <c r="L308" s="141">
        <v>1</v>
      </c>
      <c r="M308" s="76" t="str">
        <f t="shared" si="138"/>
        <v/>
      </c>
      <c r="N308" s="77"/>
      <c r="O308" s="77">
        <v>0.65</v>
      </c>
      <c r="P308" s="78" t="s">
        <v>260</v>
      </c>
    </row>
    <row r="309" spans="1:16" s="79" customFormat="1" ht="45" customHeight="1" x14ac:dyDescent="0.25">
      <c r="A309" s="166">
        <v>202</v>
      </c>
      <c r="B309" s="202" t="s">
        <v>280</v>
      </c>
      <c r="C309" s="73" t="s">
        <v>264</v>
      </c>
      <c r="D309" s="73" t="s">
        <v>264</v>
      </c>
      <c r="E309" s="73" t="s">
        <v>264</v>
      </c>
      <c r="F309" s="73"/>
      <c r="G309" s="194"/>
      <c r="H309" s="194"/>
      <c r="I309" s="195"/>
      <c r="J309" s="194"/>
      <c r="K309" s="194"/>
      <c r="L309" s="141">
        <v>1</v>
      </c>
      <c r="M309" s="76" t="str">
        <f t="shared" si="138"/>
        <v/>
      </c>
      <c r="N309" s="77"/>
      <c r="O309" s="77">
        <v>0.65</v>
      </c>
      <c r="P309" s="78" t="s">
        <v>260</v>
      </c>
    </row>
    <row r="310" spans="1:16" s="79" customFormat="1" ht="45" customHeight="1" thickBot="1" x14ac:dyDescent="0.3">
      <c r="A310" s="191">
        <v>203</v>
      </c>
      <c r="B310" s="216" t="s">
        <v>281</v>
      </c>
      <c r="C310" s="217" t="s">
        <v>264</v>
      </c>
      <c r="D310" s="217" t="s">
        <v>264</v>
      </c>
      <c r="E310" s="217"/>
      <c r="F310" s="217"/>
      <c r="G310" s="196"/>
      <c r="H310" s="196"/>
      <c r="I310" s="197"/>
      <c r="J310" s="196"/>
      <c r="K310" s="196"/>
      <c r="L310" s="184">
        <v>1</v>
      </c>
      <c r="M310" s="140" t="str">
        <f t="shared" si="138"/>
        <v/>
      </c>
      <c r="N310" s="98"/>
      <c r="O310" s="98">
        <v>0.65</v>
      </c>
      <c r="P310" s="99" t="s">
        <v>260</v>
      </c>
    </row>
    <row r="311" spans="1:16" s="79" customFormat="1" ht="45" customHeight="1" thickBot="1" x14ac:dyDescent="0.3">
      <c r="A311" s="120"/>
      <c r="B311" s="100" t="s">
        <v>282</v>
      </c>
      <c r="C311" s="388"/>
      <c r="D311" s="388"/>
      <c r="E311" s="388"/>
      <c r="F311" s="388"/>
      <c r="G311" s="389">
        <f>SUM(G303:G310)</f>
        <v>0</v>
      </c>
      <c r="H311" s="389">
        <f t="shared" ref="H311:L311" si="139">SUM(H303:H310)</f>
        <v>0</v>
      </c>
      <c r="I311" s="390">
        <f t="shared" si="139"/>
        <v>0</v>
      </c>
      <c r="J311" s="389">
        <f t="shared" si="139"/>
        <v>0</v>
      </c>
      <c r="K311" s="389">
        <f t="shared" si="139"/>
        <v>0</v>
      </c>
      <c r="L311" s="391">
        <f t="shared" si="139"/>
        <v>8</v>
      </c>
      <c r="M311" s="132" t="str">
        <f>IF(SUM(M303:M310)=0,"",AVERAGE(M303:M310))</f>
        <v/>
      </c>
      <c r="N311" s="392" t="str">
        <f t="shared" ref="N311:O311" si="140">IF(SUM(N303:N310)=0,"",AVERAGE(N303:N310))</f>
        <v/>
      </c>
      <c r="O311" s="392">
        <f t="shared" si="140"/>
        <v>0.65</v>
      </c>
      <c r="P311" s="393"/>
    </row>
    <row r="312" spans="1:16" ht="45" customHeight="1" x14ac:dyDescent="0.25">
      <c r="A312" s="198"/>
      <c r="B312" s="219" t="s">
        <v>283</v>
      </c>
      <c r="C312" s="185"/>
      <c r="D312" s="185"/>
      <c r="E312" s="185"/>
      <c r="F312" s="185"/>
      <c r="G312" s="186"/>
      <c r="H312" s="186"/>
      <c r="I312" s="185"/>
      <c r="J312" s="185"/>
      <c r="K312" s="185"/>
      <c r="L312" s="187"/>
      <c r="M312" s="188"/>
      <c r="N312" s="189"/>
      <c r="O312" s="189"/>
      <c r="P312" s="220"/>
    </row>
    <row r="313" spans="1:16" s="79" customFormat="1" ht="45" customHeight="1" x14ac:dyDescent="0.25">
      <c r="A313" s="166">
        <v>204</v>
      </c>
      <c r="B313" s="202" t="s">
        <v>284</v>
      </c>
      <c r="C313" s="73" t="s">
        <v>264</v>
      </c>
      <c r="D313" s="73" t="s">
        <v>264</v>
      </c>
      <c r="E313" s="73" t="s">
        <v>264</v>
      </c>
      <c r="F313" s="73"/>
      <c r="G313" s="194"/>
      <c r="H313" s="194"/>
      <c r="I313" s="195"/>
      <c r="J313" s="194"/>
      <c r="K313" s="194"/>
      <c r="L313" s="141">
        <v>1</v>
      </c>
      <c r="M313" s="76" t="str">
        <f t="shared" ref="M313:M316" si="141">IF(G313=1,25%,IF(H313=1,50%,IF(I313=1,75%,IF(J313=1,100%,""))))</f>
        <v/>
      </c>
      <c r="N313" s="77"/>
      <c r="O313" s="77">
        <v>0.65</v>
      </c>
      <c r="P313" s="78" t="s">
        <v>260</v>
      </c>
    </row>
    <row r="314" spans="1:16" s="79" customFormat="1" ht="45" customHeight="1" x14ac:dyDescent="0.25">
      <c r="A314" s="166">
        <v>205</v>
      </c>
      <c r="B314" s="202" t="s">
        <v>285</v>
      </c>
      <c r="C314" s="73" t="s">
        <v>264</v>
      </c>
      <c r="D314" s="73" t="s">
        <v>264</v>
      </c>
      <c r="E314" s="73" t="s">
        <v>264</v>
      </c>
      <c r="F314" s="73"/>
      <c r="G314" s="194"/>
      <c r="H314" s="194"/>
      <c r="I314" s="195"/>
      <c r="J314" s="194"/>
      <c r="K314" s="194"/>
      <c r="L314" s="141">
        <v>1</v>
      </c>
      <c r="M314" s="76" t="str">
        <f t="shared" si="141"/>
        <v/>
      </c>
      <c r="N314" s="77"/>
      <c r="O314" s="77">
        <v>0.65</v>
      </c>
      <c r="P314" s="78" t="s">
        <v>260</v>
      </c>
    </row>
    <row r="315" spans="1:16" s="79" customFormat="1" ht="45" customHeight="1" x14ac:dyDescent="0.25">
      <c r="A315" s="166">
        <v>206</v>
      </c>
      <c r="B315" s="202" t="s">
        <v>286</v>
      </c>
      <c r="C315" s="73" t="s">
        <v>264</v>
      </c>
      <c r="D315" s="73"/>
      <c r="E315" s="73"/>
      <c r="F315" s="73"/>
      <c r="G315" s="194"/>
      <c r="H315" s="194"/>
      <c r="I315" s="195"/>
      <c r="J315" s="194"/>
      <c r="K315" s="194"/>
      <c r="L315" s="141">
        <v>1</v>
      </c>
      <c r="M315" s="76" t="str">
        <f t="shared" si="141"/>
        <v/>
      </c>
      <c r="N315" s="77"/>
      <c r="O315" s="77">
        <v>0.65</v>
      </c>
      <c r="P315" s="78" t="s">
        <v>260</v>
      </c>
    </row>
    <row r="316" spans="1:16" s="79" customFormat="1" ht="45" customHeight="1" thickBot="1" x14ac:dyDescent="0.3">
      <c r="A316" s="191">
        <v>207</v>
      </c>
      <c r="B316" s="202" t="s">
        <v>287</v>
      </c>
      <c r="C316" s="73" t="s">
        <v>264</v>
      </c>
      <c r="D316" s="73" t="s">
        <v>264</v>
      </c>
      <c r="E316" s="73"/>
      <c r="F316" s="73"/>
      <c r="G316" s="194"/>
      <c r="H316" s="194"/>
      <c r="I316" s="195"/>
      <c r="J316" s="194"/>
      <c r="K316" s="194"/>
      <c r="L316" s="141">
        <v>1</v>
      </c>
      <c r="M316" s="76" t="str">
        <f t="shared" si="141"/>
        <v/>
      </c>
      <c r="N316" s="77"/>
      <c r="O316" s="77">
        <v>0.65</v>
      </c>
      <c r="P316" s="78" t="s">
        <v>260</v>
      </c>
    </row>
    <row r="317" spans="1:16" s="79" customFormat="1" ht="45" customHeight="1" thickBot="1" x14ac:dyDescent="0.3">
      <c r="A317" s="394"/>
      <c r="B317" s="100" t="s">
        <v>288</v>
      </c>
      <c r="C317" s="395"/>
      <c r="D317" s="395"/>
      <c r="E317" s="395"/>
      <c r="F317" s="395"/>
      <c r="G317" s="396">
        <f>SUM(G313:G316)</f>
        <v>0</v>
      </c>
      <c r="H317" s="396">
        <f t="shared" ref="H317:L317" si="142">SUM(H313:H316)</f>
        <v>0</v>
      </c>
      <c r="I317" s="397">
        <f t="shared" si="142"/>
        <v>0</v>
      </c>
      <c r="J317" s="396">
        <f t="shared" si="142"/>
        <v>0</v>
      </c>
      <c r="K317" s="396">
        <f t="shared" si="142"/>
        <v>0</v>
      </c>
      <c r="L317" s="398">
        <f t="shared" si="142"/>
        <v>4</v>
      </c>
      <c r="M317" s="399" t="str">
        <f>IF(SUM(M313:M316)=0,"",AVERAGE(M313:M316))</f>
        <v/>
      </c>
      <c r="N317" s="400" t="str">
        <f t="shared" ref="N317:O317" si="143">IF(SUM(N313:N316)=0,"",AVERAGE(N313:N316))</f>
        <v/>
      </c>
      <c r="O317" s="400">
        <f t="shared" si="143"/>
        <v>0.65</v>
      </c>
      <c r="P317" s="401"/>
    </row>
    <row r="318" spans="1:16" ht="45" customHeight="1" x14ac:dyDescent="0.25">
      <c r="A318" s="198"/>
      <c r="B318" s="201" t="s">
        <v>289</v>
      </c>
      <c r="C318" s="169"/>
      <c r="D318" s="169"/>
      <c r="E318" s="169"/>
      <c r="F318" s="169"/>
      <c r="G318" s="170"/>
      <c r="H318" s="170"/>
      <c r="I318" s="169"/>
      <c r="J318" s="169"/>
      <c r="K318" s="169"/>
      <c r="L318" s="171"/>
      <c r="M318" s="172"/>
      <c r="N318" s="173"/>
      <c r="O318" s="173"/>
      <c r="P318" s="174"/>
    </row>
    <row r="319" spans="1:16" s="79" customFormat="1" ht="45" customHeight="1" x14ac:dyDescent="0.25">
      <c r="A319" s="166">
        <v>206</v>
      </c>
      <c r="B319" s="202" t="s">
        <v>290</v>
      </c>
      <c r="C319" s="73" t="s">
        <v>264</v>
      </c>
      <c r="D319" s="73"/>
      <c r="E319" s="73"/>
      <c r="F319" s="73"/>
      <c r="G319" s="194"/>
      <c r="H319" s="194"/>
      <c r="I319" s="195"/>
      <c r="J319" s="194"/>
      <c r="K319" s="194"/>
      <c r="L319" s="141">
        <v>1</v>
      </c>
      <c r="M319" s="76" t="str">
        <f t="shared" ref="M319:M322" si="144">IF(G319=1,25%,IF(H319=1,50%,IF(I319=1,75%,IF(J319=1,100%,""))))</f>
        <v/>
      </c>
      <c r="N319" s="77"/>
      <c r="O319" s="77">
        <v>0.65</v>
      </c>
      <c r="P319" s="78" t="s">
        <v>260</v>
      </c>
    </row>
    <row r="320" spans="1:16" s="79" customFormat="1" ht="45" customHeight="1" x14ac:dyDescent="0.25">
      <c r="A320" s="166">
        <v>207</v>
      </c>
      <c r="B320" s="202" t="s">
        <v>291</v>
      </c>
      <c r="C320" s="73" t="s">
        <v>264</v>
      </c>
      <c r="D320" s="73"/>
      <c r="E320" s="73"/>
      <c r="F320" s="73"/>
      <c r="G320" s="194"/>
      <c r="H320" s="194"/>
      <c r="I320" s="195"/>
      <c r="J320" s="194"/>
      <c r="K320" s="194"/>
      <c r="L320" s="141">
        <v>1</v>
      </c>
      <c r="M320" s="76" t="str">
        <f t="shared" si="144"/>
        <v/>
      </c>
      <c r="N320" s="77"/>
      <c r="O320" s="77">
        <v>0.65</v>
      </c>
      <c r="P320" s="78" t="s">
        <v>260</v>
      </c>
    </row>
    <row r="321" spans="1:16" s="79" customFormat="1" ht="45" customHeight="1" x14ac:dyDescent="0.25">
      <c r="A321" s="166">
        <v>208</v>
      </c>
      <c r="B321" s="202" t="s">
        <v>292</v>
      </c>
      <c r="C321" s="73" t="s">
        <v>264</v>
      </c>
      <c r="D321" s="73"/>
      <c r="E321" s="73"/>
      <c r="F321" s="73"/>
      <c r="G321" s="194"/>
      <c r="H321" s="194"/>
      <c r="I321" s="195"/>
      <c r="J321" s="194"/>
      <c r="K321" s="194"/>
      <c r="L321" s="141">
        <v>1</v>
      </c>
      <c r="M321" s="76" t="str">
        <f t="shared" si="144"/>
        <v/>
      </c>
      <c r="N321" s="77"/>
      <c r="O321" s="77">
        <v>0.65</v>
      </c>
      <c r="P321" s="78" t="s">
        <v>260</v>
      </c>
    </row>
    <row r="322" spans="1:16" s="79" customFormat="1" ht="45" customHeight="1" thickBot="1" x14ac:dyDescent="0.3">
      <c r="A322" s="191">
        <v>209</v>
      </c>
      <c r="B322" s="216" t="s">
        <v>293</v>
      </c>
      <c r="C322" s="217" t="s">
        <v>264</v>
      </c>
      <c r="D322" s="217"/>
      <c r="E322" s="217"/>
      <c r="F322" s="217"/>
      <c r="G322" s="196"/>
      <c r="H322" s="196"/>
      <c r="I322" s="197"/>
      <c r="J322" s="196"/>
      <c r="K322" s="196"/>
      <c r="L322" s="184">
        <v>1</v>
      </c>
      <c r="M322" s="140" t="str">
        <f t="shared" si="144"/>
        <v/>
      </c>
      <c r="N322" s="98"/>
      <c r="O322" s="98">
        <v>0.65</v>
      </c>
      <c r="P322" s="99" t="s">
        <v>260</v>
      </c>
    </row>
    <row r="323" spans="1:16" s="79" customFormat="1" ht="45" customHeight="1" thickBot="1" x14ac:dyDescent="0.3">
      <c r="A323" s="120"/>
      <c r="B323" s="100" t="s">
        <v>294</v>
      </c>
      <c r="C323" s="381"/>
      <c r="D323" s="381"/>
      <c r="E323" s="381"/>
      <c r="F323" s="381"/>
      <c r="G323" s="382">
        <f>SUM(G319:G322)</f>
        <v>0</v>
      </c>
      <c r="H323" s="382">
        <f t="shared" ref="H323:L323" si="145">SUM(H319:H322)</f>
        <v>0</v>
      </c>
      <c r="I323" s="383">
        <f t="shared" si="145"/>
        <v>0</v>
      </c>
      <c r="J323" s="382">
        <f t="shared" si="145"/>
        <v>0</v>
      </c>
      <c r="K323" s="382">
        <f t="shared" si="145"/>
        <v>0</v>
      </c>
      <c r="L323" s="384">
        <f t="shared" si="145"/>
        <v>4</v>
      </c>
      <c r="M323" s="385" t="str">
        <f>IF(SUM(M319:M322)=0,"",AVERAGE(M319:M322))</f>
        <v/>
      </c>
      <c r="N323" s="386" t="str">
        <f>IF(SUM(N319:N322)=0,"",AVERAGE(N319:N322))</f>
        <v/>
      </c>
      <c r="O323" s="386">
        <f>IF(SUM(O319:O322)=0,"",AVERAGE(O319:O322))</f>
        <v>0.65</v>
      </c>
      <c r="P323" s="387"/>
    </row>
    <row r="324" spans="1:16" s="79" customFormat="1" ht="45" customHeight="1" thickBot="1" x14ac:dyDescent="0.3">
      <c r="A324" s="120"/>
      <c r="B324" s="121" t="s">
        <v>261</v>
      </c>
      <c r="C324" s="122"/>
      <c r="D324" s="122"/>
      <c r="E324" s="122"/>
      <c r="F324" s="122"/>
      <c r="G324" s="123">
        <f t="shared" ref="G324:L324" si="146">G323+G317+G311+G301+G295</f>
        <v>0</v>
      </c>
      <c r="H324" s="123">
        <f t="shared" si="146"/>
        <v>0</v>
      </c>
      <c r="I324" s="123">
        <f t="shared" si="146"/>
        <v>0</v>
      </c>
      <c r="J324" s="123">
        <f t="shared" si="146"/>
        <v>0</v>
      </c>
      <c r="K324" s="123">
        <f t="shared" si="146"/>
        <v>0</v>
      </c>
      <c r="L324" s="124">
        <f t="shared" si="146"/>
        <v>24</v>
      </c>
      <c r="M324" s="125" t="str">
        <f>IF(SUM(M323,M317,M311,M295)=0,"",AVERAGE(M323,M317,M311,M301,M295))</f>
        <v/>
      </c>
      <c r="N324" s="126" t="str">
        <f t="shared" ref="N324" si="147">IF(SUM(N323,N317,N311,N295)=0,"",AVERAGE(N323,N317,N311,N301,N295))</f>
        <v/>
      </c>
      <c r="O324" s="126">
        <f>IF(SUM(O323,O317,O311,O295)=0,"",AVERAGE(O323,O317,O311,O301,O295))</f>
        <v>0.65</v>
      </c>
      <c r="P324" s="422"/>
    </row>
    <row r="325" spans="1:16" s="226" customFormat="1" ht="39" customHeight="1" thickBot="1" x14ac:dyDescent="0.3">
      <c r="A325" s="221"/>
      <c r="B325" s="222"/>
      <c r="C325" s="223"/>
      <c r="D325" s="223"/>
      <c r="E325" s="223"/>
      <c r="F325" s="223"/>
      <c r="G325" s="224"/>
      <c r="H325" s="224"/>
      <c r="I325" s="224"/>
      <c r="J325" s="224"/>
      <c r="K325" s="224"/>
      <c r="L325" s="224"/>
      <c r="M325" s="225"/>
      <c r="N325" s="225"/>
      <c r="O325" s="225"/>
      <c r="P325" s="222"/>
    </row>
    <row r="326" spans="1:16" ht="29.25" customHeight="1" thickBot="1" x14ac:dyDescent="0.3">
      <c r="A326" s="497" t="s">
        <v>295</v>
      </c>
      <c r="B326" s="485"/>
      <c r="C326" s="485"/>
      <c r="D326" s="485"/>
      <c r="E326" s="485"/>
      <c r="F326" s="485"/>
      <c r="G326" s="485"/>
      <c r="H326" s="485"/>
      <c r="I326" s="485"/>
      <c r="J326" s="486"/>
      <c r="K326" s="486"/>
      <c r="L326" s="486"/>
      <c r="M326" s="486"/>
      <c r="N326" s="486"/>
      <c r="O326" s="486"/>
      <c r="P326" s="487"/>
    </row>
    <row r="327" spans="1:16" s="230" customFormat="1" ht="29.25" thickBot="1" x14ac:dyDescent="0.3">
      <c r="A327" s="227"/>
      <c r="B327" s="228"/>
      <c r="C327" s="58" t="s">
        <v>408</v>
      </c>
      <c r="D327" s="58" t="s">
        <v>409</v>
      </c>
      <c r="E327" s="58" t="s">
        <v>412</v>
      </c>
      <c r="F327" s="58" t="s">
        <v>411</v>
      </c>
      <c r="G327" s="58" t="s">
        <v>250</v>
      </c>
      <c r="H327" s="58" t="s">
        <v>251</v>
      </c>
      <c r="I327" s="58" t="s">
        <v>252</v>
      </c>
      <c r="J327" s="59" t="s">
        <v>253</v>
      </c>
      <c r="K327" s="59" t="s">
        <v>254</v>
      </c>
      <c r="L327" s="59" t="s">
        <v>255</v>
      </c>
      <c r="M327" s="60" t="s">
        <v>256</v>
      </c>
      <c r="N327" s="61" t="s">
        <v>257</v>
      </c>
      <c r="O327" s="62" t="s">
        <v>258</v>
      </c>
      <c r="P327" s="229" t="s">
        <v>259</v>
      </c>
    </row>
    <row r="328" spans="1:16" s="230" customFormat="1" ht="30" customHeight="1" thickBot="1" x14ac:dyDescent="0.3">
      <c r="A328" s="227"/>
      <c r="B328" s="231" t="s">
        <v>296</v>
      </c>
      <c r="C328" s="232"/>
      <c r="D328" s="232"/>
      <c r="E328" s="232"/>
      <c r="F328" s="232"/>
      <c r="G328" s="233"/>
      <c r="H328" s="233"/>
      <c r="I328" s="233"/>
      <c r="J328" s="232"/>
      <c r="K328" s="232"/>
      <c r="L328" s="234"/>
      <c r="M328" s="235"/>
      <c r="N328" s="232"/>
      <c r="O328" s="232"/>
      <c r="P328" s="236"/>
    </row>
    <row r="329" spans="1:16" s="230" customFormat="1" ht="78.75" x14ac:dyDescent="0.25">
      <c r="A329" s="227">
        <v>188</v>
      </c>
      <c r="B329" s="237" t="s">
        <v>297</v>
      </c>
      <c r="C329" s="238" t="s">
        <v>264</v>
      </c>
      <c r="D329" s="238" t="s">
        <v>264</v>
      </c>
      <c r="E329" s="238" t="s">
        <v>264</v>
      </c>
      <c r="F329" s="238" t="s">
        <v>264</v>
      </c>
      <c r="G329" s="239"/>
      <c r="H329" s="239"/>
      <c r="I329" s="240">
        <v>1</v>
      </c>
      <c r="J329" s="239"/>
      <c r="K329" s="239"/>
      <c r="L329" s="241"/>
      <c r="M329" s="242">
        <f t="shared" ref="M329:M335" si="148">IF(G329=1,25%,IF(H329=1,50%,IF(I329=1,75%,IF(J329=1,100%,""))))</f>
        <v>0.75</v>
      </c>
      <c r="N329" s="243"/>
      <c r="O329" s="244">
        <v>0.65</v>
      </c>
      <c r="P329" s="245" t="s">
        <v>260</v>
      </c>
    </row>
    <row r="330" spans="1:16" s="230" customFormat="1" ht="51.75" customHeight="1" x14ac:dyDescent="0.25">
      <c r="A330" s="227"/>
      <c r="B330" s="246" t="s">
        <v>298</v>
      </c>
      <c r="C330" s="247" t="s">
        <v>264</v>
      </c>
      <c r="D330" s="247" t="s">
        <v>264</v>
      </c>
      <c r="E330" s="247" t="s">
        <v>264</v>
      </c>
      <c r="F330" s="247" t="s">
        <v>264</v>
      </c>
      <c r="G330" s="248"/>
      <c r="H330" s="248"/>
      <c r="I330" s="249">
        <v>1</v>
      </c>
      <c r="J330" s="248"/>
      <c r="K330" s="248"/>
      <c r="L330" s="250"/>
      <c r="M330" s="81">
        <f t="shared" si="148"/>
        <v>0.75</v>
      </c>
      <c r="N330" s="82"/>
      <c r="O330" s="251">
        <v>0.65</v>
      </c>
      <c r="P330" s="252" t="s">
        <v>260</v>
      </c>
    </row>
    <row r="331" spans="1:16" s="230" customFormat="1" ht="58.5" customHeight="1" x14ac:dyDescent="0.25">
      <c r="A331" s="227"/>
      <c r="B331" s="246" t="s">
        <v>299</v>
      </c>
      <c r="C331" s="247" t="s">
        <v>264</v>
      </c>
      <c r="D331" s="247" t="s">
        <v>264</v>
      </c>
      <c r="E331" s="247" t="s">
        <v>264</v>
      </c>
      <c r="F331" s="247" t="s">
        <v>264</v>
      </c>
      <c r="G331" s="248"/>
      <c r="H331" s="248"/>
      <c r="I331" s="249">
        <v>1</v>
      </c>
      <c r="J331" s="248"/>
      <c r="K331" s="248"/>
      <c r="L331" s="250"/>
      <c r="M331" s="81">
        <f t="shared" si="148"/>
        <v>0.75</v>
      </c>
      <c r="N331" s="82"/>
      <c r="O331" s="251">
        <v>0.65</v>
      </c>
      <c r="P331" s="252" t="s">
        <v>260</v>
      </c>
    </row>
    <row r="332" spans="1:16" s="230" customFormat="1" ht="60" customHeight="1" x14ac:dyDescent="0.25">
      <c r="A332" s="227"/>
      <c r="B332" s="246" t="s">
        <v>300</v>
      </c>
      <c r="C332" s="247" t="s">
        <v>264</v>
      </c>
      <c r="D332" s="247" t="s">
        <v>264</v>
      </c>
      <c r="E332" s="247" t="s">
        <v>264</v>
      </c>
      <c r="F332" s="247" t="s">
        <v>264</v>
      </c>
      <c r="G332" s="248"/>
      <c r="H332" s="248"/>
      <c r="I332" s="249">
        <v>1</v>
      </c>
      <c r="J332" s="248"/>
      <c r="K332" s="248"/>
      <c r="L332" s="250"/>
      <c r="M332" s="81">
        <f t="shared" si="148"/>
        <v>0.75</v>
      </c>
      <c r="N332" s="82"/>
      <c r="O332" s="251">
        <v>0.65</v>
      </c>
      <c r="P332" s="252" t="s">
        <v>260</v>
      </c>
    </row>
    <row r="333" spans="1:16" s="230" customFormat="1" ht="52.5" customHeight="1" x14ac:dyDescent="0.25">
      <c r="A333" s="227">
        <v>189</v>
      </c>
      <c r="B333" s="246" t="s">
        <v>301</v>
      </c>
      <c r="C333" s="247" t="s">
        <v>264</v>
      </c>
      <c r="D333" s="247" t="s">
        <v>264</v>
      </c>
      <c r="E333" s="247" t="s">
        <v>264</v>
      </c>
      <c r="F333" s="247" t="s">
        <v>264</v>
      </c>
      <c r="G333" s="248"/>
      <c r="H333" s="248"/>
      <c r="I333" s="249">
        <v>1</v>
      </c>
      <c r="J333" s="248"/>
      <c r="K333" s="248"/>
      <c r="L333" s="250"/>
      <c r="M333" s="81">
        <f t="shared" si="148"/>
        <v>0.75</v>
      </c>
      <c r="N333" s="82"/>
      <c r="O333" s="251">
        <v>0.65</v>
      </c>
      <c r="P333" s="252" t="s">
        <v>260</v>
      </c>
    </row>
    <row r="334" spans="1:16" s="230" customFormat="1" ht="36.75" customHeight="1" x14ac:dyDescent="0.25">
      <c r="A334" s="227">
        <v>190</v>
      </c>
      <c r="B334" s="246" t="s">
        <v>302</v>
      </c>
      <c r="C334" s="247" t="s">
        <v>264</v>
      </c>
      <c r="D334" s="247" t="s">
        <v>264</v>
      </c>
      <c r="E334" s="247" t="s">
        <v>264</v>
      </c>
      <c r="F334" s="247" t="s">
        <v>264</v>
      </c>
      <c r="G334" s="248"/>
      <c r="H334" s="248"/>
      <c r="I334" s="249">
        <v>1</v>
      </c>
      <c r="J334" s="248"/>
      <c r="K334" s="248"/>
      <c r="L334" s="250"/>
      <c r="M334" s="81">
        <f t="shared" si="148"/>
        <v>0.75</v>
      </c>
      <c r="N334" s="82"/>
      <c r="O334" s="251">
        <v>0.65</v>
      </c>
      <c r="P334" s="252" t="s">
        <v>260</v>
      </c>
    </row>
    <row r="335" spans="1:16" s="230" customFormat="1" ht="56.25" customHeight="1" thickBot="1" x14ac:dyDescent="0.3">
      <c r="A335" s="253">
        <v>191</v>
      </c>
      <c r="B335" s="254" t="s">
        <v>303</v>
      </c>
      <c r="C335" s="255" t="s">
        <v>264</v>
      </c>
      <c r="D335" s="255" t="s">
        <v>264</v>
      </c>
      <c r="E335" s="255" t="s">
        <v>264</v>
      </c>
      <c r="F335" s="255" t="s">
        <v>264</v>
      </c>
      <c r="G335" s="256"/>
      <c r="H335" s="256"/>
      <c r="I335" s="257">
        <v>1</v>
      </c>
      <c r="J335" s="256"/>
      <c r="K335" s="256"/>
      <c r="L335" s="258"/>
      <c r="M335" s="110">
        <f t="shared" si="148"/>
        <v>0.75</v>
      </c>
      <c r="N335" s="111">
        <v>0.75</v>
      </c>
      <c r="O335" s="259">
        <v>0.65</v>
      </c>
      <c r="P335" s="260" t="s">
        <v>260</v>
      </c>
    </row>
    <row r="336" spans="1:16" s="79" customFormat="1" ht="45" customHeight="1" thickBot="1" x14ac:dyDescent="0.3">
      <c r="A336" s="120"/>
      <c r="B336" s="100" t="s">
        <v>296</v>
      </c>
      <c r="C336" s="381"/>
      <c r="D336" s="381"/>
      <c r="E336" s="381"/>
      <c r="F336" s="381"/>
      <c r="G336" s="382">
        <f>SUM(G329:G335)</f>
        <v>0</v>
      </c>
      <c r="H336" s="382">
        <f t="shared" ref="H336:K336" si="149">SUM(H329:H335)</f>
        <v>0</v>
      </c>
      <c r="I336" s="383">
        <f t="shared" si="149"/>
        <v>7</v>
      </c>
      <c r="J336" s="382">
        <f t="shared" si="149"/>
        <v>0</v>
      </c>
      <c r="K336" s="382">
        <f t="shared" si="149"/>
        <v>0</v>
      </c>
      <c r="L336" s="384">
        <f>SUM(L329:L335)</f>
        <v>0</v>
      </c>
      <c r="M336" s="385">
        <f>IF(SUM(M329:M335)=0,"",AVERAGE(M329:M335))</f>
        <v>0.75</v>
      </c>
      <c r="N336" s="386">
        <f>IF(SUM(N329:N335)=0,"",AVERAGE(N329:N335))</f>
        <v>0.75</v>
      </c>
      <c r="O336" s="386">
        <f t="shared" ref="O336" si="150">IF(SUM(O329:O335)=0,"",AVERAGE(O329:O335))</f>
        <v>0.65</v>
      </c>
      <c r="P336" s="387"/>
    </row>
    <row r="337" spans="1:16" s="230" customFormat="1" ht="30" customHeight="1" thickBot="1" x14ac:dyDescent="0.3">
      <c r="A337" s="227"/>
      <c r="B337" s="231" t="s">
        <v>304</v>
      </c>
      <c r="C337" s="232"/>
      <c r="D337" s="232"/>
      <c r="E337" s="232"/>
      <c r="F337" s="232"/>
      <c r="G337" s="233"/>
      <c r="H337" s="233"/>
      <c r="I337" s="233"/>
      <c r="J337" s="232"/>
      <c r="K337" s="232"/>
      <c r="L337" s="234"/>
      <c r="M337" s="235"/>
      <c r="N337" s="232"/>
      <c r="O337" s="232"/>
      <c r="P337" s="236"/>
    </row>
    <row r="338" spans="1:16" s="230" customFormat="1" ht="57" customHeight="1" x14ac:dyDescent="0.25">
      <c r="A338" s="227">
        <v>188</v>
      </c>
      <c r="B338" s="237" t="s">
        <v>305</v>
      </c>
      <c r="C338" s="238" t="s">
        <v>264</v>
      </c>
      <c r="D338" s="238" t="s">
        <v>264</v>
      </c>
      <c r="E338" s="238" t="s">
        <v>264</v>
      </c>
      <c r="F338" s="238" t="s">
        <v>264</v>
      </c>
      <c r="G338" s="239"/>
      <c r="H338" s="239"/>
      <c r="I338" s="240">
        <v>1</v>
      </c>
      <c r="J338" s="239"/>
      <c r="K338" s="239"/>
      <c r="L338" s="241"/>
      <c r="M338" s="242">
        <f t="shared" ref="M338:M343" si="151">IF(G338=1,25%,IF(H338=1,50%,IF(I338=1,75%,IF(J338=1,100%,""))))</f>
        <v>0.75</v>
      </c>
      <c r="N338" s="243"/>
      <c r="O338" s="244">
        <v>0.65</v>
      </c>
      <c r="P338" s="245" t="s">
        <v>260</v>
      </c>
    </row>
    <row r="339" spans="1:16" s="230" customFormat="1" ht="57.75" customHeight="1" x14ac:dyDescent="0.25">
      <c r="A339" s="227"/>
      <c r="B339" s="246" t="s">
        <v>306</v>
      </c>
      <c r="C339" s="247" t="s">
        <v>264</v>
      </c>
      <c r="D339" s="247" t="s">
        <v>264</v>
      </c>
      <c r="E339" s="247" t="s">
        <v>264</v>
      </c>
      <c r="F339" s="247" t="s">
        <v>264</v>
      </c>
      <c r="G339" s="248"/>
      <c r="H339" s="248"/>
      <c r="I339" s="249">
        <v>1</v>
      </c>
      <c r="J339" s="248"/>
      <c r="K339" s="248"/>
      <c r="L339" s="250"/>
      <c r="M339" s="81">
        <f t="shared" si="151"/>
        <v>0.75</v>
      </c>
      <c r="N339" s="82"/>
      <c r="O339" s="251">
        <v>0.65</v>
      </c>
      <c r="P339" s="252" t="s">
        <v>260</v>
      </c>
    </row>
    <row r="340" spans="1:16" s="230" customFormat="1" ht="80.25" customHeight="1" x14ac:dyDescent="0.25">
      <c r="A340" s="227"/>
      <c r="B340" s="246" t="s">
        <v>307</v>
      </c>
      <c r="C340" s="247" t="s">
        <v>264</v>
      </c>
      <c r="D340" s="247" t="s">
        <v>264</v>
      </c>
      <c r="E340" s="247" t="s">
        <v>264</v>
      </c>
      <c r="F340" s="247" t="s">
        <v>264</v>
      </c>
      <c r="G340" s="248"/>
      <c r="H340" s="248"/>
      <c r="I340" s="249">
        <v>1</v>
      </c>
      <c r="J340" s="248"/>
      <c r="K340" s="248"/>
      <c r="L340" s="250"/>
      <c r="M340" s="81">
        <f t="shared" si="151"/>
        <v>0.75</v>
      </c>
      <c r="N340" s="82"/>
      <c r="O340" s="251">
        <v>0.65</v>
      </c>
      <c r="P340" s="252" t="s">
        <v>260</v>
      </c>
    </row>
    <row r="341" spans="1:16" s="230" customFormat="1" ht="55.5" customHeight="1" x14ac:dyDescent="0.25">
      <c r="A341" s="227">
        <v>189</v>
      </c>
      <c r="B341" s="246" t="s">
        <v>308</v>
      </c>
      <c r="C341" s="247" t="s">
        <v>264</v>
      </c>
      <c r="D341" s="247" t="s">
        <v>264</v>
      </c>
      <c r="E341" s="247" t="s">
        <v>264</v>
      </c>
      <c r="F341" s="247" t="s">
        <v>264</v>
      </c>
      <c r="G341" s="248"/>
      <c r="H341" s="248"/>
      <c r="I341" s="249">
        <v>1</v>
      </c>
      <c r="J341" s="248"/>
      <c r="K341" s="248"/>
      <c r="L341" s="250"/>
      <c r="M341" s="81">
        <f t="shared" si="151"/>
        <v>0.75</v>
      </c>
      <c r="N341" s="82"/>
      <c r="O341" s="251">
        <v>0.65</v>
      </c>
      <c r="P341" s="252" t="s">
        <v>260</v>
      </c>
    </row>
    <row r="342" spans="1:16" s="230" customFormat="1" ht="54.75" customHeight="1" x14ac:dyDescent="0.25">
      <c r="A342" s="227">
        <v>190</v>
      </c>
      <c r="B342" s="246" t="s">
        <v>309</v>
      </c>
      <c r="C342" s="247" t="s">
        <v>264</v>
      </c>
      <c r="D342" s="247" t="s">
        <v>264</v>
      </c>
      <c r="E342" s="247" t="s">
        <v>264</v>
      </c>
      <c r="F342" s="247" t="s">
        <v>264</v>
      </c>
      <c r="G342" s="248"/>
      <c r="H342" s="248"/>
      <c r="I342" s="249">
        <v>1</v>
      </c>
      <c r="J342" s="248"/>
      <c r="K342" s="248"/>
      <c r="L342" s="250"/>
      <c r="M342" s="81">
        <f t="shared" si="151"/>
        <v>0.75</v>
      </c>
      <c r="N342" s="82">
        <v>0.75</v>
      </c>
      <c r="O342" s="251">
        <v>0.65</v>
      </c>
      <c r="P342" s="252" t="s">
        <v>260</v>
      </c>
    </row>
    <row r="343" spans="1:16" s="230" customFormat="1" ht="69" customHeight="1" thickBot="1" x14ac:dyDescent="0.3">
      <c r="A343" s="253">
        <v>191</v>
      </c>
      <c r="B343" s="261" t="s">
        <v>310</v>
      </c>
      <c r="C343" s="255" t="s">
        <v>264</v>
      </c>
      <c r="D343" s="255" t="s">
        <v>264</v>
      </c>
      <c r="E343" s="255" t="s">
        <v>264</v>
      </c>
      <c r="F343" s="255" t="s">
        <v>264</v>
      </c>
      <c r="G343" s="256"/>
      <c r="H343" s="256"/>
      <c r="I343" s="257">
        <v>1</v>
      </c>
      <c r="J343" s="256"/>
      <c r="K343" s="256"/>
      <c r="L343" s="258"/>
      <c r="M343" s="110">
        <f t="shared" si="151"/>
        <v>0.75</v>
      </c>
      <c r="N343" s="111"/>
      <c r="O343" s="259">
        <v>0.65</v>
      </c>
      <c r="P343" s="260" t="s">
        <v>260</v>
      </c>
    </row>
    <row r="344" spans="1:16" s="79" customFormat="1" ht="45" customHeight="1" thickBot="1" x14ac:dyDescent="0.3">
      <c r="A344" s="120"/>
      <c r="B344" s="100" t="s">
        <v>304</v>
      </c>
      <c r="C344" s="381"/>
      <c r="D344" s="381"/>
      <c r="E344" s="381"/>
      <c r="F344" s="381"/>
      <c r="G344" s="382">
        <f t="shared" ref="G344:L344" si="152">SUM(G338:G343)</f>
        <v>0</v>
      </c>
      <c r="H344" s="382">
        <f t="shared" si="152"/>
        <v>0</v>
      </c>
      <c r="I344" s="383">
        <f t="shared" si="152"/>
        <v>6</v>
      </c>
      <c r="J344" s="382">
        <f t="shared" si="152"/>
        <v>0</v>
      </c>
      <c r="K344" s="382">
        <f t="shared" si="152"/>
        <v>0</v>
      </c>
      <c r="L344" s="384">
        <f t="shared" si="152"/>
        <v>0</v>
      </c>
      <c r="M344" s="385">
        <f>IF(SUM(M338:M343)=0,"",AVERAGE(M340:M343))</f>
        <v>0.75</v>
      </c>
      <c r="N344" s="386">
        <f>IF(SUM(N338:N343)=0,"",AVERAGE(N340:N343))</f>
        <v>0.75</v>
      </c>
      <c r="O344" s="386">
        <f>IF(SUM(O338:O343)=0,"",AVERAGE(O340:O343))</f>
        <v>0.65</v>
      </c>
      <c r="P344" s="387"/>
    </row>
    <row r="345" spans="1:16" s="230" customFormat="1" ht="36" customHeight="1" thickBot="1" x14ac:dyDescent="0.3">
      <c r="A345" s="227"/>
      <c r="B345" s="231" t="s">
        <v>311</v>
      </c>
      <c r="C345" s="232"/>
      <c r="D345" s="232"/>
      <c r="E345" s="232"/>
      <c r="F345" s="232"/>
      <c r="G345" s="233"/>
      <c r="H345" s="233"/>
      <c r="I345" s="233"/>
      <c r="J345" s="232"/>
      <c r="K345" s="232"/>
      <c r="L345" s="232"/>
      <c r="M345" s="235"/>
      <c r="N345" s="232"/>
      <c r="O345" s="232"/>
      <c r="P345" s="236"/>
    </row>
    <row r="346" spans="1:16" s="230" customFormat="1" ht="58.5" customHeight="1" x14ac:dyDescent="0.25">
      <c r="A346" s="227">
        <v>188</v>
      </c>
      <c r="B346" s="262" t="s">
        <v>312</v>
      </c>
      <c r="C346" s="238" t="s">
        <v>264</v>
      </c>
      <c r="D346" s="238" t="s">
        <v>264</v>
      </c>
      <c r="E346" s="238" t="s">
        <v>264</v>
      </c>
      <c r="F346" s="238" t="s">
        <v>264</v>
      </c>
      <c r="G346" s="239"/>
      <c r="H346" s="239"/>
      <c r="I346" s="240">
        <v>1</v>
      </c>
      <c r="J346" s="239"/>
      <c r="K346" s="239"/>
      <c r="L346" s="241"/>
      <c r="M346" s="242">
        <f t="shared" ref="M346:M353" si="153">IF(G346=1,25%,IF(H346=1,50%,IF(I346=1,75%,IF(J346=1,100%,""))))</f>
        <v>0.75</v>
      </c>
      <c r="N346" s="243"/>
      <c r="O346" s="244">
        <v>0.65</v>
      </c>
      <c r="P346" s="245" t="s">
        <v>260</v>
      </c>
    </row>
    <row r="347" spans="1:16" s="230" customFormat="1" ht="60" customHeight="1" x14ac:dyDescent="0.25">
      <c r="A347" s="227"/>
      <c r="B347" s="263" t="s">
        <v>313</v>
      </c>
      <c r="C347" s="247" t="s">
        <v>264</v>
      </c>
      <c r="D347" s="247" t="s">
        <v>264</v>
      </c>
      <c r="E347" s="247" t="s">
        <v>264</v>
      </c>
      <c r="F347" s="247" t="s">
        <v>264</v>
      </c>
      <c r="G347" s="248"/>
      <c r="H347" s="248"/>
      <c r="I347" s="249">
        <v>1</v>
      </c>
      <c r="J347" s="248"/>
      <c r="K347" s="248"/>
      <c r="L347" s="250"/>
      <c r="M347" s="81">
        <f t="shared" si="153"/>
        <v>0.75</v>
      </c>
      <c r="N347" s="82"/>
      <c r="O347" s="251">
        <v>0.65</v>
      </c>
      <c r="P347" s="252" t="s">
        <v>260</v>
      </c>
    </row>
    <row r="348" spans="1:16" s="230" customFormat="1" ht="66" customHeight="1" x14ac:dyDescent="0.25">
      <c r="A348" s="227"/>
      <c r="B348" s="263" t="s">
        <v>314</v>
      </c>
      <c r="C348" s="247" t="s">
        <v>264</v>
      </c>
      <c r="D348" s="247" t="s">
        <v>264</v>
      </c>
      <c r="E348" s="247" t="s">
        <v>264</v>
      </c>
      <c r="F348" s="247" t="s">
        <v>264</v>
      </c>
      <c r="G348" s="248"/>
      <c r="H348" s="248"/>
      <c r="I348" s="249">
        <v>1</v>
      </c>
      <c r="J348" s="248"/>
      <c r="K348" s="248"/>
      <c r="L348" s="250"/>
      <c r="M348" s="81">
        <f t="shared" si="153"/>
        <v>0.75</v>
      </c>
      <c r="N348" s="82"/>
      <c r="O348" s="251">
        <v>0.65</v>
      </c>
      <c r="P348" s="252" t="s">
        <v>260</v>
      </c>
    </row>
    <row r="349" spans="1:16" s="230" customFormat="1" ht="56.25" customHeight="1" x14ac:dyDescent="0.25">
      <c r="A349" s="227"/>
      <c r="B349" s="264" t="s">
        <v>315</v>
      </c>
      <c r="C349" s="247" t="s">
        <v>264</v>
      </c>
      <c r="D349" s="247" t="s">
        <v>264</v>
      </c>
      <c r="E349" s="247" t="s">
        <v>264</v>
      </c>
      <c r="F349" s="247" t="s">
        <v>264</v>
      </c>
      <c r="G349" s="248"/>
      <c r="H349" s="248"/>
      <c r="I349" s="249">
        <v>1</v>
      </c>
      <c r="J349" s="248"/>
      <c r="K349" s="248"/>
      <c r="L349" s="250"/>
      <c r="M349" s="81">
        <f t="shared" si="153"/>
        <v>0.75</v>
      </c>
      <c r="N349" s="82"/>
      <c r="O349" s="251">
        <v>0.65</v>
      </c>
      <c r="P349" s="252" t="s">
        <v>260</v>
      </c>
    </row>
    <row r="350" spans="1:16" s="230" customFormat="1" ht="56.25" customHeight="1" x14ac:dyDescent="0.25">
      <c r="A350" s="227"/>
      <c r="B350" s="263" t="s">
        <v>316</v>
      </c>
      <c r="C350" s="247" t="s">
        <v>264</v>
      </c>
      <c r="D350" s="247" t="s">
        <v>264</v>
      </c>
      <c r="E350" s="247" t="s">
        <v>264</v>
      </c>
      <c r="F350" s="247" t="s">
        <v>264</v>
      </c>
      <c r="G350" s="248"/>
      <c r="H350" s="248"/>
      <c r="I350" s="249">
        <v>1</v>
      </c>
      <c r="J350" s="248"/>
      <c r="K350" s="248"/>
      <c r="L350" s="250"/>
      <c r="M350" s="81">
        <f t="shared" si="153"/>
        <v>0.75</v>
      </c>
      <c r="N350" s="82"/>
      <c r="O350" s="251">
        <v>0.65</v>
      </c>
      <c r="P350" s="252" t="s">
        <v>317</v>
      </c>
    </row>
    <row r="351" spans="1:16" s="230" customFormat="1" ht="51.75" customHeight="1" x14ac:dyDescent="0.25">
      <c r="A351" s="227">
        <v>189</v>
      </c>
      <c r="B351" s="264" t="s">
        <v>318</v>
      </c>
      <c r="C351" s="247" t="s">
        <v>264</v>
      </c>
      <c r="D351" s="247" t="s">
        <v>264</v>
      </c>
      <c r="E351" s="247" t="s">
        <v>264</v>
      </c>
      <c r="F351" s="247" t="s">
        <v>264</v>
      </c>
      <c r="G351" s="248"/>
      <c r="H351" s="248"/>
      <c r="I351" s="249">
        <v>1</v>
      </c>
      <c r="J351" s="248"/>
      <c r="K351" s="248"/>
      <c r="L351" s="250"/>
      <c r="M351" s="81">
        <f t="shared" si="153"/>
        <v>0.75</v>
      </c>
      <c r="N351" s="82"/>
      <c r="O351" s="251">
        <v>0.65</v>
      </c>
      <c r="P351" s="252" t="s">
        <v>317</v>
      </c>
    </row>
    <row r="352" spans="1:16" s="230" customFormat="1" ht="66" customHeight="1" x14ac:dyDescent="0.25">
      <c r="A352" s="227">
        <v>190</v>
      </c>
      <c r="B352" s="263" t="s">
        <v>319</v>
      </c>
      <c r="C352" s="247" t="s">
        <v>264</v>
      </c>
      <c r="D352" s="247" t="s">
        <v>264</v>
      </c>
      <c r="E352" s="247" t="s">
        <v>264</v>
      </c>
      <c r="F352" s="247" t="s">
        <v>264</v>
      </c>
      <c r="G352" s="248"/>
      <c r="H352" s="248"/>
      <c r="I352" s="249">
        <v>1</v>
      </c>
      <c r="J352" s="248"/>
      <c r="K352" s="248"/>
      <c r="L352" s="250"/>
      <c r="M352" s="81">
        <f t="shared" si="153"/>
        <v>0.75</v>
      </c>
      <c r="N352" s="82"/>
      <c r="O352" s="251">
        <v>0.65</v>
      </c>
      <c r="P352" s="252" t="s">
        <v>260</v>
      </c>
    </row>
    <row r="353" spans="1:16" s="230" customFormat="1" ht="73.5" customHeight="1" thickBot="1" x14ac:dyDescent="0.3">
      <c r="A353" s="253">
        <v>191</v>
      </c>
      <c r="B353" s="265" t="s">
        <v>320</v>
      </c>
      <c r="C353" s="255" t="s">
        <v>264</v>
      </c>
      <c r="D353" s="255" t="s">
        <v>264</v>
      </c>
      <c r="E353" s="255" t="s">
        <v>264</v>
      </c>
      <c r="F353" s="255" t="s">
        <v>264</v>
      </c>
      <c r="G353" s="256"/>
      <c r="H353" s="256"/>
      <c r="I353" s="257">
        <v>1</v>
      </c>
      <c r="J353" s="256"/>
      <c r="K353" s="256"/>
      <c r="L353" s="258"/>
      <c r="M353" s="110">
        <f t="shared" si="153"/>
        <v>0.75</v>
      </c>
      <c r="N353" s="111">
        <v>0.75</v>
      </c>
      <c r="O353" s="259">
        <v>0.65</v>
      </c>
      <c r="P353" s="260" t="s">
        <v>260</v>
      </c>
    </row>
    <row r="354" spans="1:16" s="79" customFormat="1" ht="45" customHeight="1" thickBot="1" x14ac:dyDescent="0.3">
      <c r="A354" s="120"/>
      <c r="B354" s="100" t="s">
        <v>311</v>
      </c>
      <c r="C354" s="381"/>
      <c r="D354" s="381"/>
      <c r="E354" s="381"/>
      <c r="F354" s="381"/>
      <c r="G354" s="382">
        <f>SUM(G346:G353)</f>
        <v>0</v>
      </c>
      <c r="H354" s="382">
        <f t="shared" ref="H354:L354" si="154">SUM(H346:H353)</f>
        <v>0</v>
      </c>
      <c r="I354" s="383">
        <f t="shared" si="154"/>
        <v>8</v>
      </c>
      <c r="J354" s="382">
        <f t="shared" si="154"/>
        <v>0</v>
      </c>
      <c r="K354" s="382">
        <f t="shared" si="154"/>
        <v>0</v>
      </c>
      <c r="L354" s="382">
        <f t="shared" si="154"/>
        <v>0</v>
      </c>
      <c r="M354" s="385">
        <f>IF(SUM(M346:M353)=0,"",AVERAGE(M346:M353))</f>
        <v>0.75</v>
      </c>
      <c r="N354" s="386">
        <f>IF(SUM(N346:N353)=0,"",AVERAGE(N346:N353))</f>
        <v>0.75</v>
      </c>
      <c r="O354" s="386">
        <f>IF(SUM(O346:O353)=0,"",AVERAGE(O346:O353))</f>
        <v>0.65</v>
      </c>
      <c r="P354" s="387"/>
    </row>
    <row r="355" spans="1:16" s="79" customFormat="1" ht="45" customHeight="1" thickBot="1" x14ac:dyDescent="0.3">
      <c r="A355" s="120"/>
      <c r="B355" s="121" t="s">
        <v>621</v>
      </c>
      <c r="C355" s="122"/>
      <c r="D355" s="122"/>
      <c r="E355" s="122"/>
      <c r="F355" s="122"/>
      <c r="G355" s="123">
        <f t="shared" ref="G355:L355" si="155">G354+G344+G336</f>
        <v>0</v>
      </c>
      <c r="H355" s="123">
        <f t="shared" si="155"/>
        <v>0</v>
      </c>
      <c r="I355" s="123">
        <f t="shared" si="155"/>
        <v>21</v>
      </c>
      <c r="J355" s="123">
        <f t="shared" si="155"/>
        <v>0</v>
      </c>
      <c r="K355" s="123">
        <f t="shared" si="155"/>
        <v>0</v>
      </c>
      <c r="L355" s="124">
        <f t="shared" si="155"/>
        <v>0</v>
      </c>
      <c r="M355" s="125">
        <f>IF(SUM(M354,M344,M336)=0,"",AVERAGE(M354,M344,M336))</f>
        <v>0.75</v>
      </c>
      <c r="N355" s="126">
        <f>IF(SUM(N354,N344,N336)=0,"",AVERAGE(N354,N344,N336))</f>
        <v>0.75</v>
      </c>
      <c r="O355" s="126">
        <f>IF(SUM(O354,O344,O336)=0,"",AVERAGE(O354,O344,O336))</f>
        <v>0.65</v>
      </c>
      <c r="P355" s="422"/>
    </row>
    <row r="356" spans="1:16" ht="30" customHeight="1" thickBot="1" x14ac:dyDescent="0.3">
      <c r="B356" s="267"/>
    </row>
    <row r="357" spans="1:16" ht="49.5" customHeight="1" thickBot="1" x14ac:dyDescent="0.3">
      <c r="G357" s="270" t="s">
        <v>250</v>
      </c>
      <c r="H357" s="58" t="s">
        <v>251</v>
      </c>
      <c r="I357" s="58" t="s">
        <v>252</v>
      </c>
      <c r="J357" s="58" t="s">
        <v>253</v>
      </c>
      <c r="K357" s="58" t="s">
        <v>254</v>
      </c>
      <c r="L357" s="59" t="s">
        <v>255</v>
      </c>
      <c r="M357" s="60" t="s">
        <v>256</v>
      </c>
      <c r="N357" s="61" t="s">
        <v>257</v>
      </c>
      <c r="O357" s="271" t="s">
        <v>258</v>
      </c>
      <c r="P357" s="128"/>
    </row>
    <row r="358" spans="1:16" s="279" customFormat="1" ht="49.5" customHeight="1" thickBot="1" x14ac:dyDescent="0.3">
      <c r="A358" s="272"/>
      <c r="B358" s="273" t="s">
        <v>321</v>
      </c>
      <c r="C358" s="274"/>
      <c r="D358" s="274"/>
      <c r="E358" s="274"/>
      <c r="F358" s="274"/>
      <c r="G358" s="275">
        <f>SUM(G359:G372)</f>
        <v>3</v>
      </c>
      <c r="H358" s="275">
        <f t="shared" ref="H358:L358" si="156">SUM(H359:H372)</f>
        <v>1</v>
      </c>
      <c r="I358" s="275">
        <f t="shared" si="156"/>
        <v>157</v>
      </c>
      <c r="J358" s="275">
        <f t="shared" si="156"/>
        <v>9</v>
      </c>
      <c r="K358" s="275">
        <f t="shared" si="156"/>
        <v>1</v>
      </c>
      <c r="L358" s="275">
        <f t="shared" si="156"/>
        <v>49</v>
      </c>
      <c r="M358" s="276">
        <f>AVERAGE(M359:M372)</f>
        <v>0.79060860233516483</v>
      </c>
      <c r="N358" s="277">
        <f t="shared" ref="N358:O358" si="157">AVERAGE(N359:N372)</f>
        <v>0.74679487179487181</v>
      </c>
      <c r="O358" s="404">
        <f t="shared" si="157"/>
        <v>0.65000000000000013</v>
      </c>
      <c r="P358" s="278">
        <v>0.5</v>
      </c>
    </row>
    <row r="359" spans="1:16" s="279" customFormat="1" ht="49.5" customHeight="1" x14ac:dyDescent="0.25">
      <c r="A359" s="272"/>
      <c r="B359" s="280" t="str">
        <f>B18</f>
        <v>PREPARATION DE LA JOURNEE</v>
      </c>
      <c r="C359" s="281">
        <f>+C18</f>
        <v>0</v>
      </c>
      <c r="D359" s="281">
        <f t="shared" ref="D359:F359" si="158">+D18</f>
        <v>0</v>
      </c>
      <c r="E359" s="281">
        <f t="shared" si="158"/>
        <v>0</v>
      </c>
      <c r="F359" s="281">
        <f t="shared" si="158"/>
        <v>0</v>
      </c>
      <c r="G359" s="282" t="str">
        <f>IF(G18=0,"",G18)</f>
        <v/>
      </c>
      <c r="H359" s="282" t="str">
        <f t="shared" ref="H359:L359" si="159">IF(H18=0,"",H18)</f>
        <v/>
      </c>
      <c r="I359" s="282">
        <f t="shared" si="159"/>
        <v>3</v>
      </c>
      <c r="J359" s="282" t="str">
        <f t="shared" si="159"/>
        <v/>
      </c>
      <c r="K359" s="282" t="str">
        <f t="shared" si="159"/>
        <v/>
      </c>
      <c r="L359" s="282" t="str">
        <f t="shared" si="159"/>
        <v/>
      </c>
      <c r="M359" s="402">
        <f t="shared" ref="M359:O359" si="160">IF(M18=0,"",M18)</f>
        <v>0.75</v>
      </c>
      <c r="N359" s="402">
        <f t="shared" si="160"/>
        <v>0.75</v>
      </c>
      <c r="O359" s="402">
        <f t="shared" si="160"/>
        <v>0.65</v>
      </c>
      <c r="P359" s="283"/>
    </row>
    <row r="360" spans="1:16" s="279" customFormat="1" ht="49.5" customHeight="1" x14ac:dyDescent="0.25">
      <c r="A360" s="272"/>
      <c r="B360" s="284" t="str">
        <f>B35</f>
        <v>PRISE D'INFORMATIONS</v>
      </c>
      <c r="C360" s="285">
        <f>+C35</f>
        <v>0</v>
      </c>
      <c r="D360" s="285">
        <f t="shared" ref="D360:F360" si="161">+D35</f>
        <v>0</v>
      </c>
      <c r="E360" s="285">
        <f t="shared" si="161"/>
        <v>0</v>
      </c>
      <c r="F360" s="285">
        <f t="shared" si="161"/>
        <v>0</v>
      </c>
      <c r="G360" s="286" t="str">
        <f>IF(G35=0,"",G35)</f>
        <v/>
      </c>
      <c r="H360" s="286" t="str">
        <f t="shared" ref="H360:L360" si="162">IF(H35=0,"",H35)</f>
        <v/>
      </c>
      <c r="I360" s="286">
        <f t="shared" si="162"/>
        <v>7</v>
      </c>
      <c r="J360" s="286" t="str">
        <f t="shared" si="162"/>
        <v/>
      </c>
      <c r="K360" s="286" t="str">
        <f t="shared" si="162"/>
        <v/>
      </c>
      <c r="L360" s="286" t="str">
        <f t="shared" si="162"/>
        <v/>
      </c>
      <c r="M360" s="288">
        <f t="shared" ref="M360:O360" si="163">IF(M35=0,"",M35)</f>
        <v>0.75</v>
      </c>
      <c r="N360" s="288">
        <f t="shared" si="163"/>
        <v>0.75</v>
      </c>
      <c r="O360" s="288">
        <f t="shared" si="163"/>
        <v>0.65</v>
      </c>
      <c r="P360" s="283"/>
    </row>
    <row r="361" spans="1:16" s="279" customFormat="1" ht="49.5" customHeight="1" x14ac:dyDescent="0.25">
      <c r="A361" s="272"/>
      <c r="B361" s="284" t="str">
        <f>B49</f>
        <v>APPROVISIONNEMENT ET STOCKAGE</v>
      </c>
      <c r="C361" s="285">
        <f>C49</f>
        <v>0</v>
      </c>
      <c r="D361" s="285">
        <f t="shared" ref="D361:F361" si="164">D49</f>
        <v>0</v>
      </c>
      <c r="E361" s="285">
        <f t="shared" si="164"/>
        <v>0</v>
      </c>
      <c r="F361" s="285">
        <f t="shared" si="164"/>
        <v>0</v>
      </c>
      <c r="G361" s="286" t="str">
        <f>IF(G49=0,"",G49)</f>
        <v/>
      </c>
      <c r="H361" s="286" t="str">
        <f t="shared" ref="H361:L361" si="165">IF(H49=0,"",H49)</f>
        <v/>
      </c>
      <c r="I361" s="286">
        <f t="shared" si="165"/>
        <v>6</v>
      </c>
      <c r="J361" s="286" t="str">
        <f t="shared" si="165"/>
        <v/>
      </c>
      <c r="K361" s="286" t="str">
        <f t="shared" si="165"/>
        <v/>
      </c>
      <c r="L361" s="286" t="str">
        <f t="shared" si="165"/>
        <v/>
      </c>
      <c r="M361" s="288">
        <f t="shared" ref="M361:O361" si="166">IF(M49=0,"",M49)</f>
        <v>0.75</v>
      </c>
      <c r="N361" s="288">
        <f t="shared" si="166"/>
        <v>0.75</v>
      </c>
      <c r="O361" s="288">
        <f t="shared" si="166"/>
        <v>0.65</v>
      </c>
      <c r="P361" s="283"/>
    </row>
    <row r="362" spans="1:16" s="279" customFormat="1" ht="49.5" customHeight="1" x14ac:dyDescent="0.25">
      <c r="A362" s="272"/>
      <c r="B362" s="284" t="str">
        <f>B87</f>
        <v>REALISER DE L'ENTRETIEN DES CHAMBRES</v>
      </c>
      <c r="C362" s="285">
        <f>C87</f>
        <v>0</v>
      </c>
      <c r="D362" s="285">
        <f t="shared" ref="D362:F362" si="167">D87</f>
        <v>0</v>
      </c>
      <c r="E362" s="285">
        <f t="shared" si="167"/>
        <v>0</v>
      </c>
      <c r="F362" s="285">
        <f t="shared" si="167"/>
        <v>0</v>
      </c>
      <c r="G362" s="286" t="str">
        <f>IF(G87=0,"",G87)</f>
        <v/>
      </c>
      <c r="H362" s="286" t="str">
        <f t="shared" ref="H362:L362" si="168">IF(H87=0,"",H87)</f>
        <v/>
      </c>
      <c r="I362" s="286">
        <f t="shared" si="168"/>
        <v>20</v>
      </c>
      <c r="J362" s="286">
        <f t="shared" si="168"/>
        <v>1</v>
      </c>
      <c r="K362" s="286" t="str">
        <f t="shared" si="168"/>
        <v/>
      </c>
      <c r="L362" s="286" t="str">
        <f t="shared" si="168"/>
        <v/>
      </c>
      <c r="M362" s="288">
        <f t="shared" ref="M362:O362" si="169">IF(M87=0,"",M87)</f>
        <v>0.77500000000000002</v>
      </c>
      <c r="N362" s="288">
        <f t="shared" si="169"/>
        <v>0.70833333333333337</v>
      </c>
      <c r="O362" s="288">
        <f t="shared" si="169"/>
        <v>0.65</v>
      </c>
      <c r="P362" s="283"/>
    </row>
    <row r="363" spans="1:16" s="279" customFormat="1" ht="49.5" customHeight="1" x14ac:dyDescent="0.25">
      <c r="A363" s="272"/>
      <c r="B363" s="284" t="str">
        <f>B102</f>
        <v>GESTION DU LINGE</v>
      </c>
      <c r="C363" s="285">
        <f>C102</f>
        <v>0</v>
      </c>
      <c r="D363" s="285">
        <f t="shared" ref="D363:F363" si="170">D102</f>
        <v>0</v>
      </c>
      <c r="E363" s="285">
        <f t="shared" si="170"/>
        <v>0</v>
      </c>
      <c r="F363" s="285">
        <f t="shared" si="170"/>
        <v>0</v>
      </c>
      <c r="G363" s="286" t="str">
        <f>IF(G102=0,"",G102)</f>
        <v/>
      </c>
      <c r="H363" s="286">
        <f t="shared" ref="H363:L363" si="171">IF(H102=0,"",H102)</f>
        <v>1</v>
      </c>
      <c r="I363" s="286">
        <f t="shared" si="171"/>
        <v>31</v>
      </c>
      <c r="J363" s="286">
        <f t="shared" si="171"/>
        <v>1</v>
      </c>
      <c r="K363" s="286">
        <f t="shared" si="171"/>
        <v>1</v>
      </c>
      <c r="L363" s="286" t="str">
        <f t="shared" si="171"/>
        <v/>
      </c>
      <c r="M363" s="288">
        <f t="shared" ref="M363:O363" si="172">IF(M102=0,"",M102)</f>
        <v>0.72499999999999998</v>
      </c>
      <c r="N363" s="288">
        <f t="shared" si="172"/>
        <v>0.75</v>
      </c>
      <c r="O363" s="288">
        <f t="shared" si="172"/>
        <v>0.65</v>
      </c>
      <c r="P363" s="283"/>
    </row>
    <row r="364" spans="1:16" s="279" customFormat="1" ht="49.5" customHeight="1" x14ac:dyDescent="0.25">
      <c r="A364" s="272"/>
      <c r="B364" s="284" t="str">
        <f>B113</f>
        <v>REGLE D'HYGIENE ET DE SECURITE</v>
      </c>
      <c r="C364" s="285">
        <f>C113</f>
        <v>0</v>
      </c>
      <c r="D364" s="285">
        <f t="shared" ref="D364:F364" si="173">D113</f>
        <v>0</v>
      </c>
      <c r="E364" s="285">
        <f t="shared" si="173"/>
        <v>0</v>
      </c>
      <c r="F364" s="285">
        <f t="shared" si="173"/>
        <v>0</v>
      </c>
      <c r="G364" s="286" t="str">
        <f>IF(G113=0,"",G113)</f>
        <v/>
      </c>
      <c r="H364" s="286" t="str">
        <f t="shared" ref="H364:L364" si="174">IF(H113=0,"",H113)</f>
        <v/>
      </c>
      <c r="I364" s="286">
        <f t="shared" si="174"/>
        <v>4</v>
      </c>
      <c r="J364" s="286">
        <f t="shared" si="174"/>
        <v>1</v>
      </c>
      <c r="K364" s="286" t="str">
        <f t="shared" si="174"/>
        <v/>
      </c>
      <c r="L364" s="286" t="str">
        <f t="shared" si="174"/>
        <v/>
      </c>
      <c r="M364" s="288">
        <f t="shared" ref="M364:O364" si="175">IF(M113=0,"",M113)</f>
        <v>0.8</v>
      </c>
      <c r="N364" s="288">
        <f t="shared" si="175"/>
        <v>0.75</v>
      </c>
      <c r="O364" s="288">
        <f t="shared" si="175"/>
        <v>0.65</v>
      </c>
      <c r="P364" s="283"/>
    </row>
    <row r="365" spans="1:16" s="279" customFormat="1" ht="49.5" customHeight="1" x14ac:dyDescent="0.25">
      <c r="A365" s="272"/>
      <c r="B365" s="284" t="str">
        <f>B151</f>
        <v>SERVICE DU PETIT DEJEUNER</v>
      </c>
      <c r="C365" s="285">
        <f>C151</f>
        <v>0</v>
      </c>
      <c r="D365" s="285">
        <f t="shared" ref="D365:F365" si="176">D151</f>
        <v>0</v>
      </c>
      <c r="E365" s="285">
        <f t="shared" si="176"/>
        <v>0</v>
      </c>
      <c r="F365" s="285">
        <f t="shared" si="176"/>
        <v>0</v>
      </c>
      <c r="G365" s="286" t="str">
        <f>IF(G151=0,"",G151)</f>
        <v/>
      </c>
      <c r="H365" s="286" t="str">
        <f t="shared" ref="H365:L365" si="177">IF(H151=0,"",H151)</f>
        <v/>
      </c>
      <c r="I365" s="286">
        <f t="shared" si="177"/>
        <v>18</v>
      </c>
      <c r="J365" s="286">
        <f t="shared" si="177"/>
        <v>3</v>
      </c>
      <c r="K365" s="286" t="str">
        <f t="shared" si="177"/>
        <v/>
      </c>
      <c r="L365" s="286" t="str">
        <f t="shared" si="177"/>
        <v/>
      </c>
      <c r="M365" s="288">
        <f t="shared" ref="M365:O365" si="178">IF(M151=0,"",M151)</f>
        <v>0.75624999999999998</v>
      </c>
      <c r="N365" s="288">
        <f t="shared" si="178"/>
        <v>0.75</v>
      </c>
      <c r="O365" s="288">
        <f t="shared" si="178"/>
        <v>0.65</v>
      </c>
      <c r="P365" s="283"/>
    </row>
    <row r="366" spans="1:16" s="279" customFormat="1" ht="49.5" customHeight="1" x14ac:dyDescent="0.25">
      <c r="A366" s="272"/>
      <c r="B366" s="284" t="str">
        <f>B183</f>
        <v>ORGANISER SON POSTE SELON LA LOGIQUE DE LA TACHE</v>
      </c>
      <c r="C366" s="285">
        <f>C183</f>
        <v>0</v>
      </c>
      <c r="D366" s="285">
        <f t="shared" ref="D366:F366" si="179">D183</f>
        <v>0</v>
      </c>
      <c r="E366" s="285">
        <f t="shared" si="179"/>
        <v>0</v>
      </c>
      <c r="F366" s="285">
        <f t="shared" si="179"/>
        <v>0</v>
      </c>
      <c r="G366" s="286" t="str">
        <f>IF(G183=0,"",G183)</f>
        <v/>
      </c>
      <c r="H366" s="286" t="str">
        <f t="shared" ref="H366:L366" si="180">IF(H183=0,"",H183)</f>
        <v/>
      </c>
      <c r="I366" s="286">
        <f t="shared" si="180"/>
        <v>20</v>
      </c>
      <c r="J366" s="286" t="str">
        <f t="shared" si="180"/>
        <v/>
      </c>
      <c r="K366" s="286" t="str">
        <f t="shared" si="180"/>
        <v/>
      </c>
      <c r="L366" s="286" t="str">
        <f t="shared" si="180"/>
        <v/>
      </c>
      <c r="M366" s="288">
        <f t="shared" ref="M366:O366" si="181">IF(M183=0,"",M183)</f>
        <v>0.75</v>
      </c>
      <c r="N366" s="288">
        <f t="shared" si="181"/>
        <v>0.75</v>
      </c>
      <c r="O366" s="288">
        <f t="shared" si="181"/>
        <v>0.65</v>
      </c>
      <c r="P366" s="283"/>
    </row>
    <row r="367" spans="1:16" s="279" customFormat="1" ht="49.5" customHeight="1" x14ac:dyDescent="0.25">
      <c r="A367" s="272"/>
      <c r="B367" s="284" t="str">
        <f>B218</f>
        <v>AGIR</v>
      </c>
      <c r="C367" s="285">
        <f>C218</f>
        <v>0</v>
      </c>
      <c r="D367" s="285">
        <f t="shared" ref="D367:F367" si="182">D218</f>
        <v>0</v>
      </c>
      <c r="E367" s="285">
        <f t="shared" si="182"/>
        <v>0</v>
      </c>
      <c r="F367" s="285">
        <f t="shared" si="182"/>
        <v>0</v>
      </c>
      <c r="G367" s="286">
        <f>IF(G218=0,"",G218)</f>
        <v>3</v>
      </c>
      <c r="H367" s="286" t="str">
        <f t="shared" ref="H367:L367" si="183">IF(H218=0,"",H218)</f>
        <v/>
      </c>
      <c r="I367" s="286">
        <f t="shared" si="183"/>
        <v>18</v>
      </c>
      <c r="J367" s="286">
        <f t="shared" si="183"/>
        <v>1</v>
      </c>
      <c r="K367" s="286" t="str">
        <f t="shared" si="183"/>
        <v/>
      </c>
      <c r="L367" s="286" t="str">
        <f t="shared" si="183"/>
        <v/>
      </c>
      <c r="M367" s="288">
        <f t="shared" ref="M367:O367" si="184">IF(M218=0,"",M218)</f>
        <v>0.72166183035714293</v>
      </c>
      <c r="N367" s="288">
        <f t="shared" si="184"/>
        <v>0.75</v>
      </c>
      <c r="O367" s="288">
        <f t="shared" si="184"/>
        <v>0.65</v>
      </c>
      <c r="P367" s="283"/>
    </row>
    <row r="368" spans="1:16" s="279" customFormat="1" ht="49.5" customHeight="1" x14ac:dyDescent="0.25">
      <c r="A368" s="272"/>
      <c r="B368" s="284" t="str">
        <f>B245</f>
        <v>EVALUER</v>
      </c>
      <c r="C368" s="285">
        <f>C245</f>
        <v>0</v>
      </c>
      <c r="D368" s="285">
        <f t="shared" ref="D368:F368" si="185">D245</f>
        <v>0</v>
      </c>
      <c r="E368" s="285">
        <f t="shared" si="185"/>
        <v>0</v>
      </c>
      <c r="F368" s="285">
        <f t="shared" si="185"/>
        <v>0</v>
      </c>
      <c r="G368" s="286" t="str">
        <f>IF(G245=0,"",G245)</f>
        <v/>
      </c>
      <c r="H368" s="286" t="str">
        <f t="shared" ref="H368:L368" si="186">IF(H245=0,"",H245)</f>
        <v/>
      </c>
      <c r="I368" s="286" t="str">
        <f t="shared" si="186"/>
        <v/>
      </c>
      <c r="J368" s="286">
        <f t="shared" si="186"/>
        <v>1</v>
      </c>
      <c r="K368" s="286" t="str">
        <f t="shared" si="186"/>
        <v/>
      </c>
      <c r="L368" s="286">
        <f t="shared" si="186"/>
        <v>14</v>
      </c>
      <c r="M368" s="288">
        <f t="shared" ref="M368:O368" si="187">IF(M245=0,"",M245)</f>
        <v>1</v>
      </c>
      <c r="N368" s="288">
        <f t="shared" si="187"/>
        <v>0.75</v>
      </c>
      <c r="O368" s="288">
        <f t="shared" si="187"/>
        <v>0.65</v>
      </c>
      <c r="P368" s="283"/>
    </row>
    <row r="369" spans="1:16" s="279" customFormat="1" ht="49.5" customHeight="1" x14ac:dyDescent="0.25">
      <c r="A369" s="272"/>
      <c r="B369" s="284" t="str">
        <f>B274</f>
        <v>REAGIR</v>
      </c>
      <c r="C369" s="285">
        <f>C274</f>
        <v>0</v>
      </c>
      <c r="D369" s="285">
        <f t="shared" ref="D369:F369" si="188">D274</f>
        <v>0</v>
      </c>
      <c r="E369" s="285">
        <f t="shared" si="188"/>
        <v>0</v>
      </c>
      <c r="F369" s="285">
        <f t="shared" si="188"/>
        <v>0</v>
      </c>
      <c r="G369" s="286" t="str">
        <f>IF(G274=0,"",G274)</f>
        <v/>
      </c>
      <c r="H369" s="286" t="str">
        <f t="shared" ref="H369:L369" si="189">IF(H274=0,"",H274)</f>
        <v/>
      </c>
      <c r="I369" s="286">
        <f t="shared" si="189"/>
        <v>9</v>
      </c>
      <c r="J369" s="286" t="str">
        <f t="shared" si="189"/>
        <v/>
      </c>
      <c r="K369" s="286" t="str">
        <f t="shared" si="189"/>
        <v/>
      </c>
      <c r="L369" s="286">
        <f t="shared" si="189"/>
        <v>7</v>
      </c>
      <c r="M369" s="288">
        <f t="shared" ref="M369:O369" si="190">IF(M274=0,"",M274)</f>
        <v>0.75</v>
      </c>
      <c r="N369" s="288">
        <f t="shared" si="190"/>
        <v>0.75</v>
      </c>
      <c r="O369" s="288">
        <f t="shared" si="190"/>
        <v>0.65</v>
      </c>
      <c r="P369" s="283"/>
    </row>
    <row r="370" spans="1:16" s="279" customFormat="1" ht="49.5" customHeight="1" x14ac:dyDescent="0.25">
      <c r="A370" s="272"/>
      <c r="B370" s="284" t="str">
        <f>B287</f>
        <v>INFORMATIQUE ET LANGUES VIVANTES</v>
      </c>
      <c r="C370" s="285">
        <f>C287</f>
        <v>0</v>
      </c>
      <c r="D370" s="285">
        <f t="shared" ref="D370:F370" si="191">D287</f>
        <v>0</v>
      </c>
      <c r="E370" s="285">
        <f t="shared" si="191"/>
        <v>0</v>
      </c>
      <c r="F370" s="285">
        <f t="shared" si="191"/>
        <v>0</v>
      </c>
      <c r="G370" s="286" t="str">
        <f>IF(G287=0,"",G287)</f>
        <v/>
      </c>
      <c r="H370" s="286" t="str">
        <f t="shared" ref="H370:L370" si="192">IF(H287=0,"",H287)</f>
        <v/>
      </c>
      <c r="I370" s="286" t="str">
        <f t="shared" si="192"/>
        <v/>
      </c>
      <c r="J370" s="286">
        <f t="shared" si="192"/>
        <v>1</v>
      </c>
      <c r="K370" s="286" t="str">
        <f t="shared" si="192"/>
        <v/>
      </c>
      <c r="L370" s="286">
        <f t="shared" si="192"/>
        <v>4</v>
      </c>
      <c r="M370" s="288">
        <f t="shared" ref="M370:O370" si="193">IF(M287=0,"",M287)</f>
        <v>1</v>
      </c>
      <c r="N370" s="288">
        <f t="shared" si="193"/>
        <v>0.75</v>
      </c>
      <c r="O370" s="288">
        <f t="shared" si="193"/>
        <v>0.65</v>
      </c>
      <c r="P370" s="283"/>
    </row>
    <row r="371" spans="1:16" s="279" customFormat="1" ht="49.5" customHeight="1" x14ac:dyDescent="0.25">
      <c r="A371" s="272"/>
      <c r="B371" s="284" t="str">
        <f>+B324</f>
        <v>COMPETENCES MANAGERIALES</v>
      </c>
      <c r="C371" s="285">
        <f>+C324</f>
        <v>0</v>
      </c>
      <c r="D371" s="285">
        <f t="shared" ref="D371:F371" si="194">+D324</f>
        <v>0</v>
      </c>
      <c r="E371" s="285">
        <f t="shared" si="194"/>
        <v>0</v>
      </c>
      <c r="F371" s="285">
        <f t="shared" si="194"/>
        <v>0</v>
      </c>
      <c r="G371" s="287" t="str">
        <f>IF(G324=0,"",G324)</f>
        <v/>
      </c>
      <c r="H371" s="287" t="str">
        <f t="shared" ref="H371:L371" si="195">IF(H324=0,"",H324)</f>
        <v/>
      </c>
      <c r="I371" s="287" t="str">
        <f t="shared" si="195"/>
        <v/>
      </c>
      <c r="J371" s="287" t="str">
        <f t="shared" si="195"/>
        <v/>
      </c>
      <c r="K371" s="287" t="str">
        <f t="shared" si="195"/>
        <v/>
      </c>
      <c r="L371" s="287">
        <f t="shared" si="195"/>
        <v>24</v>
      </c>
      <c r="M371" s="288" t="str">
        <f>IF(M324=0,"",M324)</f>
        <v/>
      </c>
      <c r="N371" s="288" t="str">
        <f t="shared" ref="N371:O371" si="196">IF(N324=0,"",N324)</f>
        <v/>
      </c>
      <c r="O371" s="288">
        <f t="shared" si="196"/>
        <v>0.65</v>
      </c>
      <c r="P371" s="283"/>
    </row>
    <row r="372" spans="1:16" s="279" customFormat="1" ht="49.5" customHeight="1" thickBot="1" x14ac:dyDescent="0.3">
      <c r="A372" s="272"/>
      <c r="B372" s="289" t="str">
        <f>B355</f>
        <v>SAVOIR ETRE</v>
      </c>
      <c r="C372" s="290">
        <f>C355</f>
        <v>0</v>
      </c>
      <c r="D372" s="290">
        <f t="shared" ref="D372:F372" si="197">D355</f>
        <v>0</v>
      </c>
      <c r="E372" s="290">
        <f t="shared" si="197"/>
        <v>0</v>
      </c>
      <c r="F372" s="290">
        <f t="shared" si="197"/>
        <v>0</v>
      </c>
      <c r="G372" s="291" t="str">
        <f>IF(G355=0,"",G355)</f>
        <v/>
      </c>
      <c r="H372" s="291" t="str">
        <f t="shared" ref="H372:L372" si="198">IF(H355=0,"",H355)</f>
        <v/>
      </c>
      <c r="I372" s="291">
        <f t="shared" si="198"/>
        <v>21</v>
      </c>
      <c r="J372" s="291" t="str">
        <f t="shared" si="198"/>
        <v/>
      </c>
      <c r="K372" s="291" t="str">
        <f t="shared" si="198"/>
        <v/>
      </c>
      <c r="L372" s="291" t="str">
        <f t="shared" si="198"/>
        <v/>
      </c>
      <c r="M372" s="403">
        <f t="shared" ref="M372:O372" si="199">IF(M355=0,"",M355)</f>
        <v>0.75</v>
      </c>
      <c r="N372" s="403">
        <f t="shared" si="199"/>
        <v>0.75</v>
      </c>
      <c r="O372" s="403">
        <f t="shared" si="199"/>
        <v>0.65</v>
      </c>
      <c r="P372" s="283"/>
    </row>
    <row r="373" spans="1:16" ht="16.5" thickBot="1" x14ac:dyDescent="0.3">
      <c r="G373" s="79"/>
      <c r="H373" s="79"/>
      <c r="I373" s="292"/>
      <c r="J373" s="79"/>
      <c r="K373" s="79"/>
      <c r="L373" s="79"/>
      <c r="M373" s="293"/>
      <c r="N373" s="293"/>
      <c r="O373" s="293"/>
    </row>
    <row r="374" spans="1:16" x14ac:dyDescent="0.25">
      <c r="B374" s="500" t="s">
        <v>322</v>
      </c>
      <c r="C374" s="501"/>
      <c r="D374" s="501"/>
      <c r="E374" s="501"/>
      <c r="F374" s="501"/>
      <c r="G374" s="501"/>
      <c r="H374" s="501"/>
      <c r="I374" s="501"/>
      <c r="J374" s="501"/>
      <c r="K374" s="501"/>
      <c r="L374" s="501"/>
      <c r="M374" s="501"/>
      <c r="N374" s="501"/>
      <c r="O374" s="501"/>
      <c r="P374" s="502"/>
    </row>
    <row r="375" spans="1:16" x14ac:dyDescent="0.25">
      <c r="B375" s="503"/>
      <c r="C375" s="504"/>
      <c r="D375" s="504"/>
      <c r="E375" s="504"/>
      <c r="F375" s="504"/>
      <c r="G375" s="504"/>
      <c r="H375" s="504"/>
      <c r="I375" s="504"/>
      <c r="J375" s="504"/>
      <c r="K375" s="504"/>
      <c r="L375" s="504"/>
      <c r="M375" s="504"/>
      <c r="N375" s="504"/>
      <c r="O375" s="504"/>
      <c r="P375" s="505"/>
    </row>
    <row r="376" spans="1:16" ht="54" customHeight="1" x14ac:dyDescent="0.25">
      <c r="B376" s="488"/>
      <c r="C376" s="489"/>
      <c r="D376" s="489"/>
      <c r="E376" s="489"/>
      <c r="F376" s="489"/>
      <c r="G376" s="489"/>
      <c r="H376" s="489"/>
      <c r="I376" s="489"/>
      <c r="J376" s="489"/>
      <c r="K376" s="489"/>
      <c r="L376" s="489"/>
      <c r="M376" s="489"/>
      <c r="N376" s="489"/>
      <c r="O376" s="489"/>
      <c r="P376" s="490"/>
    </row>
    <row r="377" spans="1:16" ht="54" customHeight="1" x14ac:dyDescent="0.25">
      <c r="B377" s="491"/>
      <c r="C377" s="492"/>
      <c r="D377" s="492"/>
      <c r="E377" s="492"/>
      <c r="F377" s="492"/>
      <c r="G377" s="492"/>
      <c r="H377" s="492"/>
      <c r="I377" s="492"/>
      <c r="J377" s="492"/>
      <c r="K377" s="492"/>
      <c r="L377" s="492"/>
      <c r="M377" s="492"/>
      <c r="N377" s="492"/>
      <c r="O377" s="492"/>
      <c r="P377" s="493"/>
    </row>
    <row r="378" spans="1:16" ht="54" customHeight="1" x14ac:dyDescent="0.25">
      <c r="B378" s="491"/>
      <c r="C378" s="492"/>
      <c r="D378" s="492"/>
      <c r="E378" s="492"/>
      <c r="F378" s="492"/>
      <c r="G378" s="492"/>
      <c r="H378" s="492"/>
      <c r="I378" s="492"/>
      <c r="J378" s="492"/>
      <c r="K378" s="492"/>
      <c r="L378" s="492"/>
      <c r="M378" s="492"/>
      <c r="N378" s="492"/>
      <c r="O378" s="492"/>
      <c r="P378" s="493"/>
    </row>
    <row r="379" spans="1:16" ht="54" customHeight="1" thickBot="1" x14ac:dyDescent="0.3">
      <c r="B379" s="494"/>
      <c r="C379" s="495"/>
      <c r="D379" s="495"/>
      <c r="E379" s="495"/>
      <c r="F379" s="495"/>
      <c r="G379" s="495"/>
      <c r="H379" s="495"/>
      <c r="I379" s="495"/>
      <c r="J379" s="495"/>
      <c r="K379" s="495"/>
      <c r="L379" s="495"/>
      <c r="M379" s="495"/>
      <c r="N379" s="495"/>
      <c r="O379" s="495"/>
      <c r="P379" s="496"/>
    </row>
    <row r="380" spans="1:16" ht="16.5" thickBot="1" x14ac:dyDescent="0.3"/>
    <row r="381" spans="1:16" x14ac:dyDescent="0.25">
      <c r="A381" s="50"/>
      <c r="B381" s="500" t="s">
        <v>323</v>
      </c>
      <c r="C381" s="501"/>
      <c r="D381" s="501"/>
      <c r="E381" s="501"/>
      <c r="F381" s="501"/>
      <c r="G381" s="501"/>
      <c r="H381" s="501"/>
      <c r="I381" s="501"/>
      <c r="J381" s="501"/>
      <c r="K381" s="501"/>
      <c r="L381" s="501"/>
      <c r="M381" s="501"/>
      <c r="N381" s="501"/>
      <c r="O381" s="501"/>
      <c r="P381" s="502"/>
    </row>
    <row r="382" spans="1:16" x14ac:dyDescent="0.25">
      <c r="A382" s="50"/>
      <c r="B382" s="503"/>
      <c r="C382" s="504"/>
      <c r="D382" s="504"/>
      <c r="E382" s="504"/>
      <c r="F382" s="504"/>
      <c r="G382" s="504"/>
      <c r="H382" s="504"/>
      <c r="I382" s="504"/>
      <c r="J382" s="504"/>
      <c r="K382" s="504"/>
      <c r="L382" s="504"/>
      <c r="M382" s="504"/>
      <c r="N382" s="504"/>
      <c r="O382" s="504"/>
      <c r="P382" s="505"/>
    </row>
    <row r="383" spans="1:16" ht="54" customHeight="1" x14ac:dyDescent="0.25">
      <c r="A383" s="50"/>
      <c r="B383" s="488" t="s">
        <v>324</v>
      </c>
      <c r="C383" s="489"/>
      <c r="D383" s="489"/>
      <c r="E383" s="489"/>
      <c r="F383" s="489"/>
      <c r="G383" s="489"/>
      <c r="H383" s="489"/>
      <c r="I383" s="489"/>
      <c r="J383" s="489"/>
      <c r="K383" s="489"/>
      <c r="L383" s="489"/>
      <c r="M383" s="489"/>
      <c r="N383" s="489"/>
      <c r="O383" s="489"/>
      <c r="P383" s="490"/>
    </row>
    <row r="384" spans="1:16" ht="54" customHeight="1" x14ac:dyDescent="0.25">
      <c r="A384" s="50"/>
      <c r="B384" s="491"/>
      <c r="C384" s="492"/>
      <c r="D384" s="492"/>
      <c r="E384" s="492"/>
      <c r="F384" s="492"/>
      <c r="G384" s="492"/>
      <c r="H384" s="492"/>
      <c r="I384" s="492"/>
      <c r="J384" s="492"/>
      <c r="K384" s="492"/>
      <c r="L384" s="492"/>
      <c r="M384" s="492"/>
      <c r="N384" s="492"/>
      <c r="O384" s="492"/>
      <c r="P384" s="493"/>
    </row>
    <row r="385" spans="1:16" ht="54" customHeight="1" x14ac:dyDescent="0.25">
      <c r="A385" s="50"/>
      <c r="B385" s="491"/>
      <c r="C385" s="492"/>
      <c r="D385" s="492"/>
      <c r="E385" s="492"/>
      <c r="F385" s="492"/>
      <c r="G385" s="492"/>
      <c r="H385" s="492"/>
      <c r="I385" s="492"/>
      <c r="J385" s="492"/>
      <c r="K385" s="492"/>
      <c r="L385" s="492"/>
      <c r="M385" s="492"/>
      <c r="N385" s="492"/>
      <c r="O385" s="492"/>
      <c r="P385" s="493"/>
    </row>
    <row r="386" spans="1:16" ht="54" customHeight="1" thickBot="1" x14ac:dyDescent="0.3">
      <c r="A386" s="50"/>
      <c r="B386" s="494"/>
      <c r="C386" s="495"/>
      <c r="D386" s="495"/>
      <c r="E386" s="495"/>
      <c r="F386" s="495"/>
      <c r="G386" s="495"/>
      <c r="H386" s="495"/>
      <c r="I386" s="495"/>
      <c r="J386" s="495"/>
      <c r="K386" s="495"/>
      <c r="L386" s="495"/>
      <c r="M386" s="495"/>
      <c r="N386" s="495"/>
      <c r="O386" s="495"/>
      <c r="P386" s="496"/>
    </row>
  </sheetData>
  <mergeCells count="21">
    <mergeCell ref="B185:P185"/>
    <mergeCell ref="B51:P51"/>
    <mergeCell ref="B89:P89"/>
    <mergeCell ref="B104:P104"/>
    <mergeCell ref="B115:P115"/>
    <mergeCell ref="B153:P153"/>
    <mergeCell ref="A2:P3"/>
    <mergeCell ref="K5:L5"/>
    <mergeCell ref="B11:P11"/>
    <mergeCell ref="B20:P20"/>
    <mergeCell ref="B37:P37"/>
    <mergeCell ref="B220:P220"/>
    <mergeCell ref="B247:P247"/>
    <mergeCell ref="B275:P275"/>
    <mergeCell ref="B276:P276"/>
    <mergeCell ref="B383:P386"/>
    <mergeCell ref="A288:P288"/>
    <mergeCell ref="A326:P326"/>
    <mergeCell ref="B374:P375"/>
    <mergeCell ref="B376:P379"/>
    <mergeCell ref="B381:P382"/>
  </mergeCells>
  <conditionalFormatting sqref="M358">
    <cfRule type="iconSet" priority="2">
      <iconSet>
        <cfvo type="percent" val="0"/>
        <cfvo type="formula" val="$V$387"/>
        <cfvo type="formula" val="$U$387"/>
      </iconSet>
    </cfRule>
  </conditionalFormatting>
  <conditionalFormatting sqref="N358">
    <cfRule type="iconSet" priority="1">
      <iconSet>
        <cfvo type="percent" val="0"/>
        <cfvo type="formula" val="$V$387"/>
        <cfvo type="formula" val="$U$387"/>
      </iconSet>
    </cfRule>
  </conditionalFormatting>
  <printOptions horizontalCentered="1"/>
  <pageMargins left="0.19685039370078741" right="0.15748031496062992" top="0.19685039370078741" bottom="0.19685039370078741" header="0.51181102362204722" footer="0.11811023622047245"/>
  <pageSetup paperSize="9" scale="39" fitToHeight="9" orientation="landscape" horizontalDpi="1200" verticalDpi="1200" r:id="rId1"/>
  <rowBreaks count="1" manualBreakCount="1">
    <brk id="28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408"/>
  <sheetViews>
    <sheetView topLeftCell="A392" workbookViewId="0">
      <selection activeCell="A375" sqref="A375"/>
    </sheetView>
  </sheetViews>
  <sheetFormatPr baseColWidth="10" defaultRowHeight="15.75" x14ac:dyDescent="0.25"/>
  <cols>
    <col min="1" max="1" width="26.375" bestFit="1" customWidth="1"/>
    <col min="2" max="2" width="30.625" customWidth="1"/>
  </cols>
  <sheetData>
    <row r="1" spans="1:14" ht="40.5" customHeight="1" x14ac:dyDescent="0.25">
      <c r="A1" s="514" t="s">
        <v>325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6"/>
    </row>
    <row r="3" spans="1:14" x14ac:dyDescent="0.25">
      <c r="A3" t="s">
        <v>401</v>
      </c>
      <c r="B3" t="str">
        <f>IF(('Fiche salarié'!B4+'Fiche salarié'!D4)=0,"",'Fiche salarié'!B4+'Fiche salarié'!D4)</f>
        <v/>
      </c>
    </row>
    <row r="4" spans="1:14" x14ac:dyDescent="0.25">
      <c r="A4" t="s">
        <v>402</v>
      </c>
    </row>
    <row r="5" spans="1:14" x14ac:dyDescent="0.25">
      <c r="A5" t="s">
        <v>403</v>
      </c>
    </row>
    <row r="6" spans="1:14" x14ac:dyDescent="0.25">
      <c r="A6" t="s">
        <v>404</v>
      </c>
    </row>
    <row r="7" spans="1:14" x14ac:dyDescent="0.25">
      <c r="A7" t="s">
        <v>405</v>
      </c>
      <c r="B7" s="317">
        <f>+Evaluation!M358</f>
        <v>0.79060860233516483</v>
      </c>
    </row>
    <row r="49" spans="1:14" x14ac:dyDescent="0.25">
      <c r="A49" s="513" t="s">
        <v>425</v>
      </c>
      <c r="B49" s="513"/>
      <c r="C49" s="513"/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</row>
    <row r="50" spans="1:14" x14ac:dyDescent="0.25">
      <c r="A50" s="513"/>
      <c r="B50" s="513"/>
      <c r="C50" s="513"/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</row>
    <row r="76" spans="1:14" x14ac:dyDescent="0.25">
      <c r="A76" s="513" t="s">
        <v>426</v>
      </c>
      <c r="B76" s="513"/>
      <c r="C76" s="513"/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</row>
    <row r="77" spans="1:14" x14ac:dyDescent="0.25">
      <c r="A77" s="513"/>
      <c r="B77" s="513"/>
      <c r="C77" s="513"/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</row>
    <row r="105" spans="1:14" x14ac:dyDescent="0.25">
      <c r="A105" s="513" t="s">
        <v>436</v>
      </c>
      <c r="B105" s="513"/>
      <c r="C105" s="513"/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</row>
    <row r="106" spans="1:14" x14ac:dyDescent="0.25">
      <c r="A106" s="513"/>
      <c r="B106" s="513"/>
      <c r="C106" s="513"/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</row>
    <row r="133" spans="1:14" x14ac:dyDescent="0.25">
      <c r="A133" s="513" t="s">
        <v>622</v>
      </c>
      <c r="B133" s="513"/>
      <c r="C133" s="513"/>
      <c r="D133" s="513"/>
      <c r="E133" s="513"/>
      <c r="F133" s="513"/>
      <c r="G133" s="513"/>
      <c r="H133" s="513"/>
      <c r="I133" s="513"/>
      <c r="J133" s="513"/>
      <c r="K133" s="513"/>
      <c r="L133" s="513"/>
      <c r="M133" s="513"/>
      <c r="N133" s="513"/>
    </row>
    <row r="134" spans="1:14" x14ac:dyDescent="0.25">
      <c r="A134" s="513"/>
      <c r="B134" s="513"/>
      <c r="C134" s="513"/>
      <c r="D134" s="513"/>
      <c r="E134" s="513"/>
      <c r="F134" s="513"/>
      <c r="G134" s="513"/>
      <c r="H134" s="513"/>
      <c r="I134" s="513"/>
      <c r="J134" s="513"/>
      <c r="K134" s="513"/>
      <c r="L134" s="513"/>
      <c r="M134" s="513"/>
      <c r="N134" s="513"/>
    </row>
    <row r="174" spans="1:14" x14ac:dyDescent="0.25">
      <c r="A174" s="513" t="s">
        <v>475</v>
      </c>
      <c r="B174" s="513"/>
      <c r="C174" s="513"/>
      <c r="D174" s="513"/>
      <c r="E174" s="513"/>
      <c r="F174" s="513"/>
      <c r="G174" s="513"/>
      <c r="H174" s="513"/>
      <c r="I174" s="513"/>
      <c r="J174" s="513"/>
      <c r="K174" s="513"/>
      <c r="L174" s="513"/>
      <c r="M174" s="513"/>
      <c r="N174" s="513"/>
    </row>
    <row r="175" spans="1:14" x14ac:dyDescent="0.25">
      <c r="A175" s="513"/>
      <c r="B175" s="513"/>
      <c r="C175" s="513"/>
      <c r="D175" s="513"/>
      <c r="E175" s="513"/>
      <c r="F175" s="513"/>
      <c r="G175" s="513"/>
      <c r="H175" s="513"/>
      <c r="I175" s="513"/>
      <c r="J175" s="513"/>
      <c r="K175" s="513"/>
      <c r="L175" s="513"/>
      <c r="M175" s="513"/>
      <c r="N175" s="513"/>
    </row>
    <row r="202" spans="1:14" x14ac:dyDescent="0.25">
      <c r="A202" s="513" t="s">
        <v>623</v>
      </c>
      <c r="B202" s="513"/>
      <c r="C202" s="513"/>
      <c r="D202" s="513"/>
      <c r="E202" s="513"/>
      <c r="F202" s="513"/>
      <c r="G202" s="513"/>
      <c r="H202" s="513"/>
      <c r="I202" s="513"/>
      <c r="J202" s="513"/>
      <c r="K202" s="513"/>
      <c r="L202" s="513"/>
      <c r="M202" s="513"/>
      <c r="N202" s="513"/>
    </row>
    <row r="203" spans="1:14" x14ac:dyDescent="0.25">
      <c r="A203" s="513"/>
      <c r="B203" s="513"/>
      <c r="C203" s="513"/>
      <c r="D203" s="513"/>
      <c r="E203" s="513"/>
      <c r="F203" s="513"/>
      <c r="G203" s="513"/>
      <c r="H203" s="513"/>
      <c r="I203" s="513"/>
      <c r="J203" s="513"/>
      <c r="K203" s="513"/>
      <c r="L203" s="513"/>
      <c r="M203" s="513"/>
      <c r="N203" s="513"/>
    </row>
    <row r="230" spans="1:14" x14ac:dyDescent="0.25">
      <c r="A230" s="513" t="s">
        <v>491</v>
      </c>
      <c r="B230" s="513"/>
      <c r="C230" s="513"/>
      <c r="D230" s="513"/>
      <c r="E230" s="513"/>
      <c r="F230" s="513"/>
      <c r="G230" s="513"/>
      <c r="H230" s="513"/>
      <c r="I230" s="513"/>
      <c r="J230" s="513"/>
      <c r="K230" s="513"/>
      <c r="L230" s="513"/>
      <c r="M230" s="513"/>
      <c r="N230" s="513"/>
    </row>
    <row r="231" spans="1:14" x14ac:dyDescent="0.25">
      <c r="A231" s="513"/>
      <c r="B231" s="513"/>
      <c r="C231" s="513"/>
      <c r="D231" s="513"/>
      <c r="E231" s="513"/>
      <c r="F231" s="513"/>
      <c r="G231" s="513"/>
      <c r="H231" s="513"/>
      <c r="I231" s="513"/>
      <c r="J231" s="513"/>
      <c r="K231" s="513"/>
      <c r="L231" s="513"/>
      <c r="M231" s="513"/>
      <c r="N231" s="513"/>
    </row>
    <row r="259" spans="1:14" x14ac:dyDescent="0.25">
      <c r="A259" s="513" t="s">
        <v>520</v>
      </c>
      <c r="B259" s="513"/>
      <c r="C259" s="513"/>
      <c r="D259" s="513"/>
      <c r="E259" s="513"/>
      <c r="F259" s="513"/>
      <c r="G259" s="513"/>
      <c r="H259" s="513"/>
      <c r="I259" s="513"/>
      <c r="J259" s="513"/>
      <c r="K259" s="513"/>
      <c r="L259" s="513"/>
      <c r="M259" s="513"/>
      <c r="N259" s="513"/>
    </row>
    <row r="260" spans="1:14" x14ac:dyDescent="0.25">
      <c r="A260" s="513"/>
      <c r="B260" s="513"/>
      <c r="C260" s="513"/>
      <c r="D260" s="513"/>
      <c r="E260" s="513"/>
      <c r="F260" s="513"/>
      <c r="G260" s="513"/>
      <c r="H260" s="513"/>
      <c r="I260" s="513"/>
      <c r="J260" s="513"/>
      <c r="K260" s="513"/>
      <c r="L260" s="513"/>
      <c r="M260" s="513"/>
      <c r="N260" s="513"/>
    </row>
    <row r="288" spans="1:14" x14ac:dyDescent="0.25">
      <c r="A288" s="513" t="s">
        <v>540</v>
      </c>
      <c r="B288" s="513"/>
      <c r="C288" s="513"/>
      <c r="D288" s="513"/>
      <c r="E288" s="513"/>
      <c r="F288" s="513"/>
      <c r="G288" s="513"/>
      <c r="H288" s="513"/>
      <c r="I288" s="513"/>
      <c r="J288" s="513"/>
      <c r="K288" s="513"/>
      <c r="L288" s="513"/>
      <c r="M288" s="513"/>
      <c r="N288" s="513"/>
    </row>
    <row r="289" spans="1:14" x14ac:dyDescent="0.25">
      <c r="A289" s="513"/>
      <c r="B289" s="513"/>
      <c r="C289" s="513"/>
      <c r="D289" s="513"/>
      <c r="E289" s="513"/>
      <c r="F289" s="513"/>
      <c r="G289" s="513"/>
      <c r="H289" s="513"/>
      <c r="I289" s="513"/>
      <c r="J289" s="513"/>
      <c r="K289" s="513"/>
      <c r="L289" s="513"/>
      <c r="M289" s="513"/>
      <c r="N289" s="513"/>
    </row>
    <row r="317" spans="1:14" x14ac:dyDescent="0.25">
      <c r="A317" s="513" t="s">
        <v>566</v>
      </c>
      <c r="B317" s="513"/>
      <c r="C317" s="513"/>
      <c r="D317" s="513"/>
      <c r="E317" s="513"/>
      <c r="F317" s="513"/>
      <c r="G317" s="513"/>
      <c r="H317" s="513"/>
      <c r="I317" s="513"/>
      <c r="J317" s="513"/>
      <c r="K317" s="513"/>
      <c r="L317" s="513"/>
      <c r="M317" s="513"/>
      <c r="N317" s="513"/>
    </row>
    <row r="318" spans="1:14" x14ac:dyDescent="0.25">
      <c r="A318" s="513"/>
      <c r="B318" s="513"/>
      <c r="C318" s="513"/>
      <c r="D318" s="513"/>
      <c r="E318" s="513"/>
      <c r="F318" s="513"/>
      <c r="G318" s="513"/>
      <c r="H318" s="513"/>
      <c r="I318" s="513"/>
      <c r="J318" s="513"/>
      <c r="K318" s="513"/>
      <c r="L318" s="513"/>
      <c r="M318" s="513"/>
      <c r="N318" s="513"/>
    </row>
    <row r="346" spans="1:14" x14ac:dyDescent="0.25">
      <c r="A346" s="513" t="s">
        <v>585</v>
      </c>
      <c r="B346" s="513"/>
      <c r="C346" s="513"/>
      <c r="D346" s="513"/>
      <c r="E346" s="513"/>
      <c r="F346" s="513"/>
      <c r="G346" s="513"/>
      <c r="H346" s="513"/>
      <c r="I346" s="513"/>
      <c r="J346" s="513"/>
      <c r="K346" s="513"/>
      <c r="L346" s="513"/>
      <c r="M346" s="513"/>
      <c r="N346" s="513"/>
    </row>
    <row r="347" spans="1:14" x14ac:dyDescent="0.25">
      <c r="A347" s="513"/>
      <c r="B347" s="513"/>
      <c r="C347" s="513"/>
      <c r="D347" s="513"/>
      <c r="E347" s="513"/>
      <c r="F347" s="513"/>
      <c r="G347" s="513"/>
      <c r="H347" s="513"/>
      <c r="I347" s="513"/>
      <c r="J347" s="513"/>
      <c r="K347" s="513"/>
      <c r="L347" s="513"/>
      <c r="M347" s="513"/>
      <c r="N347" s="513"/>
    </row>
    <row r="377" spans="1:14" x14ac:dyDescent="0.25">
      <c r="A377" s="513" t="s">
        <v>261</v>
      </c>
      <c r="B377" s="513"/>
      <c r="C377" s="513"/>
      <c r="D377" s="513"/>
      <c r="E377" s="513"/>
      <c r="F377" s="513"/>
      <c r="G377" s="513"/>
      <c r="H377" s="513"/>
      <c r="I377" s="513"/>
      <c r="J377" s="513"/>
      <c r="K377" s="513"/>
      <c r="L377" s="513"/>
      <c r="M377" s="513"/>
      <c r="N377" s="513"/>
    </row>
    <row r="378" spans="1:14" x14ac:dyDescent="0.25">
      <c r="A378" s="513"/>
      <c r="B378" s="513"/>
      <c r="C378" s="513"/>
      <c r="D378" s="513"/>
      <c r="E378" s="513"/>
      <c r="F378" s="513"/>
      <c r="G378" s="513"/>
      <c r="H378" s="513"/>
      <c r="I378" s="513"/>
      <c r="J378" s="513"/>
      <c r="K378" s="513"/>
      <c r="L378" s="513"/>
      <c r="M378" s="513"/>
      <c r="N378" s="513"/>
    </row>
    <row r="407" spans="1:14" x14ac:dyDescent="0.25">
      <c r="A407" s="513" t="s">
        <v>295</v>
      </c>
      <c r="B407" s="513"/>
      <c r="C407" s="513"/>
      <c r="D407" s="513"/>
      <c r="E407" s="513"/>
      <c r="F407" s="513"/>
      <c r="G407" s="513"/>
      <c r="H407" s="513"/>
      <c r="I407" s="513"/>
      <c r="J407" s="513"/>
      <c r="K407" s="513"/>
      <c r="L407" s="513"/>
      <c r="M407" s="513"/>
      <c r="N407" s="513"/>
    </row>
    <row r="408" spans="1:14" x14ac:dyDescent="0.25">
      <c r="A408" s="513"/>
      <c r="B408" s="513"/>
      <c r="C408" s="513"/>
      <c r="D408" s="513"/>
      <c r="E408" s="513"/>
      <c r="F408" s="513"/>
      <c r="G408" s="513"/>
      <c r="H408" s="513"/>
      <c r="I408" s="513"/>
      <c r="J408" s="513"/>
      <c r="K408" s="513"/>
      <c r="L408" s="513"/>
      <c r="M408" s="513"/>
      <c r="N408" s="513"/>
    </row>
  </sheetData>
  <mergeCells count="14">
    <mergeCell ref="A76:N77"/>
    <mergeCell ref="A1:N1"/>
    <mergeCell ref="A49:N50"/>
    <mergeCell ref="A105:N106"/>
    <mergeCell ref="A133:N134"/>
    <mergeCell ref="A174:N175"/>
    <mergeCell ref="A377:N378"/>
    <mergeCell ref="A407:N408"/>
    <mergeCell ref="A202:N203"/>
    <mergeCell ref="A230:N231"/>
    <mergeCell ref="A259:N260"/>
    <mergeCell ref="A288:N289"/>
    <mergeCell ref="A317:N318"/>
    <mergeCell ref="A346:N347"/>
  </mergeCells>
  <pageMargins left="0.7" right="0.7" top="0.75" bottom="0.75" header="0.3" footer="0.3"/>
  <pageSetup paperSize="9" scale="44" fitToHeight="0" orientation="portrait" r:id="rId1"/>
  <rowBreaks count="2" manualBreakCount="2">
    <brk id="106" max="13" man="1"/>
    <brk id="377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>
    <pageSetUpPr fitToPage="1"/>
  </sheetPr>
  <dimension ref="A1:N299"/>
  <sheetViews>
    <sheetView topLeftCell="A145" zoomScaleNormal="100" workbookViewId="0">
      <selection activeCell="G41" sqref="G41"/>
    </sheetView>
  </sheetViews>
  <sheetFormatPr baseColWidth="10" defaultRowHeight="15.75" x14ac:dyDescent="0.25"/>
  <cols>
    <col min="1" max="1" width="11" customWidth="1"/>
    <col min="2" max="2" width="12.25" customWidth="1"/>
    <col min="3" max="3" width="22.125" customWidth="1"/>
    <col min="5" max="5" width="5.5" customWidth="1"/>
    <col min="6" max="6" width="17.875" customWidth="1"/>
    <col min="7" max="7" width="31.625" customWidth="1"/>
    <col min="8" max="8" width="5" customWidth="1"/>
    <col min="9" max="9" width="6.5" customWidth="1"/>
    <col min="10" max="10" width="8.75" customWidth="1"/>
    <col min="11" max="11" width="5.25" customWidth="1"/>
  </cols>
  <sheetData>
    <row r="1" spans="1:14" ht="27" x14ac:dyDescent="0.25">
      <c r="A1" s="33"/>
      <c r="B1" s="514" t="s">
        <v>415</v>
      </c>
      <c r="C1" s="515"/>
      <c r="D1" s="515"/>
      <c r="E1" s="515"/>
      <c r="F1" s="515"/>
      <c r="G1" s="515"/>
      <c r="H1" s="515"/>
      <c r="I1" s="515"/>
      <c r="J1" s="515"/>
      <c r="K1" s="516"/>
      <c r="L1" s="33"/>
      <c r="M1" s="33"/>
      <c r="N1" s="33"/>
    </row>
    <row r="2" spans="1:14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x14ac:dyDescent="0.25">
      <c r="A3" s="34"/>
      <c r="B3" s="315" t="s">
        <v>398</v>
      </c>
      <c r="C3" s="34" t="str">
        <f>IF('Fiche salarié'!B4=0,"",'Fiche salarié'!B4)</f>
        <v/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x14ac:dyDescent="0.25">
      <c r="A4" s="34"/>
      <c r="B4" s="315" t="s">
        <v>396</v>
      </c>
      <c r="C4" s="34" t="str">
        <f>IF('Fiche salarié'!B4=0,"",'Fiche salarié'!B4)</f>
        <v/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x14ac:dyDescent="0.25">
      <c r="A5" s="34"/>
      <c r="B5" s="315" t="s">
        <v>399</v>
      </c>
      <c r="C5" s="34" t="str">
        <f>IF('Fiche salarié'!B5=0,"",'Fiche salarié'!B5)</f>
        <v/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34"/>
      <c r="B6" s="315" t="s">
        <v>246</v>
      </c>
      <c r="C6" s="34" t="str">
        <f>IF('Fiche salarié'!F48=0,"",'Fiche salarié'!F48)</f>
        <v/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4" x14ac:dyDescent="0.25">
      <c r="A7" s="34"/>
      <c r="B7" s="315" t="s">
        <v>217</v>
      </c>
      <c r="C7" s="34" t="str">
        <f>IF('Fiche salarié'!B48=0,"",'Fiche salarié'!B48)</f>
        <v/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</row>
    <row r="8" spans="1:14" x14ac:dyDescent="0.25">
      <c r="A8" s="34"/>
      <c r="B8" s="315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  <row r="9" spans="1:14" x14ac:dyDescent="0.25">
      <c r="B9" s="315"/>
    </row>
    <row r="10" spans="1:14" x14ac:dyDescent="0.25">
      <c r="B10" t="s">
        <v>236</v>
      </c>
      <c r="C10" t="s">
        <v>237</v>
      </c>
    </row>
    <row r="11" spans="1:14" x14ac:dyDescent="0.25">
      <c r="C11" t="s">
        <v>238</v>
      </c>
    </row>
    <row r="13" spans="1:14" x14ac:dyDescent="0.25">
      <c r="B13" t="s">
        <v>239</v>
      </c>
      <c r="C13" t="s">
        <v>240</v>
      </c>
    </row>
    <row r="19" spans="2:11" x14ac:dyDescent="0.25">
      <c r="B19" s="35" t="s">
        <v>242</v>
      </c>
    </row>
    <row r="21" spans="2:11" x14ac:dyDescent="0.25">
      <c r="B21" t="s">
        <v>241</v>
      </c>
      <c r="C21" t="s">
        <v>411</v>
      </c>
      <c r="D21" t="s">
        <v>416</v>
      </c>
    </row>
    <row r="23" spans="2:11" x14ac:dyDescent="0.25">
      <c r="B23" t="s">
        <v>243</v>
      </c>
      <c r="F23" s="318" t="str">
        <f>IF(C21=0,"",C21)</f>
        <v>Femme/Valet de chambre</v>
      </c>
      <c r="G23" t="s">
        <v>244</v>
      </c>
    </row>
    <row r="26" spans="2:11" x14ac:dyDescent="0.25">
      <c r="F26" s="319" t="s">
        <v>421</v>
      </c>
      <c r="G26" s="295"/>
      <c r="H26" s="319" t="str">
        <f>IF(C21=0,"",C21)</f>
        <v>Femme/Valet de chambre</v>
      </c>
      <c r="K26" s="35"/>
    </row>
    <row r="27" spans="2:11" x14ac:dyDescent="0.25">
      <c r="F27" t="s">
        <v>414</v>
      </c>
      <c r="H27" t="str">
        <f>IF(C21="Gouvernante Générale","la direction Mr et Mme DROUX",IF(C21="Gouvernante d'étage","Gouvernante Générale",IF(C21="Assistante Gouvernante","Gouvernante d'étage",IF(C21="Femme/Valet de chambre","Gouvernante d'étage",""))))</f>
        <v>Gouvernante d'étage</v>
      </c>
    </row>
    <row r="29" spans="2:11" x14ac:dyDescent="0.25">
      <c r="F29" s="35" t="s">
        <v>419</v>
      </c>
    </row>
    <row r="30" spans="2:11" x14ac:dyDescent="0.25">
      <c r="F30" t="s">
        <v>420</v>
      </c>
    </row>
    <row r="31" spans="2:11" x14ac:dyDescent="0.25">
      <c r="F31" t="s">
        <v>417</v>
      </c>
    </row>
    <row r="32" spans="2:11" x14ac:dyDescent="0.25">
      <c r="F32" t="s">
        <v>406</v>
      </c>
    </row>
    <row r="33" spans="1:6" x14ac:dyDescent="0.25">
      <c r="F33" t="s">
        <v>418</v>
      </c>
    </row>
    <row r="34" spans="1:6" x14ac:dyDescent="0.25">
      <c r="F34" t="s">
        <v>407</v>
      </c>
    </row>
    <row r="47" spans="1:6" x14ac:dyDescent="0.25">
      <c r="B47" s="35" t="s">
        <v>245</v>
      </c>
      <c r="D47" s="312" t="s">
        <v>394</v>
      </c>
    </row>
    <row r="48" spans="1:6" x14ac:dyDescent="0.25">
      <c r="A48" s="44" t="s">
        <v>247</v>
      </c>
    </row>
    <row r="49" spans="1:11" x14ac:dyDescent="0.25">
      <c r="A49" s="44" t="b">
        <f>IF(HLOOKUP($C$21,Compétences,ROW()-48,FALSE)&lt;&gt;"",TRUE,"")</f>
        <v>1</v>
      </c>
      <c r="B49" s="518" t="s">
        <v>225</v>
      </c>
      <c r="C49" s="519"/>
      <c r="D49" s="519"/>
      <c r="E49" s="519"/>
      <c r="F49" s="519"/>
      <c r="G49" s="519"/>
      <c r="H49" s="519"/>
      <c r="I49" s="519"/>
      <c r="J49" s="519"/>
      <c r="K49" s="520"/>
    </row>
    <row r="50" spans="1:11" x14ac:dyDescent="0.25">
      <c r="A50" s="44" t="b">
        <f t="shared" ref="A50:A112" si="0">IF(HLOOKUP($C$21,Compétences,ROW()-49,FALSE)&lt;&gt;"",TRUE,"")</f>
        <v>1</v>
      </c>
      <c r="B50" s="39" t="s">
        <v>72</v>
      </c>
    </row>
    <row r="51" spans="1:11" x14ac:dyDescent="0.25">
      <c r="A51" s="44" t="b">
        <f t="shared" si="0"/>
        <v>1</v>
      </c>
      <c r="C51" s="40" t="s">
        <v>74</v>
      </c>
    </row>
    <row r="52" spans="1:11" x14ac:dyDescent="0.25">
      <c r="A52" s="44" t="b">
        <f t="shared" si="0"/>
        <v>1</v>
      </c>
      <c r="D52" s="41" t="s">
        <v>73</v>
      </c>
    </row>
    <row r="53" spans="1:11" x14ac:dyDescent="0.25">
      <c r="A53" s="44" t="b">
        <f t="shared" si="0"/>
        <v>1</v>
      </c>
      <c r="D53" s="41" t="s">
        <v>78</v>
      </c>
    </row>
    <row r="54" spans="1:11" x14ac:dyDescent="0.25">
      <c r="A54" s="44" t="b">
        <f t="shared" si="0"/>
        <v>1</v>
      </c>
      <c r="D54" s="41" t="s">
        <v>75</v>
      </c>
    </row>
    <row r="55" spans="1:11" x14ac:dyDescent="0.25">
      <c r="A55" s="44" t="b">
        <f t="shared" si="0"/>
        <v>1</v>
      </c>
      <c r="D55" s="41" t="s">
        <v>76</v>
      </c>
    </row>
    <row r="56" spans="1:11" x14ac:dyDescent="0.25">
      <c r="A56" s="44" t="b">
        <f t="shared" si="0"/>
        <v>1</v>
      </c>
      <c r="D56" s="41" t="s">
        <v>77</v>
      </c>
    </row>
    <row r="57" spans="1:11" x14ac:dyDescent="0.25">
      <c r="A57" s="44" t="b">
        <f t="shared" si="0"/>
        <v>1</v>
      </c>
      <c r="D57" s="41" t="s">
        <v>80</v>
      </c>
    </row>
    <row r="58" spans="1:11" x14ac:dyDescent="0.25">
      <c r="A58" s="44" t="b">
        <f t="shared" si="0"/>
        <v>1</v>
      </c>
      <c r="D58" s="41" t="s">
        <v>88</v>
      </c>
    </row>
    <row r="59" spans="1:11" x14ac:dyDescent="0.25">
      <c r="A59" s="44" t="b">
        <f t="shared" si="0"/>
        <v>1</v>
      </c>
      <c r="D59" s="41" t="s">
        <v>118</v>
      </c>
    </row>
    <row r="60" spans="1:11" x14ac:dyDescent="0.25">
      <c r="A60" s="44" t="b">
        <f t="shared" si="0"/>
        <v>1</v>
      </c>
      <c r="C60" s="40" t="s">
        <v>210</v>
      </c>
    </row>
    <row r="61" spans="1:11" x14ac:dyDescent="0.25">
      <c r="A61" s="44" t="b">
        <f t="shared" si="0"/>
        <v>1</v>
      </c>
      <c r="D61" s="41" t="s">
        <v>79</v>
      </c>
    </row>
    <row r="62" spans="1:11" x14ac:dyDescent="0.25">
      <c r="A62" s="44" t="b">
        <f t="shared" si="0"/>
        <v>1</v>
      </c>
      <c r="D62" s="41" t="s">
        <v>214</v>
      </c>
    </row>
    <row r="63" spans="1:11" x14ac:dyDescent="0.25">
      <c r="A63" s="44" t="b">
        <f t="shared" si="0"/>
        <v>1</v>
      </c>
      <c r="D63" s="41" t="s">
        <v>89</v>
      </c>
    </row>
    <row r="64" spans="1:11" x14ac:dyDescent="0.25">
      <c r="A64" s="44" t="b">
        <f t="shared" si="0"/>
        <v>1</v>
      </c>
      <c r="D64" s="41" t="s">
        <v>99</v>
      </c>
    </row>
    <row r="65" spans="1:4" x14ac:dyDescent="0.25">
      <c r="A65" s="44" t="b">
        <f t="shared" si="0"/>
        <v>1</v>
      </c>
      <c r="D65" s="41" t="s">
        <v>83</v>
      </c>
    </row>
    <row r="66" spans="1:4" x14ac:dyDescent="0.25">
      <c r="A66" s="44" t="b">
        <f t="shared" si="0"/>
        <v>1</v>
      </c>
      <c r="D66" s="41" t="s">
        <v>87</v>
      </c>
    </row>
    <row r="67" spans="1:4" x14ac:dyDescent="0.25">
      <c r="A67" s="44" t="b">
        <f t="shared" si="0"/>
        <v>1</v>
      </c>
      <c r="D67" s="41" t="s">
        <v>84</v>
      </c>
    </row>
    <row r="68" spans="1:4" x14ac:dyDescent="0.25">
      <c r="A68" s="44" t="b">
        <f t="shared" si="0"/>
        <v>1</v>
      </c>
      <c r="D68" s="41" t="s">
        <v>85</v>
      </c>
    </row>
    <row r="69" spans="1:4" x14ac:dyDescent="0.25">
      <c r="A69" s="44" t="b">
        <f t="shared" si="0"/>
        <v>1</v>
      </c>
      <c r="D69" s="41" t="s">
        <v>81</v>
      </c>
    </row>
    <row r="70" spans="1:4" x14ac:dyDescent="0.25">
      <c r="A70" s="44" t="b">
        <f t="shared" si="0"/>
        <v>1</v>
      </c>
      <c r="D70" s="41" t="s">
        <v>101</v>
      </c>
    </row>
    <row r="71" spans="1:4" x14ac:dyDescent="0.25">
      <c r="A71" s="44" t="b">
        <f t="shared" si="0"/>
        <v>1</v>
      </c>
      <c r="D71" s="41" t="s">
        <v>86</v>
      </c>
    </row>
    <row r="72" spans="1:4" x14ac:dyDescent="0.25">
      <c r="A72" s="44" t="b">
        <f t="shared" si="0"/>
        <v>1</v>
      </c>
      <c r="C72" s="40" t="s">
        <v>209</v>
      </c>
    </row>
    <row r="73" spans="1:4" x14ac:dyDescent="0.25">
      <c r="A73" s="44" t="b">
        <f t="shared" si="0"/>
        <v>1</v>
      </c>
      <c r="D73" s="41" t="s">
        <v>82</v>
      </c>
    </row>
    <row r="74" spans="1:4" x14ac:dyDescent="0.25">
      <c r="A74" s="44" t="b">
        <f t="shared" si="0"/>
        <v>1</v>
      </c>
      <c r="D74" s="41" t="s">
        <v>181</v>
      </c>
    </row>
    <row r="75" spans="1:4" x14ac:dyDescent="0.25">
      <c r="A75" s="44" t="b">
        <f t="shared" si="0"/>
        <v>1</v>
      </c>
      <c r="D75" s="41" t="s">
        <v>121</v>
      </c>
    </row>
    <row r="76" spans="1:4" x14ac:dyDescent="0.25">
      <c r="A76" s="44" t="b">
        <f t="shared" si="0"/>
        <v>1</v>
      </c>
      <c r="C76" s="40" t="s">
        <v>96</v>
      </c>
    </row>
    <row r="77" spans="1:4" x14ac:dyDescent="0.25">
      <c r="A77" s="44" t="b">
        <f t="shared" si="0"/>
        <v>1</v>
      </c>
      <c r="D77" s="41" t="s">
        <v>119</v>
      </c>
    </row>
    <row r="78" spans="1:4" x14ac:dyDescent="0.25">
      <c r="A78" s="44" t="b">
        <f t="shared" si="0"/>
        <v>1</v>
      </c>
      <c r="D78" s="41" t="s">
        <v>94</v>
      </c>
    </row>
    <row r="79" spans="1:4" x14ac:dyDescent="0.25">
      <c r="A79" s="44" t="b">
        <f t="shared" si="0"/>
        <v>1</v>
      </c>
      <c r="D79" s="41" t="s">
        <v>95</v>
      </c>
    </row>
    <row r="80" spans="1:4" x14ac:dyDescent="0.25">
      <c r="A80" s="44" t="b">
        <f t="shared" si="0"/>
        <v>1</v>
      </c>
      <c r="D80" s="41" t="s">
        <v>97</v>
      </c>
    </row>
    <row r="81" spans="1:11" x14ac:dyDescent="0.25">
      <c r="A81" s="44" t="b">
        <f t="shared" si="0"/>
        <v>1</v>
      </c>
      <c r="D81" s="41" t="s">
        <v>216</v>
      </c>
    </row>
    <row r="82" spans="1:11" x14ac:dyDescent="0.25">
      <c r="A82" s="44" t="b">
        <f t="shared" si="0"/>
        <v>1</v>
      </c>
      <c r="D82" s="41" t="s">
        <v>98</v>
      </c>
    </row>
    <row r="83" spans="1:11" x14ac:dyDescent="0.25">
      <c r="A83" s="44" t="b">
        <f t="shared" si="0"/>
        <v>1</v>
      </c>
      <c r="D83" s="41" t="s">
        <v>120</v>
      </c>
    </row>
    <row r="84" spans="1:11" x14ac:dyDescent="0.25">
      <c r="A84" s="44" t="b">
        <f t="shared" si="0"/>
        <v>1</v>
      </c>
      <c r="D84" s="41" t="s">
        <v>11</v>
      </c>
    </row>
    <row r="85" spans="1:11" x14ac:dyDescent="0.25">
      <c r="A85" s="44" t="b">
        <f t="shared" si="0"/>
        <v>1</v>
      </c>
      <c r="D85" s="41" t="s">
        <v>100</v>
      </c>
    </row>
    <row r="86" spans="1:11" x14ac:dyDescent="0.25">
      <c r="A86" s="44" t="b">
        <f t="shared" si="0"/>
        <v>1</v>
      </c>
      <c r="D86" s="41" t="s">
        <v>179</v>
      </c>
    </row>
    <row r="87" spans="1:11" x14ac:dyDescent="0.25">
      <c r="A87" s="44" t="b">
        <f t="shared" si="0"/>
        <v>1</v>
      </c>
      <c r="C87" s="40" t="s">
        <v>215</v>
      </c>
    </row>
    <row r="88" spans="1:11" x14ac:dyDescent="0.25">
      <c r="A88" s="44" t="b">
        <f t="shared" si="0"/>
        <v>1</v>
      </c>
      <c r="D88" s="41" t="s">
        <v>90</v>
      </c>
    </row>
    <row r="89" spans="1:11" x14ac:dyDescent="0.25">
      <c r="A89" s="44" t="b">
        <f t="shared" si="0"/>
        <v>1</v>
      </c>
      <c r="D89" s="41" t="s">
        <v>92</v>
      </c>
    </row>
    <row r="90" spans="1:11" x14ac:dyDescent="0.25">
      <c r="A90" s="44" t="b">
        <f t="shared" si="0"/>
        <v>1</v>
      </c>
      <c r="D90" s="41" t="s">
        <v>91</v>
      </c>
    </row>
    <row r="91" spans="1:11" x14ac:dyDescent="0.25">
      <c r="A91" s="44" t="b">
        <f t="shared" si="0"/>
        <v>1</v>
      </c>
      <c r="D91" s="41" t="s">
        <v>93</v>
      </c>
    </row>
    <row r="92" spans="1:11" x14ac:dyDescent="0.25">
      <c r="A92" s="44" t="b">
        <f t="shared" si="0"/>
        <v>1</v>
      </c>
      <c r="C92" s="40" t="s">
        <v>102</v>
      </c>
    </row>
    <row r="93" spans="1:11" x14ac:dyDescent="0.25">
      <c r="A93" s="44" t="b">
        <f t="shared" si="0"/>
        <v>1</v>
      </c>
      <c r="B93" s="518" t="s">
        <v>231</v>
      </c>
      <c r="C93" s="519"/>
      <c r="D93" s="519"/>
      <c r="E93" s="519"/>
      <c r="F93" s="519"/>
      <c r="G93" s="519"/>
      <c r="H93" s="519"/>
      <c r="I93" s="519"/>
      <c r="J93" s="519"/>
      <c r="K93" s="520"/>
    </row>
    <row r="94" spans="1:11" x14ac:dyDescent="0.25">
      <c r="A94" s="44" t="b">
        <f t="shared" si="0"/>
        <v>1</v>
      </c>
      <c r="B94" s="39" t="s">
        <v>211</v>
      </c>
    </row>
    <row r="95" spans="1:11" x14ac:dyDescent="0.25">
      <c r="A95" s="44" t="b">
        <f t="shared" si="0"/>
        <v>1</v>
      </c>
      <c r="C95" s="40" t="s">
        <v>103</v>
      </c>
    </row>
    <row r="96" spans="1:11" x14ac:dyDescent="0.25">
      <c r="A96" s="44" t="b">
        <f t="shared" si="0"/>
        <v>1</v>
      </c>
      <c r="C96" s="40" t="s">
        <v>234</v>
      </c>
    </row>
    <row r="97" spans="1:11" x14ac:dyDescent="0.25">
      <c r="A97" s="44" t="b">
        <f t="shared" si="0"/>
        <v>1</v>
      </c>
      <c r="D97" s="41" t="s">
        <v>104</v>
      </c>
    </row>
    <row r="98" spans="1:11" x14ac:dyDescent="0.25">
      <c r="A98" s="44" t="b">
        <f t="shared" si="0"/>
        <v>1</v>
      </c>
      <c r="D98" s="41" t="s">
        <v>106</v>
      </c>
    </row>
    <row r="99" spans="1:11" x14ac:dyDescent="0.25">
      <c r="A99" s="44" t="b">
        <f t="shared" si="0"/>
        <v>1</v>
      </c>
      <c r="C99" s="40" t="s">
        <v>105</v>
      </c>
    </row>
    <row r="100" spans="1:11" x14ac:dyDescent="0.25">
      <c r="A100" s="44" t="b">
        <f t="shared" si="0"/>
        <v>1</v>
      </c>
      <c r="D100" s="41" t="s">
        <v>11</v>
      </c>
    </row>
    <row r="101" spans="1:11" x14ac:dyDescent="0.25">
      <c r="A101" s="44" t="b">
        <f t="shared" si="0"/>
        <v>1</v>
      </c>
      <c r="D101" s="41" t="s">
        <v>122</v>
      </c>
    </row>
    <row r="102" spans="1:11" x14ac:dyDescent="0.25">
      <c r="A102" s="44" t="b">
        <f t="shared" si="0"/>
        <v>1</v>
      </c>
      <c r="D102" s="41" t="s">
        <v>123</v>
      </c>
    </row>
    <row r="103" spans="1:11" x14ac:dyDescent="0.25">
      <c r="A103" s="44" t="b">
        <f t="shared" si="0"/>
        <v>1</v>
      </c>
      <c r="D103" s="41" t="s">
        <v>10</v>
      </c>
    </row>
    <row r="104" spans="1:11" x14ac:dyDescent="0.25">
      <c r="A104" s="44" t="b">
        <f t="shared" si="0"/>
        <v>1</v>
      </c>
      <c r="D104" s="41" t="s">
        <v>180</v>
      </c>
    </row>
    <row r="105" spans="1:11" x14ac:dyDescent="0.25">
      <c r="A105" s="44" t="b">
        <f t="shared" si="0"/>
        <v>1</v>
      </c>
      <c r="B105" s="518" t="s">
        <v>232</v>
      </c>
      <c r="C105" s="519"/>
      <c r="D105" s="519"/>
      <c r="E105" s="519"/>
      <c r="F105" s="519"/>
      <c r="G105" s="519"/>
      <c r="H105" s="519"/>
      <c r="I105" s="519"/>
      <c r="J105" s="519"/>
      <c r="K105" s="520"/>
    </row>
    <row r="106" spans="1:11" x14ac:dyDescent="0.25">
      <c r="A106" s="44" t="b">
        <f t="shared" si="0"/>
        <v>1</v>
      </c>
      <c r="B106" s="39" t="s">
        <v>15</v>
      </c>
    </row>
    <row r="107" spans="1:11" x14ac:dyDescent="0.25">
      <c r="A107" s="44" t="b">
        <f t="shared" si="0"/>
        <v>1</v>
      </c>
      <c r="C107" s="40" t="s">
        <v>1</v>
      </c>
    </row>
    <row r="108" spans="1:11" x14ac:dyDescent="0.25">
      <c r="A108" s="44" t="b">
        <f t="shared" si="0"/>
        <v>1</v>
      </c>
      <c r="D108" s="41" t="s">
        <v>0</v>
      </c>
    </row>
    <row r="109" spans="1:11" x14ac:dyDescent="0.25">
      <c r="A109" s="44" t="b">
        <f t="shared" si="0"/>
        <v>1</v>
      </c>
      <c r="D109" s="41" t="s">
        <v>116</v>
      </c>
    </row>
    <row r="110" spans="1:11" x14ac:dyDescent="0.25">
      <c r="A110" s="44" t="b">
        <f t="shared" si="0"/>
        <v>1</v>
      </c>
      <c r="D110" s="41" t="s">
        <v>117</v>
      </c>
    </row>
    <row r="111" spans="1:11" x14ac:dyDescent="0.25">
      <c r="A111" s="44" t="b">
        <f t="shared" si="0"/>
        <v>1</v>
      </c>
      <c r="D111" s="41" t="s">
        <v>2</v>
      </c>
    </row>
    <row r="112" spans="1:11" x14ac:dyDescent="0.25">
      <c r="A112" s="44" t="b">
        <f t="shared" si="0"/>
        <v>1</v>
      </c>
      <c r="D112" s="41" t="s">
        <v>3</v>
      </c>
    </row>
    <row r="113" spans="1:4" x14ac:dyDescent="0.25">
      <c r="A113" s="44" t="b">
        <f t="shared" ref="A113:A176" si="1">IF(HLOOKUP($C$21,Compétences,ROW()-49,FALSE)&lt;&gt;"",TRUE,"")</f>
        <v>1</v>
      </c>
      <c r="D113" s="41" t="s">
        <v>4</v>
      </c>
    </row>
    <row r="114" spans="1:4" x14ac:dyDescent="0.25">
      <c r="A114" s="44" t="b">
        <f t="shared" si="1"/>
        <v>1</v>
      </c>
      <c r="D114" s="41" t="s">
        <v>5</v>
      </c>
    </row>
    <row r="115" spans="1:4" x14ac:dyDescent="0.25">
      <c r="A115" s="44" t="b">
        <f t="shared" si="1"/>
        <v>1</v>
      </c>
      <c r="D115" s="41" t="s">
        <v>6</v>
      </c>
    </row>
    <row r="116" spans="1:4" x14ac:dyDescent="0.25">
      <c r="A116" s="44" t="str">
        <f t="shared" si="1"/>
        <v/>
      </c>
      <c r="D116" s="41" t="s">
        <v>7</v>
      </c>
    </row>
    <row r="117" spans="1:4" x14ac:dyDescent="0.25">
      <c r="A117" s="44" t="b">
        <f t="shared" si="1"/>
        <v>1</v>
      </c>
      <c r="D117" s="41" t="s">
        <v>8</v>
      </c>
    </row>
    <row r="118" spans="1:4" x14ac:dyDescent="0.25">
      <c r="A118" s="44" t="b">
        <f t="shared" si="1"/>
        <v>1</v>
      </c>
      <c r="D118" s="41" t="s">
        <v>129</v>
      </c>
    </row>
    <row r="119" spans="1:4" x14ac:dyDescent="0.25">
      <c r="A119" s="44" t="b">
        <f t="shared" si="1"/>
        <v>1</v>
      </c>
      <c r="C119" s="40" t="s">
        <v>226</v>
      </c>
    </row>
    <row r="120" spans="1:4" x14ac:dyDescent="0.25">
      <c r="A120" s="44" t="b">
        <f t="shared" si="1"/>
        <v>1</v>
      </c>
      <c r="D120" s="41" t="s">
        <v>13</v>
      </c>
    </row>
    <row r="121" spans="1:4" x14ac:dyDescent="0.25">
      <c r="A121" s="44" t="b">
        <f t="shared" si="1"/>
        <v>1</v>
      </c>
      <c r="D121" s="41" t="s">
        <v>14</v>
      </c>
    </row>
    <row r="122" spans="1:4" x14ac:dyDescent="0.25">
      <c r="A122" s="44" t="b">
        <f t="shared" si="1"/>
        <v>1</v>
      </c>
      <c r="D122" s="41" t="s">
        <v>188</v>
      </c>
    </row>
    <row r="123" spans="1:4" x14ac:dyDescent="0.25">
      <c r="A123" s="44" t="b">
        <f t="shared" si="1"/>
        <v>1</v>
      </c>
      <c r="D123" s="41" t="s">
        <v>189</v>
      </c>
    </row>
    <row r="124" spans="1:4" x14ac:dyDescent="0.25">
      <c r="A124" s="44" t="b">
        <f t="shared" si="1"/>
        <v>1</v>
      </c>
      <c r="D124" s="41" t="s">
        <v>64</v>
      </c>
    </row>
    <row r="125" spans="1:4" x14ac:dyDescent="0.25">
      <c r="A125" s="44" t="b">
        <f t="shared" si="1"/>
        <v>1</v>
      </c>
      <c r="C125" s="40" t="s">
        <v>16</v>
      </c>
    </row>
    <row r="126" spans="1:4" x14ac:dyDescent="0.25">
      <c r="A126" s="44" t="b">
        <f t="shared" si="1"/>
        <v>1</v>
      </c>
      <c r="D126" s="41" t="s">
        <v>12</v>
      </c>
    </row>
    <row r="127" spans="1:4" x14ac:dyDescent="0.25">
      <c r="A127" s="44" t="b">
        <f t="shared" si="1"/>
        <v>1</v>
      </c>
      <c r="D127" s="41" t="s">
        <v>124</v>
      </c>
    </row>
    <row r="128" spans="1:4" x14ac:dyDescent="0.25">
      <c r="A128" s="44" t="b">
        <f t="shared" si="1"/>
        <v>1</v>
      </c>
      <c r="D128" s="41" t="s">
        <v>125</v>
      </c>
    </row>
    <row r="129" spans="1:4" x14ac:dyDescent="0.25">
      <c r="A129" s="44" t="b">
        <f t="shared" si="1"/>
        <v>1</v>
      </c>
      <c r="D129" s="41" t="s">
        <v>182</v>
      </c>
    </row>
    <row r="130" spans="1:4" x14ac:dyDescent="0.25">
      <c r="A130" s="44" t="b">
        <f t="shared" si="1"/>
        <v>1</v>
      </c>
      <c r="D130" s="41" t="s">
        <v>183</v>
      </c>
    </row>
    <row r="131" spans="1:4" x14ac:dyDescent="0.25">
      <c r="A131" s="44" t="b">
        <f t="shared" si="1"/>
        <v>1</v>
      </c>
      <c r="D131" s="41" t="s">
        <v>184</v>
      </c>
    </row>
    <row r="132" spans="1:4" x14ac:dyDescent="0.25">
      <c r="A132" s="44" t="b">
        <f t="shared" si="1"/>
        <v>1</v>
      </c>
      <c r="C132" s="40" t="s">
        <v>17</v>
      </c>
    </row>
    <row r="133" spans="1:4" x14ac:dyDescent="0.25">
      <c r="A133" s="44" t="b">
        <f t="shared" si="1"/>
        <v>1</v>
      </c>
      <c r="D133" s="41" t="s">
        <v>126</v>
      </c>
    </row>
    <row r="134" spans="1:4" x14ac:dyDescent="0.25">
      <c r="A134" s="44" t="b">
        <f t="shared" si="1"/>
        <v>1</v>
      </c>
      <c r="D134" s="41" t="s">
        <v>127</v>
      </c>
    </row>
    <row r="135" spans="1:4" x14ac:dyDescent="0.25">
      <c r="A135" s="44" t="b">
        <f t="shared" si="1"/>
        <v>1</v>
      </c>
      <c r="D135" s="41" t="s">
        <v>128</v>
      </c>
    </row>
    <row r="136" spans="1:4" x14ac:dyDescent="0.25">
      <c r="A136" s="44" t="b">
        <f t="shared" si="1"/>
        <v>1</v>
      </c>
      <c r="C136" s="40" t="s">
        <v>18</v>
      </c>
    </row>
    <row r="137" spans="1:4" x14ac:dyDescent="0.25">
      <c r="A137" s="44" t="b">
        <f t="shared" si="1"/>
        <v>1</v>
      </c>
      <c r="D137" s="41" t="s">
        <v>126</v>
      </c>
    </row>
    <row r="138" spans="1:4" x14ac:dyDescent="0.25">
      <c r="A138" s="44" t="b">
        <f t="shared" si="1"/>
        <v>1</v>
      </c>
      <c r="D138" s="41" t="s">
        <v>127</v>
      </c>
    </row>
    <row r="139" spans="1:4" x14ac:dyDescent="0.25">
      <c r="A139" s="44" t="b">
        <f t="shared" si="1"/>
        <v>1</v>
      </c>
      <c r="D139" s="41" t="s">
        <v>128</v>
      </c>
    </row>
    <row r="140" spans="1:4" x14ac:dyDescent="0.25">
      <c r="A140" s="44" t="b">
        <f t="shared" si="1"/>
        <v>1</v>
      </c>
      <c r="D140" s="41" t="s">
        <v>185</v>
      </c>
    </row>
    <row r="141" spans="1:4" x14ac:dyDescent="0.25">
      <c r="A141" s="44" t="b">
        <f t="shared" si="1"/>
        <v>1</v>
      </c>
      <c r="D141" s="41" t="s">
        <v>186</v>
      </c>
    </row>
    <row r="142" spans="1:4" x14ac:dyDescent="0.25">
      <c r="A142" s="44" t="b">
        <f t="shared" si="1"/>
        <v>1</v>
      </c>
      <c r="D142" s="41" t="s">
        <v>187</v>
      </c>
    </row>
    <row r="143" spans="1:4" x14ac:dyDescent="0.25">
      <c r="A143" s="44" t="b">
        <f t="shared" si="1"/>
        <v>1</v>
      </c>
      <c r="C143" s="40" t="s">
        <v>66</v>
      </c>
    </row>
    <row r="144" spans="1:4" x14ac:dyDescent="0.25">
      <c r="A144" s="44" t="b">
        <f t="shared" si="1"/>
        <v>1</v>
      </c>
      <c r="D144" s="41" t="s">
        <v>19</v>
      </c>
    </row>
    <row r="145" spans="1:4" x14ac:dyDescent="0.25">
      <c r="A145" s="44" t="b">
        <f t="shared" si="1"/>
        <v>1</v>
      </c>
      <c r="D145" s="41" t="s">
        <v>20</v>
      </c>
    </row>
    <row r="146" spans="1:4" x14ac:dyDescent="0.25">
      <c r="A146" s="44" t="b">
        <f t="shared" si="1"/>
        <v>1</v>
      </c>
      <c r="D146" s="41" t="s">
        <v>65</v>
      </c>
    </row>
    <row r="147" spans="1:4" x14ac:dyDescent="0.25">
      <c r="A147" s="44" t="b">
        <f t="shared" si="1"/>
        <v>1</v>
      </c>
      <c r="D147" s="42" t="s">
        <v>9</v>
      </c>
    </row>
    <row r="148" spans="1:4" x14ac:dyDescent="0.25">
      <c r="A148" s="44" t="b">
        <f t="shared" si="1"/>
        <v>1</v>
      </c>
      <c r="D148" s="42" t="s">
        <v>10</v>
      </c>
    </row>
    <row r="149" spans="1:4" x14ac:dyDescent="0.25">
      <c r="A149" s="44" t="b">
        <f t="shared" si="1"/>
        <v>1</v>
      </c>
      <c r="D149" s="42" t="s">
        <v>11</v>
      </c>
    </row>
    <row r="150" spans="1:4" x14ac:dyDescent="0.25">
      <c r="A150" s="44" t="b">
        <f t="shared" si="1"/>
        <v>1</v>
      </c>
      <c r="B150" s="39" t="s">
        <v>21</v>
      </c>
    </row>
    <row r="151" spans="1:4" x14ac:dyDescent="0.25">
      <c r="A151" s="44" t="b">
        <f t="shared" si="1"/>
        <v>1</v>
      </c>
      <c r="C151" s="40" t="s">
        <v>136</v>
      </c>
    </row>
    <row r="152" spans="1:4" x14ac:dyDescent="0.25">
      <c r="A152" s="44" t="b">
        <f t="shared" si="1"/>
        <v>1</v>
      </c>
      <c r="D152" s="41" t="s">
        <v>130</v>
      </c>
    </row>
    <row r="153" spans="1:4" x14ac:dyDescent="0.25">
      <c r="A153" s="44" t="b">
        <f t="shared" si="1"/>
        <v>1</v>
      </c>
      <c r="D153" s="41" t="s">
        <v>131</v>
      </c>
    </row>
    <row r="154" spans="1:4" x14ac:dyDescent="0.25">
      <c r="A154" s="44" t="b">
        <f t="shared" si="1"/>
        <v>1</v>
      </c>
      <c r="D154" s="41" t="s">
        <v>132</v>
      </c>
    </row>
    <row r="155" spans="1:4" x14ac:dyDescent="0.25">
      <c r="A155" s="44" t="b">
        <f t="shared" si="1"/>
        <v>1</v>
      </c>
      <c r="D155" s="41" t="s">
        <v>133</v>
      </c>
    </row>
    <row r="156" spans="1:4" x14ac:dyDescent="0.25">
      <c r="A156" s="44" t="b">
        <f t="shared" si="1"/>
        <v>1</v>
      </c>
      <c r="D156" s="41" t="s">
        <v>134</v>
      </c>
    </row>
    <row r="157" spans="1:4" x14ac:dyDescent="0.25">
      <c r="A157" s="44" t="b">
        <f t="shared" si="1"/>
        <v>1</v>
      </c>
      <c r="D157" s="41" t="s">
        <v>135</v>
      </c>
    </row>
    <row r="158" spans="1:4" x14ac:dyDescent="0.25">
      <c r="A158" s="44" t="b">
        <f t="shared" si="1"/>
        <v>1</v>
      </c>
      <c r="C158" s="40" t="s">
        <v>28</v>
      </c>
    </row>
    <row r="159" spans="1:4" x14ac:dyDescent="0.25">
      <c r="A159" s="44" t="b">
        <f t="shared" si="1"/>
        <v>1</v>
      </c>
      <c r="D159" s="41" t="s">
        <v>23</v>
      </c>
    </row>
    <row r="160" spans="1:4" x14ac:dyDescent="0.25">
      <c r="A160" s="44" t="b">
        <f t="shared" si="1"/>
        <v>1</v>
      </c>
      <c r="D160" s="41" t="s">
        <v>24</v>
      </c>
    </row>
    <row r="161" spans="1:4" x14ac:dyDescent="0.25">
      <c r="A161" s="44" t="b">
        <f t="shared" si="1"/>
        <v>1</v>
      </c>
      <c r="D161" s="41" t="s">
        <v>67</v>
      </c>
    </row>
    <row r="162" spans="1:4" x14ac:dyDescent="0.25">
      <c r="A162" s="44" t="b">
        <f t="shared" si="1"/>
        <v>1</v>
      </c>
      <c r="D162" s="41" t="s">
        <v>25</v>
      </c>
    </row>
    <row r="163" spans="1:4" x14ac:dyDescent="0.25">
      <c r="A163" s="44" t="b">
        <f t="shared" si="1"/>
        <v>1</v>
      </c>
      <c r="D163" s="41" t="s">
        <v>26</v>
      </c>
    </row>
    <row r="164" spans="1:4" x14ac:dyDescent="0.25">
      <c r="A164" s="44" t="b">
        <f t="shared" si="1"/>
        <v>1</v>
      </c>
      <c r="C164" s="40" t="s">
        <v>193</v>
      </c>
    </row>
    <row r="165" spans="1:4" x14ac:dyDescent="0.25">
      <c r="A165" s="44" t="b">
        <f t="shared" si="1"/>
        <v>1</v>
      </c>
      <c r="D165" s="41" t="s">
        <v>190</v>
      </c>
    </row>
    <row r="166" spans="1:4" x14ac:dyDescent="0.25">
      <c r="A166" s="44" t="b">
        <f t="shared" si="1"/>
        <v>1</v>
      </c>
      <c r="D166" s="41" t="s">
        <v>191</v>
      </c>
    </row>
    <row r="167" spans="1:4" x14ac:dyDescent="0.25">
      <c r="A167" s="44" t="b">
        <f t="shared" si="1"/>
        <v>1</v>
      </c>
      <c r="D167" s="41" t="s">
        <v>192</v>
      </c>
    </row>
    <row r="168" spans="1:4" x14ac:dyDescent="0.25">
      <c r="A168" s="44" t="b">
        <f t="shared" si="1"/>
        <v>1</v>
      </c>
      <c r="D168" s="41" t="s">
        <v>195</v>
      </c>
    </row>
    <row r="169" spans="1:4" x14ac:dyDescent="0.25">
      <c r="A169" s="44" t="b">
        <f t="shared" si="1"/>
        <v>1</v>
      </c>
      <c r="D169" s="41" t="s">
        <v>194</v>
      </c>
    </row>
    <row r="170" spans="1:4" x14ac:dyDescent="0.25">
      <c r="A170" s="44" t="b">
        <f t="shared" si="1"/>
        <v>1</v>
      </c>
      <c r="C170" s="40" t="s">
        <v>227</v>
      </c>
    </row>
    <row r="171" spans="1:4" x14ac:dyDescent="0.25">
      <c r="A171" s="44" t="b">
        <f t="shared" si="1"/>
        <v>1</v>
      </c>
      <c r="D171" s="41" t="s">
        <v>22</v>
      </c>
    </row>
    <row r="172" spans="1:4" x14ac:dyDescent="0.25">
      <c r="A172" s="44" t="b">
        <f t="shared" si="1"/>
        <v>1</v>
      </c>
      <c r="D172" s="41" t="s">
        <v>213</v>
      </c>
    </row>
    <row r="173" spans="1:4" x14ac:dyDescent="0.25">
      <c r="A173" s="44" t="b">
        <f t="shared" si="1"/>
        <v>1</v>
      </c>
      <c r="D173" s="41" t="s">
        <v>27</v>
      </c>
    </row>
    <row r="174" spans="1:4" x14ac:dyDescent="0.25">
      <c r="A174" s="44" t="b">
        <f t="shared" si="1"/>
        <v>1</v>
      </c>
      <c r="D174" s="41" t="s">
        <v>29</v>
      </c>
    </row>
    <row r="175" spans="1:4" x14ac:dyDescent="0.25">
      <c r="A175" s="44" t="b">
        <f t="shared" si="1"/>
        <v>1</v>
      </c>
      <c r="D175" s="41" t="s">
        <v>30</v>
      </c>
    </row>
    <row r="176" spans="1:4" x14ac:dyDescent="0.25">
      <c r="A176" s="44" t="b">
        <f t="shared" si="1"/>
        <v>1</v>
      </c>
      <c r="D176" s="41" t="s">
        <v>68</v>
      </c>
    </row>
    <row r="177" spans="1:11" x14ac:dyDescent="0.25">
      <c r="A177" s="44" t="b">
        <f t="shared" ref="A177:A240" si="2">IF(HLOOKUP($C$21,Compétences,ROW()-49,FALSE)&lt;&gt;"",TRUE,"")</f>
        <v>1</v>
      </c>
      <c r="D177" s="41" t="s">
        <v>31</v>
      </c>
    </row>
    <row r="178" spans="1:11" x14ac:dyDescent="0.25">
      <c r="A178" s="44" t="b">
        <f t="shared" si="2"/>
        <v>1</v>
      </c>
      <c r="B178" s="39" t="s">
        <v>32</v>
      </c>
    </row>
    <row r="179" spans="1:11" x14ac:dyDescent="0.25">
      <c r="A179" s="44" t="b">
        <f t="shared" si="2"/>
        <v>1</v>
      </c>
      <c r="C179" s="41" t="s">
        <v>33</v>
      </c>
    </row>
    <row r="180" spans="1:11" x14ac:dyDescent="0.25">
      <c r="A180" s="44" t="b">
        <f t="shared" si="2"/>
        <v>1</v>
      </c>
      <c r="C180" s="41" t="s">
        <v>34</v>
      </c>
    </row>
    <row r="181" spans="1:11" x14ac:dyDescent="0.25">
      <c r="A181" s="44" t="b">
        <f t="shared" si="2"/>
        <v>1</v>
      </c>
      <c r="C181" s="41" t="s">
        <v>35</v>
      </c>
    </row>
    <row r="182" spans="1:11" x14ac:dyDescent="0.25">
      <c r="A182" s="44" t="b">
        <f t="shared" si="2"/>
        <v>1</v>
      </c>
      <c r="C182" s="41" t="s">
        <v>36</v>
      </c>
    </row>
    <row r="183" spans="1:11" x14ac:dyDescent="0.25">
      <c r="A183" s="44" t="b">
        <f t="shared" si="2"/>
        <v>1</v>
      </c>
      <c r="C183" s="41" t="s">
        <v>37</v>
      </c>
    </row>
    <row r="184" spans="1:11" x14ac:dyDescent="0.25">
      <c r="A184" s="44" t="b">
        <f t="shared" si="2"/>
        <v>1</v>
      </c>
      <c r="C184" s="41" t="s">
        <v>38</v>
      </c>
    </row>
    <row r="185" spans="1:11" x14ac:dyDescent="0.25">
      <c r="A185" s="44" t="b">
        <f t="shared" si="2"/>
        <v>1</v>
      </c>
      <c r="C185" s="41" t="s">
        <v>39</v>
      </c>
    </row>
    <row r="186" spans="1:11" x14ac:dyDescent="0.25">
      <c r="A186" s="44" t="b">
        <f t="shared" si="2"/>
        <v>1</v>
      </c>
      <c r="C186" s="41" t="s">
        <v>40</v>
      </c>
    </row>
    <row r="187" spans="1:11" x14ac:dyDescent="0.25">
      <c r="A187" s="44" t="b">
        <f t="shared" si="2"/>
        <v>1</v>
      </c>
      <c r="C187" s="41" t="s">
        <v>41</v>
      </c>
    </row>
    <row r="188" spans="1:11" x14ac:dyDescent="0.25">
      <c r="A188" s="44" t="b">
        <f t="shared" si="2"/>
        <v>1</v>
      </c>
      <c r="C188" s="41" t="s">
        <v>42</v>
      </c>
    </row>
    <row r="189" spans="1:11" x14ac:dyDescent="0.25">
      <c r="A189" s="44" t="b">
        <f t="shared" si="2"/>
        <v>1</v>
      </c>
      <c r="B189" s="518" t="s">
        <v>233</v>
      </c>
      <c r="C189" s="519"/>
      <c r="D189" s="519"/>
      <c r="E189" s="519"/>
      <c r="F189" s="519"/>
      <c r="G189" s="519"/>
      <c r="H189" s="519"/>
      <c r="I189" s="519"/>
      <c r="J189" s="519"/>
      <c r="K189" s="520"/>
    </row>
    <row r="190" spans="1:11" x14ac:dyDescent="0.25">
      <c r="A190" s="44" t="b">
        <f t="shared" si="2"/>
        <v>1</v>
      </c>
      <c r="B190" s="39" t="s">
        <v>137</v>
      </c>
    </row>
    <row r="191" spans="1:11" x14ac:dyDescent="0.25">
      <c r="A191" s="44" t="b">
        <f t="shared" si="2"/>
        <v>1</v>
      </c>
      <c r="C191" s="40" t="s">
        <v>207</v>
      </c>
    </row>
    <row r="192" spans="1:11" x14ac:dyDescent="0.25">
      <c r="A192" s="44" t="b">
        <f t="shared" si="2"/>
        <v>1</v>
      </c>
      <c r="D192" s="41" t="s">
        <v>138</v>
      </c>
    </row>
    <row r="193" spans="1:4" x14ac:dyDescent="0.25">
      <c r="A193" s="44" t="b">
        <f t="shared" si="2"/>
        <v>1</v>
      </c>
      <c r="D193" s="41" t="s">
        <v>139</v>
      </c>
    </row>
    <row r="194" spans="1:4" x14ac:dyDescent="0.25">
      <c r="A194" s="44" t="b">
        <f t="shared" si="2"/>
        <v>1</v>
      </c>
      <c r="D194" s="41" t="s">
        <v>140</v>
      </c>
    </row>
    <row r="195" spans="1:4" x14ac:dyDescent="0.25">
      <c r="A195" s="44" t="b">
        <f t="shared" si="2"/>
        <v>1</v>
      </c>
      <c r="D195" s="41" t="s">
        <v>141</v>
      </c>
    </row>
    <row r="196" spans="1:4" x14ac:dyDescent="0.25">
      <c r="A196" s="44" t="b">
        <f t="shared" si="2"/>
        <v>1</v>
      </c>
      <c r="D196" s="41" t="s">
        <v>142</v>
      </c>
    </row>
    <row r="197" spans="1:4" x14ac:dyDescent="0.25">
      <c r="A197" s="44" t="b">
        <f t="shared" si="2"/>
        <v>1</v>
      </c>
      <c r="D197" s="41" t="s">
        <v>143</v>
      </c>
    </row>
    <row r="198" spans="1:4" x14ac:dyDescent="0.25">
      <c r="A198" s="44" t="b">
        <f t="shared" si="2"/>
        <v>1</v>
      </c>
      <c r="D198" s="41" t="s">
        <v>144</v>
      </c>
    </row>
    <row r="199" spans="1:4" x14ac:dyDescent="0.25">
      <c r="A199" s="44" t="b">
        <f t="shared" si="2"/>
        <v>1</v>
      </c>
      <c r="D199" s="41" t="s">
        <v>145</v>
      </c>
    </row>
    <row r="200" spans="1:4" x14ac:dyDescent="0.25">
      <c r="A200" s="44" t="b">
        <f t="shared" si="2"/>
        <v>1</v>
      </c>
      <c r="C200" s="40" t="s">
        <v>146</v>
      </c>
    </row>
    <row r="201" spans="1:4" x14ac:dyDescent="0.25">
      <c r="A201" s="44" t="b">
        <f t="shared" si="2"/>
        <v>1</v>
      </c>
      <c r="D201" s="41" t="s">
        <v>159</v>
      </c>
    </row>
    <row r="202" spans="1:4" x14ac:dyDescent="0.25">
      <c r="A202" s="44" t="b">
        <f t="shared" si="2"/>
        <v>1</v>
      </c>
      <c r="D202" s="41" t="s">
        <v>160</v>
      </c>
    </row>
    <row r="203" spans="1:4" x14ac:dyDescent="0.25">
      <c r="A203" s="44" t="b">
        <f t="shared" si="2"/>
        <v>1</v>
      </c>
      <c r="D203" s="41" t="s">
        <v>161</v>
      </c>
    </row>
    <row r="204" spans="1:4" x14ac:dyDescent="0.25">
      <c r="A204" s="44" t="b">
        <f t="shared" si="2"/>
        <v>1</v>
      </c>
      <c r="D204" s="41" t="s">
        <v>162</v>
      </c>
    </row>
    <row r="205" spans="1:4" x14ac:dyDescent="0.25">
      <c r="A205" s="44" t="b">
        <f t="shared" si="2"/>
        <v>1</v>
      </c>
      <c r="D205" s="41" t="s">
        <v>167</v>
      </c>
    </row>
    <row r="206" spans="1:4" x14ac:dyDescent="0.25">
      <c r="A206" s="44" t="b">
        <f t="shared" si="2"/>
        <v>1</v>
      </c>
      <c r="C206" s="40" t="s">
        <v>147</v>
      </c>
    </row>
    <row r="207" spans="1:4" x14ac:dyDescent="0.25">
      <c r="A207" s="44" t="b">
        <f t="shared" si="2"/>
        <v>1</v>
      </c>
      <c r="D207" s="41" t="s">
        <v>148</v>
      </c>
    </row>
    <row r="208" spans="1:4" x14ac:dyDescent="0.25">
      <c r="A208" s="44" t="b">
        <f t="shared" si="2"/>
        <v>1</v>
      </c>
      <c r="D208" s="41" t="s">
        <v>149</v>
      </c>
    </row>
    <row r="209" spans="1:4" x14ac:dyDescent="0.25">
      <c r="A209" s="44" t="b">
        <f t="shared" si="2"/>
        <v>1</v>
      </c>
      <c r="D209" s="41" t="s">
        <v>150</v>
      </c>
    </row>
    <row r="210" spans="1:4" x14ac:dyDescent="0.25">
      <c r="A210" s="44" t="b">
        <f t="shared" si="2"/>
        <v>1</v>
      </c>
      <c r="D210" s="41" t="s">
        <v>151</v>
      </c>
    </row>
    <row r="211" spans="1:4" x14ac:dyDescent="0.25">
      <c r="A211" s="44" t="b">
        <f t="shared" si="2"/>
        <v>1</v>
      </c>
      <c r="D211" s="41" t="s">
        <v>163</v>
      </c>
    </row>
    <row r="212" spans="1:4" x14ac:dyDescent="0.25">
      <c r="A212" s="44" t="b">
        <f t="shared" si="2"/>
        <v>1</v>
      </c>
      <c r="D212" s="41" t="s">
        <v>164</v>
      </c>
    </row>
    <row r="213" spans="1:4" x14ac:dyDescent="0.25">
      <c r="A213" s="44" t="b">
        <f t="shared" si="2"/>
        <v>1</v>
      </c>
      <c r="D213" s="41" t="s">
        <v>165</v>
      </c>
    </row>
    <row r="214" spans="1:4" x14ac:dyDescent="0.25">
      <c r="A214" s="44" t="b">
        <f t="shared" si="2"/>
        <v>1</v>
      </c>
      <c r="D214" s="41" t="s">
        <v>166</v>
      </c>
    </row>
    <row r="215" spans="1:4" x14ac:dyDescent="0.25">
      <c r="A215" s="44" t="b">
        <f t="shared" si="2"/>
        <v>1</v>
      </c>
      <c r="D215" s="41" t="s">
        <v>168</v>
      </c>
    </row>
    <row r="216" spans="1:4" x14ac:dyDescent="0.25">
      <c r="A216" s="44" t="b">
        <f t="shared" si="2"/>
        <v>1</v>
      </c>
      <c r="C216" s="40" t="s">
        <v>208</v>
      </c>
    </row>
    <row r="217" spans="1:4" x14ac:dyDescent="0.25">
      <c r="A217" s="44" t="b">
        <f t="shared" si="2"/>
        <v>1</v>
      </c>
      <c r="D217" s="41" t="s">
        <v>176</v>
      </c>
    </row>
    <row r="218" spans="1:4" x14ac:dyDescent="0.25">
      <c r="A218" s="44" t="b">
        <f t="shared" si="2"/>
        <v>1</v>
      </c>
      <c r="D218" s="41" t="s">
        <v>152</v>
      </c>
    </row>
    <row r="219" spans="1:4" x14ac:dyDescent="0.25">
      <c r="A219" s="44" t="b">
        <f t="shared" si="2"/>
        <v>1</v>
      </c>
      <c r="D219" s="41" t="s">
        <v>169</v>
      </c>
    </row>
    <row r="220" spans="1:4" x14ac:dyDescent="0.25">
      <c r="A220" s="44" t="b">
        <f t="shared" si="2"/>
        <v>1</v>
      </c>
      <c r="D220" s="41" t="s">
        <v>170</v>
      </c>
    </row>
    <row r="221" spans="1:4" x14ac:dyDescent="0.25">
      <c r="A221" s="44" t="b">
        <f t="shared" si="2"/>
        <v>1</v>
      </c>
      <c r="C221" s="40" t="s">
        <v>228</v>
      </c>
    </row>
    <row r="222" spans="1:4" x14ac:dyDescent="0.25">
      <c r="A222" s="44" t="b">
        <f t="shared" si="2"/>
        <v>1</v>
      </c>
      <c r="D222" s="41" t="s">
        <v>153</v>
      </c>
    </row>
    <row r="223" spans="1:4" x14ac:dyDescent="0.25">
      <c r="A223" s="44" t="b">
        <f t="shared" si="2"/>
        <v>1</v>
      </c>
      <c r="D223" s="41" t="s">
        <v>154</v>
      </c>
    </row>
    <row r="224" spans="1:4" x14ac:dyDescent="0.25">
      <c r="A224" s="44" t="b">
        <f t="shared" si="2"/>
        <v>1</v>
      </c>
      <c r="D224" s="41" t="s">
        <v>155</v>
      </c>
    </row>
    <row r="225" spans="1:11" x14ac:dyDescent="0.25">
      <c r="A225" s="44" t="b">
        <f t="shared" si="2"/>
        <v>1</v>
      </c>
      <c r="D225" s="41" t="s">
        <v>156</v>
      </c>
    </row>
    <row r="226" spans="1:11" x14ac:dyDescent="0.25">
      <c r="A226" s="44" t="b">
        <f t="shared" si="2"/>
        <v>1</v>
      </c>
      <c r="D226" s="41" t="s">
        <v>157</v>
      </c>
    </row>
    <row r="227" spans="1:11" x14ac:dyDescent="0.25">
      <c r="A227" s="44" t="b">
        <f t="shared" si="2"/>
        <v>1</v>
      </c>
      <c r="D227" s="41" t="s">
        <v>171</v>
      </c>
    </row>
    <row r="228" spans="1:11" x14ac:dyDescent="0.25">
      <c r="A228" s="44" t="b">
        <f t="shared" si="2"/>
        <v>1</v>
      </c>
      <c r="D228" s="41" t="s">
        <v>173</v>
      </c>
    </row>
    <row r="229" spans="1:11" x14ac:dyDescent="0.25">
      <c r="A229" s="44" t="b">
        <f t="shared" si="2"/>
        <v>1</v>
      </c>
      <c r="C229" s="40" t="s">
        <v>206</v>
      </c>
    </row>
    <row r="230" spans="1:11" hidden="1" x14ac:dyDescent="0.25">
      <c r="A230" s="44" t="b">
        <f t="shared" si="2"/>
        <v>1</v>
      </c>
      <c r="D230" s="41" t="s">
        <v>177</v>
      </c>
    </row>
    <row r="231" spans="1:11" hidden="1" x14ac:dyDescent="0.25">
      <c r="A231" s="44" t="b">
        <f t="shared" si="2"/>
        <v>1</v>
      </c>
      <c r="D231" s="41" t="s">
        <v>178</v>
      </c>
    </row>
    <row r="232" spans="1:11" hidden="1" x14ac:dyDescent="0.25">
      <c r="A232" s="44" t="b">
        <f t="shared" si="2"/>
        <v>1</v>
      </c>
      <c r="C232" s="40" t="s">
        <v>229</v>
      </c>
    </row>
    <row r="233" spans="1:11" hidden="1" x14ac:dyDescent="0.25">
      <c r="A233" s="44" t="b">
        <f t="shared" si="2"/>
        <v>1</v>
      </c>
      <c r="D233" s="41" t="s">
        <v>174</v>
      </c>
    </row>
    <row r="234" spans="1:11" hidden="1" x14ac:dyDescent="0.25">
      <c r="A234" s="44" t="b">
        <f t="shared" si="2"/>
        <v>1</v>
      </c>
      <c r="D234" s="41" t="s">
        <v>175</v>
      </c>
    </row>
    <row r="235" spans="1:11" hidden="1" x14ac:dyDescent="0.25">
      <c r="A235" s="44" t="b">
        <f t="shared" si="2"/>
        <v>1</v>
      </c>
      <c r="D235" s="41" t="s">
        <v>172</v>
      </c>
    </row>
    <row r="236" spans="1:11" hidden="1" x14ac:dyDescent="0.25">
      <c r="A236" s="44" t="b">
        <f t="shared" si="2"/>
        <v>1</v>
      </c>
      <c r="C236" s="40" t="s">
        <v>158</v>
      </c>
    </row>
    <row r="237" spans="1:11" hidden="1" x14ac:dyDescent="0.25">
      <c r="A237" s="44" t="b">
        <f t="shared" si="2"/>
        <v>1</v>
      </c>
      <c r="B237" s="517" t="s">
        <v>212</v>
      </c>
      <c r="C237" s="517"/>
      <c r="D237" s="517"/>
      <c r="E237" s="517"/>
      <c r="F237" s="517"/>
      <c r="G237" s="517"/>
      <c r="H237" s="517"/>
      <c r="I237" s="517"/>
      <c r="J237" s="517"/>
      <c r="K237" s="517"/>
    </row>
    <row r="238" spans="1:11" x14ac:dyDescent="0.25">
      <c r="A238" s="44" t="b">
        <f t="shared" si="2"/>
        <v>1</v>
      </c>
      <c r="B238" s="39" t="s">
        <v>43</v>
      </c>
    </row>
    <row r="239" spans="1:11" x14ac:dyDescent="0.25">
      <c r="A239" s="44" t="b">
        <f t="shared" si="2"/>
        <v>1</v>
      </c>
      <c r="C239" s="41" t="s">
        <v>44</v>
      </c>
    </row>
    <row r="240" spans="1:11" x14ac:dyDescent="0.25">
      <c r="A240" s="44" t="b">
        <f t="shared" si="2"/>
        <v>1</v>
      </c>
      <c r="C240" s="41" t="s">
        <v>114</v>
      </c>
    </row>
    <row r="241" spans="1:4" x14ac:dyDescent="0.25">
      <c r="A241" s="44" t="b">
        <f t="shared" ref="A241:A281" si="3">IF(HLOOKUP($C$21,Compétences,ROW()-49,FALSE)&lt;&gt;"",TRUE,"")</f>
        <v>1</v>
      </c>
      <c r="C241" s="41" t="s">
        <v>45</v>
      </c>
    </row>
    <row r="242" spans="1:4" x14ac:dyDescent="0.25">
      <c r="A242" s="44" t="b">
        <f t="shared" si="3"/>
        <v>1</v>
      </c>
      <c r="C242" s="41" t="s">
        <v>46</v>
      </c>
    </row>
    <row r="243" spans="1:4" x14ac:dyDescent="0.25">
      <c r="A243" s="44" t="b">
        <f t="shared" si="3"/>
        <v>1</v>
      </c>
      <c r="C243" s="41" t="s">
        <v>107</v>
      </c>
    </row>
    <row r="244" spans="1:4" hidden="1" x14ac:dyDescent="0.25">
      <c r="A244" s="44" t="b">
        <f t="shared" si="3"/>
        <v>1</v>
      </c>
      <c r="C244" s="41" t="s">
        <v>108</v>
      </c>
    </row>
    <row r="245" spans="1:4" hidden="1" x14ac:dyDescent="0.25">
      <c r="A245" s="44" t="b">
        <f t="shared" si="3"/>
        <v>1</v>
      </c>
      <c r="C245" s="41" t="s">
        <v>47</v>
      </c>
    </row>
    <row r="246" spans="1:4" hidden="1" x14ac:dyDescent="0.25">
      <c r="A246" s="44" t="b">
        <f t="shared" si="3"/>
        <v>1</v>
      </c>
      <c r="C246" s="41" t="s">
        <v>69</v>
      </c>
    </row>
    <row r="247" spans="1:4" x14ac:dyDescent="0.25">
      <c r="A247" s="44" t="b">
        <f t="shared" si="3"/>
        <v>1</v>
      </c>
      <c r="B247" s="39" t="s">
        <v>109</v>
      </c>
    </row>
    <row r="248" spans="1:4" x14ac:dyDescent="0.25">
      <c r="A248" s="44" t="b">
        <f t="shared" si="3"/>
        <v>1</v>
      </c>
      <c r="C248" s="41" t="s">
        <v>110</v>
      </c>
    </row>
    <row r="249" spans="1:4" hidden="1" x14ac:dyDescent="0.25">
      <c r="A249" s="44" t="b">
        <f t="shared" si="3"/>
        <v>1</v>
      </c>
      <c r="C249" s="41" t="s">
        <v>115</v>
      </c>
    </row>
    <row r="250" spans="1:4" hidden="1" x14ac:dyDescent="0.25">
      <c r="A250" s="44" t="b">
        <f t="shared" si="3"/>
        <v>1</v>
      </c>
      <c r="C250" s="41" t="s">
        <v>112</v>
      </c>
    </row>
    <row r="251" spans="1:4" hidden="1" x14ac:dyDescent="0.25">
      <c r="A251" s="44" t="b">
        <f t="shared" si="3"/>
        <v>1</v>
      </c>
      <c r="C251" s="41" t="s">
        <v>113</v>
      </c>
    </row>
    <row r="252" spans="1:4" hidden="1" x14ac:dyDescent="0.25">
      <c r="A252" s="44" t="b">
        <f t="shared" si="3"/>
        <v>1</v>
      </c>
      <c r="C252" s="41" t="s">
        <v>111</v>
      </c>
    </row>
    <row r="253" spans="1:4" hidden="1" x14ac:dyDescent="0.25">
      <c r="A253" s="44" t="e">
        <f t="shared" si="3"/>
        <v>#REF!</v>
      </c>
      <c r="B253" s="39" t="s">
        <v>196</v>
      </c>
    </row>
    <row r="254" spans="1:4" x14ac:dyDescent="0.25">
      <c r="A254" s="44" t="e">
        <f t="shared" si="3"/>
        <v>#REF!</v>
      </c>
      <c r="C254" s="40" t="s">
        <v>230</v>
      </c>
    </row>
    <row r="255" spans="1:4" x14ac:dyDescent="0.25">
      <c r="A255" s="44" t="e">
        <f t="shared" si="3"/>
        <v>#REF!</v>
      </c>
      <c r="D255" s="41" t="s">
        <v>197</v>
      </c>
    </row>
    <row r="256" spans="1:4" hidden="1" x14ac:dyDescent="0.25">
      <c r="A256" s="44" t="e">
        <f t="shared" si="3"/>
        <v>#REF!</v>
      </c>
      <c r="D256" s="41" t="s">
        <v>198</v>
      </c>
    </row>
    <row r="257" spans="1:4" hidden="1" x14ac:dyDescent="0.25">
      <c r="A257" s="44" t="e">
        <f t="shared" si="3"/>
        <v>#REF!</v>
      </c>
      <c r="D257" s="40" t="s">
        <v>201</v>
      </c>
    </row>
    <row r="258" spans="1:4" x14ac:dyDescent="0.25">
      <c r="A258" s="44" t="e">
        <f t="shared" si="3"/>
        <v>#REF!</v>
      </c>
      <c r="D258" s="41" t="s">
        <v>199</v>
      </c>
    </row>
    <row r="259" spans="1:4" hidden="1" x14ac:dyDescent="0.25">
      <c r="A259" s="44" t="e">
        <f t="shared" si="3"/>
        <v>#REF!</v>
      </c>
      <c r="D259" s="41" t="s">
        <v>200</v>
      </c>
    </row>
    <row r="260" spans="1:4" hidden="1" x14ac:dyDescent="0.25">
      <c r="A260" s="44" t="e">
        <f t="shared" si="3"/>
        <v>#REF!</v>
      </c>
      <c r="D260" s="41" t="s">
        <v>202</v>
      </c>
    </row>
    <row r="261" spans="1:4" hidden="1" x14ac:dyDescent="0.25">
      <c r="A261" s="44" t="e">
        <f t="shared" si="3"/>
        <v>#REF!</v>
      </c>
      <c r="D261" s="41" t="s">
        <v>203</v>
      </c>
    </row>
    <row r="262" spans="1:4" hidden="1" x14ac:dyDescent="0.25">
      <c r="A262" s="44" t="e">
        <f t="shared" si="3"/>
        <v>#REF!</v>
      </c>
      <c r="D262" s="41" t="s">
        <v>204</v>
      </c>
    </row>
    <row r="263" spans="1:4" hidden="1" x14ac:dyDescent="0.25">
      <c r="A263" s="44" t="e">
        <f t="shared" si="3"/>
        <v>#REF!</v>
      </c>
      <c r="D263" s="41" t="s">
        <v>205</v>
      </c>
    </row>
    <row r="264" spans="1:4" hidden="1" x14ac:dyDescent="0.25">
      <c r="A264" s="44" t="e">
        <f t="shared" si="3"/>
        <v>#REF!</v>
      </c>
      <c r="B264" s="39" t="s">
        <v>48</v>
      </c>
    </row>
    <row r="265" spans="1:4" x14ac:dyDescent="0.25">
      <c r="A265" s="44" t="e">
        <f t="shared" si="3"/>
        <v>#REF!</v>
      </c>
      <c r="C265" s="41" t="s">
        <v>49</v>
      </c>
    </row>
    <row r="266" spans="1:4" x14ac:dyDescent="0.25">
      <c r="A266" s="44" t="e">
        <f t="shared" si="3"/>
        <v>#REF!</v>
      </c>
      <c r="C266" s="41" t="s">
        <v>70</v>
      </c>
    </row>
    <row r="267" spans="1:4" x14ac:dyDescent="0.25">
      <c r="A267" s="44" t="e">
        <f t="shared" si="3"/>
        <v>#REF!</v>
      </c>
      <c r="C267" s="41" t="s">
        <v>50</v>
      </c>
    </row>
    <row r="268" spans="1:4" x14ac:dyDescent="0.25">
      <c r="A268" s="44" t="e">
        <f t="shared" si="3"/>
        <v>#REF!</v>
      </c>
      <c r="C268" s="41" t="s">
        <v>51</v>
      </c>
    </row>
    <row r="269" spans="1:4" x14ac:dyDescent="0.25">
      <c r="A269" s="44" t="e">
        <f t="shared" si="3"/>
        <v>#REF!</v>
      </c>
      <c r="C269" s="41" t="s">
        <v>52</v>
      </c>
    </row>
    <row r="270" spans="1:4" hidden="1" x14ac:dyDescent="0.25">
      <c r="A270" s="44" t="e">
        <f t="shared" si="3"/>
        <v>#REF!</v>
      </c>
      <c r="C270" s="41" t="s">
        <v>53</v>
      </c>
    </row>
    <row r="271" spans="1:4" x14ac:dyDescent="0.25">
      <c r="A271" s="44" t="e">
        <f t="shared" si="3"/>
        <v>#REF!</v>
      </c>
      <c r="C271" s="41" t="s">
        <v>54</v>
      </c>
    </row>
    <row r="272" spans="1:4" x14ac:dyDescent="0.25">
      <c r="A272" s="44" t="e">
        <f t="shared" si="3"/>
        <v>#REF!</v>
      </c>
      <c r="C272" s="41" t="s">
        <v>55</v>
      </c>
    </row>
    <row r="273" spans="1:3" x14ac:dyDescent="0.25">
      <c r="A273" s="44" t="e">
        <f t="shared" si="3"/>
        <v>#REF!</v>
      </c>
      <c r="B273" s="39" t="s">
        <v>56</v>
      </c>
    </row>
    <row r="274" spans="1:3" x14ac:dyDescent="0.25">
      <c r="A274" s="44" t="e">
        <f t="shared" si="3"/>
        <v>#REF!</v>
      </c>
      <c r="C274" s="41" t="s">
        <v>57</v>
      </c>
    </row>
    <row r="275" spans="1:3" x14ac:dyDescent="0.25">
      <c r="A275" s="44" t="e">
        <f t="shared" si="3"/>
        <v>#REF!</v>
      </c>
      <c r="C275" s="41" t="s">
        <v>58</v>
      </c>
    </row>
    <row r="276" spans="1:3" hidden="1" x14ac:dyDescent="0.25">
      <c r="A276" s="44" t="e">
        <f t="shared" si="3"/>
        <v>#REF!</v>
      </c>
      <c r="C276" s="41" t="s">
        <v>59</v>
      </c>
    </row>
    <row r="277" spans="1:3" x14ac:dyDescent="0.25">
      <c r="A277" s="44" t="e">
        <f t="shared" si="3"/>
        <v>#REF!</v>
      </c>
      <c r="C277" s="41" t="s">
        <v>60</v>
      </c>
    </row>
    <row r="278" spans="1:3" x14ac:dyDescent="0.25">
      <c r="A278" s="44" t="e">
        <f t="shared" si="3"/>
        <v>#REF!</v>
      </c>
      <c r="B278" s="39" t="s">
        <v>61</v>
      </c>
    </row>
    <row r="279" spans="1:3" x14ac:dyDescent="0.25">
      <c r="A279" s="44" t="e">
        <f t="shared" si="3"/>
        <v>#REF!</v>
      </c>
      <c r="C279" s="43" t="s">
        <v>62</v>
      </c>
    </row>
    <row r="280" spans="1:3" x14ac:dyDescent="0.25">
      <c r="A280" s="44" t="e">
        <f t="shared" si="3"/>
        <v>#REF!</v>
      </c>
      <c r="C280" s="43" t="s">
        <v>63</v>
      </c>
    </row>
    <row r="281" spans="1:3" x14ac:dyDescent="0.25">
      <c r="A281" s="44" t="e">
        <f t="shared" si="3"/>
        <v>#REF!</v>
      </c>
      <c r="C281" s="43" t="s">
        <v>71</v>
      </c>
    </row>
    <row r="282" spans="1:3" x14ac:dyDescent="0.25">
      <c r="A282" s="298"/>
      <c r="C282" s="43"/>
    </row>
    <row r="283" spans="1:3" x14ac:dyDescent="0.25">
      <c r="A283" s="298"/>
      <c r="B283" s="312" t="s">
        <v>394</v>
      </c>
      <c r="C283" s="43"/>
    </row>
    <row r="285" spans="1:3" x14ac:dyDescent="0.25">
      <c r="B285" s="35" t="str">
        <f>IF(C21="Gouvernante Générale","","3. Passerelles")</f>
        <v>3. Passerelles</v>
      </c>
    </row>
    <row r="287" spans="1:3" ht="18.75" x14ac:dyDescent="0.25">
      <c r="C287" s="311" t="str">
        <f>IF(C21="Gouvernante Générale","","… L’hôtellerie, une voie vers l’évolution et vers l’avenir…")</f>
        <v>… L’hôtellerie, une voie vers l’évolution et vers l’avenir…</v>
      </c>
    </row>
    <row r="289" spans="2:9" x14ac:dyDescent="0.25">
      <c r="B289" t="str">
        <f>IF(C21="Gouvernante Générale","","Le candidat n'est pas limitée dans son poste. Il peut espérer évelouer, en interne vers un poste de")</f>
        <v>Le candidat n'est pas limitée dans son poste. Il peut espérer évelouer, en interne vers un poste de</v>
      </c>
      <c r="I289" t="str">
        <f>IF(C21="Gouvernante Générale","",IF(C21="Gouvernante d'étage","Gouvernante Générale",IF(C21="Assistante Gouvernante","Gouvernante d'étage",IF(C21="Femme/Valet de chambre","Assistante Gouvernante",""))))</f>
        <v>Assistante Gouvernante</v>
      </c>
    </row>
    <row r="290" spans="2:9" x14ac:dyDescent="0.25">
      <c r="B290" t="str">
        <f>IF(C21="Gouvernante Générale","","Cela interviendra en fonction des motivations émises pas le candidat, de son travail ou encore des besoins de l'entreprise.")</f>
        <v>Cela interviendra en fonction des motivations émises pas le candidat, de son travail ou encore des besoins de l'entreprise.</v>
      </c>
    </row>
    <row r="292" spans="2:9" x14ac:dyDescent="0.25">
      <c r="B292" t="str">
        <f>IF(C21="Gouvernante Générale","","Ces évolutions de carrières sont accessibles par vous grâce à votre profil et à vos nombreuses compétences en matière de")</f>
        <v>Ces évolutions de carrières sont accessibles par vous grâce à votre profil et à vos nombreuses compétences en matière de</v>
      </c>
    </row>
    <row r="293" spans="2:9" x14ac:dyDescent="0.25">
      <c r="B293" t="str">
        <f>IF(C21="Chef de cuisine","","savoir faire et d'expriences, etc.")</f>
        <v>savoir faire et d'expriences, etc.</v>
      </c>
    </row>
    <row r="295" spans="2:9" x14ac:dyDescent="0.25">
      <c r="B295" t="str">
        <f>IF(C21="Gouvernante Générale","","La formation de nos salariés fait partie intégrante de notre stratégie d'entreprise. Notre établissement est toujours prêt à faire")</f>
        <v>La formation de nos salariés fait partie intégrante de notre stratégie d'entreprise. Notre établissement est toujours prêt à faire</v>
      </c>
    </row>
    <row r="296" spans="2:9" x14ac:dyDescent="0.25">
      <c r="B296" t="str">
        <f>IF(C21="Gouvernante Générale","","évoluer ses salariés, et ainsi permettre de s'épanouir dans leur métier et dans leur entreprise.")</f>
        <v>évoluer ses salariés, et ainsi permettre de s'épanouir dans leur métier et dans leur entreprise.</v>
      </c>
    </row>
    <row r="298" spans="2:9" x14ac:dyDescent="0.25">
      <c r="B298" t="str">
        <f>IF(C21="Gouvernante Générale","","N'oubliez pas que l'hôtellerie offre de nombreuses possibilités. Ce secteur n'est pas limité, bien au contraire, il vous offre de")</f>
        <v>N'oubliez pas que l'hôtellerie offre de nombreuses possibilités. Ce secteur n'est pas limité, bien au contraire, il vous offre de</v>
      </c>
    </row>
    <row r="299" spans="2:9" x14ac:dyDescent="0.25">
      <c r="B299" t="str">
        <f>IF(C21="Gouvernante Générale","","multiples débouchés.")</f>
        <v>multiples débouchés.</v>
      </c>
    </row>
  </sheetData>
  <autoFilter ref="A48:A281">
    <filterColumn colId="0">
      <customFilters>
        <customFilter operator="notEqual" val=" "/>
      </customFilters>
    </filterColumn>
  </autoFilter>
  <mergeCells count="6">
    <mergeCell ref="B237:K237"/>
    <mergeCell ref="B1:K1"/>
    <mergeCell ref="B49:K49"/>
    <mergeCell ref="B93:K93"/>
    <mergeCell ref="B105:K105"/>
    <mergeCell ref="B189:K189"/>
  </mergeCells>
  <dataValidations count="1">
    <dataValidation type="list" allowBlank="1" showInputMessage="1" showErrorMessage="1" sqref="C21">
      <formula1>Les_Postes</formula1>
    </dataValidation>
  </dataValidations>
  <pageMargins left="0.70866141732283472" right="0.70866141732283472" top="0.74803149606299213" bottom="0.74803149606299213" header="0.31496062992125984" footer="0.31496062992125984"/>
  <pageSetup paperSize="9" scale="64" fitToHeight="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D15" sqref="D15"/>
    </sheetView>
  </sheetViews>
  <sheetFormatPr baseColWidth="10" defaultRowHeight="15.75" x14ac:dyDescent="0.25"/>
  <cols>
    <col min="1" max="1" width="21.125" bestFit="1" customWidth="1"/>
  </cols>
  <sheetData>
    <row r="1" spans="1:1" x14ac:dyDescent="0.25">
      <c r="A1" s="37" t="s">
        <v>246</v>
      </c>
    </row>
    <row r="2" spans="1:1" x14ac:dyDescent="0.25">
      <c r="A2" s="36" t="s">
        <v>408</v>
      </c>
    </row>
    <row r="3" spans="1:1" x14ac:dyDescent="0.25">
      <c r="A3" s="36" t="s">
        <v>409</v>
      </c>
    </row>
    <row r="4" spans="1:1" x14ac:dyDescent="0.25">
      <c r="A4" s="36" t="s">
        <v>412</v>
      </c>
    </row>
    <row r="5" spans="1:1" x14ac:dyDescent="0.25">
      <c r="A5" s="36" t="s">
        <v>411</v>
      </c>
    </row>
    <row r="6" spans="1:1" x14ac:dyDescent="0.25">
      <c r="A6" s="38"/>
    </row>
    <row r="7" spans="1:1" x14ac:dyDescent="0.25">
      <c r="A7" s="29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Fiche salarié</vt:lpstr>
      <vt:lpstr>Référentiel Compétences</vt:lpstr>
      <vt:lpstr>Evaluation</vt:lpstr>
      <vt:lpstr>Résultat Evaluation</vt:lpstr>
      <vt:lpstr>Fiche de poste</vt:lpstr>
      <vt:lpstr>Aide calcul</vt:lpstr>
      <vt:lpstr>Compétences</vt:lpstr>
      <vt:lpstr>Les_Postes</vt:lpstr>
      <vt:lpstr>Evaluation!Zone_d_impression</vt:lpstr>
      <vt:lpstr>'Fiche de poste'!Zone_d_impression</vt:lpstr>
      <vt:lpstr>'Résultat Evaluation'!Zone_d_impression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Lhatifa DIFALLAH</dc:creator>
  <cp:lastModifiedBy>Assistant RH</cp:lastModifiedBy>
  <cp:lastPrinted>2016-10-10T08:59:21Z</cp:lastPrinted>
  <dcterms:created xsi:type="dcterms:W3CDTF">2016-02-28T15:33:23Z</dcterms:created>
  <dcterms:modified xsi:type="dcterms:W3CDTF">2016-10-10T15:35:39Z</dcterms:modified>
</cp:coreProperties>
</file>