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375" yWindow="2760" windowWidth="14115" windowHeight="7935" firstSheet="1" activeTab="1"/>
  </bookViews>
  <sheets>
    <sheet name="PHASES ETOILE" sheetId="1" r:id="rId1"/>
    <sheet name="synthese" sheetId="15" r:id="rId2"/>
    <sheet name="matrice" sheetId="11" r:id="rId3"/>
    <sheet name="essai1" sheetId="4" r:id="rId4"/>
    <sheet name="essai2" sheetId="5" r:id="rId5"/>
    <sheet name="essai3" sheetId="6" r:id="rId6"/>
    <sheet name="Feuil2" sheetId="20" r:id="rId7"/>
  </sheets>
  <definedNames>
    <definedName name="_xlnm.Print_Area" localSheetId="2">matrice!$A$1:$F$42</definedName>
  </definedNames>
  <calcPr calcId="145621"/>
</workbook>
</file>

<file path=xl/calcChain.xml><?xml version="1.0" encoding="utf-8"?>
<calcChain xmlns="http://schemas.openxmlformats.org/spreadsheetml/2006/main">
  <c r="O42" i="20" l="1"/>
  <c r="N42" i="20"/>
  <c r="M42" i="20"/>
  <c r="L42" i="20"/>
  <c r="O40" i="20"/>
  <c r="N40" i="20"/>
  <c r="M40" i="20"/>
  <c r="L40" i="20"/>
  <c r="K40" i="20"/>
  <c r="J40" i="20"/>
  <c r="I40" i="20"/>
  <c r="H40" i="20"/>
  <c r="G40" i="20"/>
  <c r="F40" i="20"/>
  <c r="E40" i="20"/>
  <c r="D40" i="20"/>
  <c r="C40" i="20"/>
  <c r="K39" i="20"/>
  <c r="J39" i="20"/>
  <c r="I39" i="20"/>
  <c r="H39" i="20"/>
  <c r="G39" i="20"/>
  <c r="F39" i="20"/>
  <c r="E39" i="20"/>
  <c r="D39" i="20"/>
  <c r="C39" i="20"/>
  <c r="O38" i="20"/>
  <c r="N38" i="20"/>
  <c r="M38" i="20"/>
  <c r="L38" i="20"/>
  <c r="K38" i="20"/>
  <c r="J38" i="20"/>
  <c r="I38" i="20"/>
  <c r="H38" i="20"/>
  <c r="G38" i="20"/>
  <c r="F38" i="20"/>
  <c r="E38" i="20"/>
  <c r="D38" i="20"/>
  <c r="C38" i="20"/>
  <c r="A2" i="20"/>
  <c r="K37" i="20" s="1"/>
  <c r="K41" i="20" s="1"/>
  <c r="K42" i="20" s="1"/>
  <c r="D38" i="6"/>
  <c r="E38" i="6"/>
  <c r="F38" i="6"/>
  <c r="G38" i="6"/>
  <c r="H38" i="6"/>
  <c r="I38" i="6"/>
  <c r="J38" i="6"/>
  <c r="K38" i="6"/>
  <c r="L38" i="6"/>
  <c r="M38" i="6"/>
  <c r="N38" i="6"/>
  <c r="C38" i="6"/>
  <c r="D38" i="5"/>
  <c r="E38" i="5"/>
  <c r="F38" i="5"/>
  <c r="G38" i="5"/>
  <c r="H38" i="5"/>
  <c r="I38" i="5"/>
  <c r="J38" i="5"/>
  <c r="K38" i="5"/>
  <c r="L38" i="5"/>
  <c r="C38" i="5"/>
  <c r="L40" i="11"/>
  <c r="M40" i="11"/>
  <c r="N40" i="11"/>
  <c r="O40" i="11"/>
  <c r="L42" i="11"/>
  <c r="M42" i="11"/>
  <c r="N42" i="11"/>
  <c r="O42" i="11"/>
  <c r="D38" i="11"/>
  <c r="E38" i="11"/>
  <c r="F38" i="11"/>
  <c r="G38" i="11"/>
  <c r="H38" i="11"/>
  <c r="I38" i="11"/>
  <c r="J38" i="11"/>
  <c r="K38" i="11"/>
  <c r="L38" i="11"/>
  <c r="M38" i="11"/>
  <c r="N38" i="11"/>
  <c r="O38" i="11"/>
  <c r="C38" i="11"/>
  <c r="D38" i="4"/>
  <c r="E38" i="4"/>
  <c r="F38" i="4"/>
  <c r="G38" i="4"/>
  <c r="H38" i="4"/>
  <c r="I38" i="4"/>
  <c r="J38" i="4"/>
  <c r="K38" i="4"/>
  <c r="L38" i="4"/>
  <c r="M38" i="4"/>
  <c r="N38" i="4"/>
  <c r="O38" i="4"/>
  <c r="C38" i="4"/>
  <c r="F37" i="20" l="1"/>
  <c r="F41" i="20" s="1"/>
  <c r="F42" i="20" s="1"/>
  <c r="D37" i="20"/>
  <c r="D41" i="20" s="1"/>
  <c r="D42" i="20" s="1"/>
  <c r="H37" i="20"/>
  <c r="H41" i="20" s="1"/>
  <c r="H42" i="20" s="1"/>
  <c r="E37" i="20"/>
  <c r="E41" i="20" s="1"/>
  <c r="E42" i="20" s="1"/>
  <c r="I37" i="20"/>
  <c r="I41" i="20" s="1"/>
  <c r="I42" i="20" s="1"/>
  <c r="J37" i="20"/>
  <c r="J41" i="20" s="1"/>
  <c r="J42" i="20" s="1"/>
  <c r="C37" i="20"/>
  <c r="C41" i="20" s="1"/>
  <c r="C42" i="20" s="1"/>
  <c r="G37" i="20"/>
  <c r="G41" i="20" s="1"/>
  <c r="G42" i="20" s="1"/>
  <c r="K40" i="11"/>
  <c r="J40" i="11"/>
  <c r="I40" i="11"/>
  <c r="H40" i="11"/>
  <c r="G40" i="11"/>
  <c r="F40" i="11"/>
  <c r="E40" i="11"/>
  <c r="D40" i="11"/>
  <c r="C40" i="11"/>
  <c r="K39" i="11"/>
  <c r="J39" i="11"/>
  <c r="I39" i="11"/>
  <c r="H39" i="11"/>
  <c r="G39" i="11"/>
  <c r="F39" i="11"/>
  <c r="E39" i="11"/>
  <c r="D39" i="11"/>
  <c r="C39" i="11"/>
  <c r="A2" i="11"/>
  <c r="K37" i="11" s="1"/>
  <c r="K41" i="11" s="1"/>
  <c r="K42" i="11" s="1"/>
  <c r="K40" i="6"/>
  <c r="J40" i="6"/>
  <c r="I40" i="6"/>
  <c r="H40" i="6"/>
  <c r="G40" i="6"/>
  <c r="F40" i="6"/>
  <c r="E40" i="6"/>
  <c r="D40" i="6"/>
  <c r="C40" i="6"/>
  <c r="K39" i="6"/>
  <c r="J39" i="6"/>
  <c r="I39" i="6"/>
  <c r="H39" i="6"/>
  <c r="G39" i="6"/>
  <c r="F39" i="6"/>
  <c r="E39" i="6"/>
  <c r="D39" i="6"/>
  <c r="C39" i="6"/>
  <c r="K14" i="6"/>
  <c r="J14" i="6"/>
  <c r="I14" i="6"/>
  <c r="H14" i="6"/>
  <c r="G14" i="6"/>
  <c r="F14" i="6"/>
  <c r="E14" i="6"/>
  <c r="D14" i="6"/>
  <c r="C14" i="6"/>
  <c r="N11" i="6"/>
  <c r="M11" i="6"/>
  <c r="L11" i="6"/>
  <c r="K11" i="6"/>
  <c r="J11" i="6"/>
  <c r="I11" i="6"/>
  <c r="H11" i="6"/>
  <c r="G11" i="6"/>
  <c r="F11" i="6"/>
  <c r="E11" i="6"/>
  <c r="D11" i="6"/>
  <c r="C11" i="6"/>
  <c r="A2" i="6"/>
  <c r="K37" i="6" s="1"/>
  <c r="K41" i="6" s="1"/>
  <c r="K42" i="6" s="1"/>
  <c r="K40" i="5"/>
  <c r="J40" i="5"/>
  <c r="I40" i="5"/>
  <c r="H40" i="5"/>
  <c r="G40" i="5"/>
  <c r="F40" i="5"/>
  <c r="E40" i="5"/>
  <c r="D40" i="5"/>
  <c r="C40" i="5"/>
  <c r="K39" i="5"/>
  <c r="J39" i="5"/>
  <c r="I39" i="5"/>
  <c r="H39" i="5"/>
  <c r="G39" i="5"/>
  <c r="F39" i="5"/>
  <c r="E39" i="5"/>
  <c r="D39" i="5"/>
  <c r="C39" i="5"/>
  <c r="K14" i="5"/>
  <c r="J14" i="5"/>
  <c r="I14" i="5"/>
  <c r="H14" i="5"/>
  <c r="G14" i="5"/>
  <c r="F14" i="5"/>
  <c r="E14" i="5"/>
  <c r="D14" i="5"/>
  <c r="C14" i="5"/>
  <c r="N11" i="5"/>
  <c r="M11" i="5"/>
  <c r="L11" i="5"/>
  <c r="K11" i="5"/>
  <c r="J11" i="5"/>
  <c r="I11" i="5"/>
  <c r="H11" i="5"/>
  <c r="G11" i="5"/>
  <c r="F11" i="5"/>
  <c r="E11" i="5"/>
  <c r="D11" i="5"/>
  <c r="C11" i="5"/>
  <c r="A2" i="5"/>
  <c r="K37" i="5" s="1"/>
  <c r="K41" i="5" s="1"/>
  <c r="K42" i="5" s="1"/>
  <c r="K40" i="4"/>
  <c r="J40" i="4"/>
  <c r="I40" i="4"/>
  <c r="H40" i="4"/>
  <c r="G40" i="4"/>
  <c r="F40" i="4"/>
  <c r="E40" i="4"/>
  <c r="D40" i="4"/>
  <c r="C40" i="4"/>
  <c r="K39" i="4"/>
  <c r="J39" i="4"/>
  <c r="I39" i="4"/>
  <c r="H39" i="4"/>
  <c r="G39" i="4"/>
  <c r="F39" i="4"/>
  <c r="E39" i="4"/>
  <c r="D39" i="4"/>
  <c r="C39" i="4"/>
  <c r="K14" i="4"/>
  <c r="J14" i="4"/>
  <c r="I14" i="4"/>
  <c r="H14" i="4"/>
  <c r="G14" i="4"/>
  <c r="F14" i="4"/>
  <c r="E14" i="4"/>
  <c r="D14" i="4"/>
  <c r="C14" i="4"/>
  <c r="N11" i="4"/>
  <c r="M11" i="4"/>
  <c r="L11" i="4"/>
  <c r="K11" i="4"/>
  <c r="J11" i="4"/>
  <c r="I11" i="4"/>
  <c r="H11" i="4"/>
  <c r="G11" i="4"/>
  <c r="F11" i="4"/>
  <c r="E11" i="4"/>
  <c r="D11" i="4"/>
  <c r="C11" i="4"/>
  <c r="A2" i="4"/>
  <c r="K37" i="4" s="1"/>
  <c r="K41" i="4" s="1"/>
  <c r="K42" i="4" l="1"/>
  <c r="D37" i="11"/>
  <c r="D41" i="11" s="1"/>
  <c r="D42" i="11" s="1"/>
  <c r="H37" i="11"/>
  <c r="H41" i="11" s="1"/>
  <c r="H42" i="11" s="1"/>
  <c r="E37" i="11"/>
  <c r="E41" i="11" s="1"/>
  <c r="E42" i="11" s="1"/>
  <c r="I37" i="11"/>
  <c r="I41" i="11" s="1"/>
  <c r="I42" i="11" s="1"/>
  <c r="F37" i="11"/>
  <c r="F41" i="11" s="1"/>
  <c r="F42" i="11" s="1"/>
  <c r="J37" i="11"/>
  <c r="J41" i="11" s="1"/>
  <c r="J42" i="11" s="1"/>
  <c r="C37" i="11"/>
  <c r="C41" i="11" s="1"/>
  <c r="C42" i="11" s="1"/>
  <c r="G37" i="11"/>
  <c r="G41" i="11" s="1"/>
  <c r="G42" i="11" s="1"/>
  <c r="D37" i="6"/>
  <c r="D41" i="6" s="1"/>
  <c r="D42" i="6" s="1"/>
  <c r="H37" i="6"/>
  <c r="H41" i="6" s="1"/>
  <c r="H42" i="6" s="1"/>
  <c r="E37" i="6"/>
  <c r="E41" i="6" s="1"/>
  <c r="E42" i="6" s="1"/>
  <c r="I37" i="6"/>
  <c r="I41" i="6" s="1"/>
  <c r="I42" i="6" s="1"/>
  <c r="F37" i="6"/>
  <c r="F41" i="6" s="1"/>
  <c r="F42" i="6" s="1"/>
  <c r="J37" i="6"/>
  <c r="J41" i="6" s="1"/>
  <c r="J42" i="6" s="1"/>
  <c r="C37" i="6"/>
  <c r="C41" i="6" s="1"/>
  <c r="C42" i="6" s="1"/>
  <c r="G37" i="6"/>
  <c r="G41" i="6" s="1"/>
  <c r="G42" i="6" s="1"/>
  <c r="D37" i="5"/>
  <c r="D41" i="5" s="1"/>
  <c r="D42" i="5" s="1"/>
  <c r="H37" i="5"/>
  <c r="H41" i="5" s="1"/>
  <c r="H42" i="5" s="1"/>
  <c r="E37" i="5"/>
  <c r="E41" i="5" s="1"/>
  <c r="E42" i="5" s="1"/>
  <c r="I37" i="5"/>
  <c r="I41" i="5" s="1"/>
  <c r="I42" i="5" s="1"/>
  <c r="F37" i="5"/>
  <c r="F41" i="5" s="1"/>
  <c r="F42" i="5" s="1"/>
  <c r="J37" i="5"/>
  <c r="J41" i="5" s="1"/>
  <c r="J42" i="5" s="1"/>
  <c r="C37" i="5"/>
  <c r="C41" i="5" s="1"/>
  <c r="C42" i="5" s="1"/>
  <c r="G37" i="5"/>
  <c r="G41" i="5" s="1"/>
  <c r="G42" i="5" s="1"/>
  <c r="D37" i="4"/>
  <c r="D41" i="4" s="1"/>
  <c r="H37" i="4"/>
  <c r="H41" i="4" s="1"/>
  <c r="E37" i="4"/>
  <c r="E41" i="4" s="1"/>
  <c r="I37" i="4"/>
  <c r="I41" i="4" s="1"/>
  <c r="F37" i="4"/>
  <c r="F41" i="4" s="1"/>
  <c r="J37" i="4"/>
  <c r="J41" i="4" s="1"/>
  <c r="C37" i="4"/>
  <c r="C41" i="4" s="1"/>
  <c r="C42" i="4" s="1"/>
  <c r="G37" i="4"/>
  <c r="G41" i="4" s="1"/>
  <c r="J42" i="4" l="1"/>
  <c r="H42" i="4"/>
  <c r="D42" i="4"/>
  <c r="G42" i="4"/>
  <c r="I42" i="4"/>
  <c r="F42" i="4"/>
  <c r="E42" i="4"/>
  <c r="B1" i="15" l="1"/>
  <c r="C14" i="1" l="1"/>
  <c r="D11" i="1"/>
  <c r="E11" i="1"/>
  <c r="F11" i="1"/>
  <c r="G11" i="1"/>
  <c r="C11" i="1"/>
  <c r="D10" i="1"/>
  <c r="E10" i="1"/>
  <c r="F10" i="1"/>
  <c r="G10" i="1"/>
  <c r="C10" i="1"/>
</calcChain>
</file>

<file path=xl/sharedStrings.xml><?xml version="1.0" encoding="utf-8"?>
<sst xmlns="http://schemas.openxmlformats.org/spreadsheetml/2006/main" count="301" uniqueCount="90">
  <si>
    <t>N° DOSSIER</t>
  </si>
  <si>
    <t>NOM DOSSIER</t>
  </si>
  <si>
    <t>SAISINE CRA</t>
  </si>
  <si>
    <t>EXPIRATION DELAI SAISINE CRA</t>
  </si>
  <si>
    <t>DECISION IMPLICITE DE REFUS</t>
  </si>
  <si>
    <t>DECISION EXPLICITE</t>
  </si>
  <si>
    <t>SAISINE TASS</t>
  </si>
  <si>
    <t>JURIDICTION</t>
  </si>
  <si>
    <t xml:space="preserve">NOS CONCLUSIONS 1 </t>
  </si>
  <si>
    <t>REPONSE ADVERSE</t>
  </si>
  <si>
    <t>NOS CONCLUSIONS 2</t>
  </si>
  <si>
    <t>REPONSE ADVERSE 2</t>
  </si>
  <si>
    <t>AUDIENCE</t>
  </si>
  <si>
    <t>DELIBERE</t>
  </si>
  <si>
    <t xml:space="preserve">MISE A JOUR </t>
  </si>
  <si>
    <r>
      <t xml:space="preserve">PHASE 1 
</t>
    </r>
    <r>
      <rPr>
        <b/>
        <sz val="11"/>
        <color rgb="FFFF0000"/>
        <rFont val="Calibri"/>
        <family val="2"/>
        <scheme val="minor"/>
      </rPr>
      <t>DEBUT PROCEDURE</t>
    </r>
  </si>
  <si>
    <r>
      <t xml:space="preserve">PHASE 2 
</t>
    </r>
    <r>
      <rPr>
        <b/>
        <sz val="11"/>
        <color rgb="FFFF0000"/>
        <rFont val="Calibri"/>
        <family val="2"/>
        <scheme val="minor"/>
      </rPr>
      <t>ETAT PROCEDURE</t>
    </r>
  </si>
  <si>
    <t>EXPIRATION DELAI RECOURS</t>
  </si>
  <si>
    <r>
      <t xml:space="preserve">PHASE 3
</t>
    </r>
    <r>
      <rPr>
        <b/>
        <sz val="11"/>
        <color rgb="FFFF0000"/>
        <rFont val="Calibri"/>
        <family val="2"/>
        <scheme val="minor"/>
      </rPr>
      <t>APPEL  POURVOI</t>
    </r>
  </si>
  <si>
    <t>REUNION 1</t>
  </si>
  <si>
    <t xml:space="preserve">REUNION 2 </t>
  </si>
  <si>
    <t>NOS OBSERVATIONS</t>
  </si>
  <si>
    <t>RAPPORT EXPERT</t>
  </si>
  <si>
    <t>EXPERTISE</t>
  </si>
  <si>
    <t>SAISINE CRA SUR MED</t>
  </si>
  <si>
    <t>EXPIRATION DELAI SAISINE CRA SUR MED</t>
  </si>
  <si>
    <t xml:space="preserve">DECISION EXPLICITE </t>
  </si>
  <si>
    <t>SAISINE TASS SUITE MED</t>
  </si>
  <si>
    <t>MISE EN DEMEURE</t>
  </si>
  <si>
    <t>EXPIRATION DELAI SAISINE TASS SUITE MED</t>
  </si>
  <si>
    <t xml:space="preserve">DECISION TASS </t>
  </si>
  <si>
    <t>N° DE RECOURS</t>
  </si>
  <si>
    <t>DECISION CA - CCass - CE</t>
  </si>
  <si>
    <t>N° RECOURS PHASE 2</t>
  </si>
  <si>
    <t>NOS CONCLUSIONS 1 PHASE 2</t>
  </si>
  <si>
    <t>REPONSE ADVERSE PHASE 2</t>
  </si>
  <si>
    <t xml:space="preserve">NOS CONCLUSIONS 2 PHASE 2 </t>
  </si>
  <si>
    <t>REPONSE ADVERSE 2 PHASE 2</t>
  </si>
  <si>
    <t>AUDIENCE PHASE 2</t>
  </si>
  <si>
    <t>DELIBERE PHASE 2</t>
  </si>
  <si>
    <t>NOS CONCLUSIONS 1 PHASE 3</t>
  </si>
  <si>
    <t>N° RECOURS PHASE 3</t>
  </si>
  <si>
    <t>REPONSE ADVERSE PHASE 3</t>
  </si>
  <si>
    <t>NOS CONCLUSIONS 2 PHASE 3</t>
  </si>
  <si>
    <t>REPONSE ADVERSE 2 PHASE 3</t>
  </si>
  <si>
    <t>AUDIENCE PHASE 3</t>
  </si>
  <si>
    <t>DELIBERE PHASE 3</t>
  </si>
  <si>
    <t>Colonne2</t>
  </si>
  <si>
    <t>date butoir</t>
  </si>
  <si>
    <t>RSA</t>
  </si>
  <si>
    <t>RECEPTION NOTIFICATION</t>
  </si>
  <si>
    <t>EXPIRATION DELAI SAISINE TASS SUR DER</t>
  </si>
  <si>
    <t>CAISSE12</t>
  </si>
  <si>
    <t>CAISSE23</t>
  </si>
  <si>
    <t>CAISSE34</t>
  </si>
  <si>
    <t>CAISSE35</t>
  </si>
  <si>
    <t>Colonne8</t>
  </si>
  <si>
    <t xml:space="preserve">MONTANT </t>
  </si>
  <si>
    <t>DEMANDE EN PAIEMENT</t>
  </si>
  <si>
    <t xml:space="preserve">DECISION REFUS </t>
  </si>
  <si>
    <t>NOTIFICATION REFUS</t>
  </si>
  <si>
    <t>DOSSIER 2</t>
  </si>
  <si>
    <t>DOSSIER 3</t>
  </si>
  <si>
    <t>DOSSIER 4</t>
  </si>
  <si>
    <t>DOSSIER 5</t>
  </si>
  <si>
    <t>DOSSIER 6</t>
  </si>
  <si>
    <t>DOSSIER1</t>
  </si>
  <si>
    <t>nom dossier</t>
  </si>
  <si>
    <t>montant</t>
  </si>
  <si>
    <t>nombre recherché</t>
  </si>
  <si>
    <t>N° dossier</t>
  </si>
  <si>
    <t>etat</t>
  </si>
  <si>
    <t>CAISSE355</t>
  </si>
  <si>
    <t>CAISSE352</t>
  </si>
  <si>
    <t>CAISSE353</t>
  </si>
  <si>
    <t>CAISSE354</t>
  </si>
  <si>
    <t>CAISSE3526</t>
  </si>
  <si>
    <t>CAISSE3537</t>
  </si>
  <si>
    <t>CAISSE358</t>
  </si>
  <si>
    <t>CAISSE3529</t>
  </si>
  <si>
    <t>CAISSE35310</t>
  </si>
  <si>
    <t>CAISSE3511</t>
  </si>
  <si>
    <t>CAISSE35212</t>
  </si>
  <si>
    <t>CAISSE35313</t>
  </si>
  <si>
    <t>NANCY</t>
  </si>
  <si>
    <t>MULHOUSE</t>
  </si>
  <si>
    <t>strasbourg</t>
  </si>
  <si>
    <t>n° dossier</t>
  </si>
  <si>
    <t xml:space="preserve">DOSSIER 1 </t>
  </si>
  <si>
    <t>DOSSIER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</si>
</sst>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2" borderId="1" xfId="0" applyFont="1" applyFill="1" applyBorder="1"/>
    <xf numFmtId="0" fontId="0" fillId="0" borderId="1" xfId="0" applyFont="1" applyBorder="1"/>
    <xf numFmtId="0" fontId="0" fillId="0" borderId="2" xfId="0" applyBorder="1"/>
    <xf numFmtId="0" fontId="1" fillId="0" borderId="2" xfId="0" applyFont="1" applyBorder="1"/>
    <xf numFmtId="0" fontId="3" fillId="4" borderId="0" xfId="0" applyFont="1" applyFill="1"/>
    <xf numFmtId="14" fontId="2" fillId="4" borderId="0" xfId="0" applyNumberFormat="1" applyFont="1" applyFill="1" applyAlignment="1">
      <alignment horizontal="center"/>
    </xf>
    <xf numFmtId="0" fontId="2" fillId="0" borderId="1" xfId="0" applyFont="1" applyBorder="1"/>
    <xf numFmtId="0" fontId="0" fillId="0" borderId="1" xfId="0" applyFont="1" applyFill="1" applyBorder="1"/>
    <xf numFmtId="14" fontId="0" fillId="0" borderId="1" xfId="0" applyNumberFormat="1" applyBorder="1"/>
    <xf numFmtId="14" fontId="0" fillId="0" borderId="1" xfId="0" applyNumberFormat="1" applyFont="1" applyBorder="1"/>
    <xf numFmtId="14" fontId="0" fillId="0" borderId="0" xfId="0" applyNumberFormat="1"/>
    <xf numFmtId="14" fontId="0" fillId="2" borderId="1" xfId="0" applyNumberFormat="1" applyFont="1" applyFill="1" applyBorder="1"/>
    <xf numFmtId="14" fontId="2" fillId="0" borderId="1" xfId="0" applyNumberFormat="1" applyFont="1" applyBorder="1"/>
    <xf numFmtId="14" fontId="0" fillId="0" borderId="4" xfId="0" applyNumberFormat="1" applyBorder="1"/>
    <xf numFmtId="14" fontId="0" fillId="0" borderId="1" xfId="0" applyNumberFormat="1" applyFill="1" applyBorder="1"/>
    <xf numFmtId="14" fontId="0" fillId="0" borderId="0" xfId="0" applyNumberFormat="1" applyFill="1"/>
    <xf numFmtId="0" fontId="0" fillId="0" borderId="1" xfId="0" applyNumberFormat="1" applyBorder="1"/>
    <xf numFmtId="0" fontId="0" fillId="0" borderId="0" xfId="0" applyNumberFormat="1"/>
    <xf numFmtId="0" fontId="4" fillId="0" borderId="1" xfId="0" applyNumberFormat="1" applyFont="1" applyBorder="1"/>
    <xf numFmtId="0" fontId="2" fillId="0" borderId="1" xfId="0" applyNumberFormat="1" applyFont="1" applyBorder="1"/>
    <xf numFmtId="0" fontId="0" fillId="3" borderId="1" xfId="0" applyNumberFormat="1" applyFill="1" applyBorder="1"/>
    <xf numFmtId="0" fontId="0" fillId="3" borderId="0" xfId="0" applyNumberFormat="1" applyFill="1"/>
    <xf numFmtId="0" fontId="0" fillId="0" borderId="4" xfId="0" applyNumberFormat="1" applyBorder="1"/>
    <xf numFmtId="0" fontId="1" fillId="3" borderId="1" xfId="0" applyNumberFormat="1" applyFont="1" applyFill="1" applyBorder="1" applyAlignment="1">
      <alignment horizontal="center" vertical="center" textRotation="255"/>
    </xf>
    <xf numFmtId="0" fontId="0" fillId="0" borderId="1" xfId="0" applyNumberFormat="1" applyFill="1" applyBorder="1"/>
    <xf numFmtId="14" fontId="4" fillId="0" borderId="1" xfId="0" applyNumberFormat="1" applyFont="1" applyBorder="1"/>
    <xf numFmtId="0" fontId="0" fillId="5" borderId="1" xfId="0" applyFont="1" applyFill="1" applyBorder="1"/>
    <xf numFmtId="0" fontId="0" fillId="6" borderId="1" xfId="0" applyFont="1" applyFill="1" applyBorder="1"/>
    <xf numFmtId="14" fontId="0" fillId="7" borderId="0" xfId="0" applyNumberFormat="1" applyFill="1"/>
    <xf numFmtId="0" fontId="4" fillId="0" borderId="0" xfId="0" applyFont="1" applyFill="1"/>
    <xf numFmtId="0" fontId="5" fillId="0" borderId="2" xfId="0" applyFont="1" applyFill="1" applyBorder="1"/>
    <xf numFmtId="0" fontId="4" fillId="0" borderId="1" xfId="0" applyNumberFormat="1" applyFont="1" applyFill="1" applyBorder="1"/>
    <xf numFmtId="14" fontId="4" fillId="0" borderId="1" xfId="0" applyNumberFormat="1" applyFont="1" applyFill="1" applyBorder="1"/>
    <xf numFmtId="0" fontId="4" fillId="0" borderId="4" xfId="0" applyNumberFormat="1" applyFont="1" applyFill="1" applyBorder="1"/>
    <xf numFmtId="0" fontId="0" fillId="4" borderId="0" xfId="0" applyFill="1"/>
    <xf numFmtId="0" fontId="1" fillId="4" borderId="0" xfId="0" applyFont="1" applyFill="1"/>
    <xf numFmtId="14" fontId="0" fillId="4" borderId="0" xfId="0" applyNumberFormat="1" applyFill="1"/>
    <xf numFmtId="0" fontId="0" fillId="0" borderId="0" xfId="0" applyFill="1"/>
    <xf numFmtId="0" fontId="0" fillId="0" borderId="0" xfId="0" applyNumberFormat="1" applyFill="1"/>
    <xf numFmtId="0" fontId="1" fillId="0" borderId="2" xfId="0" applyFont="1" applyFill="1" applyBorder="1"/>
    <xf numFmtId="14" fontId="0" fillId="0" borderId="4" xfId="0" applyNumberFormat="1" applyFill="1" applyBorder="1"/>
    <xf numFmtId="0" fontId="0" fillId="0" borderId="4" xfId="0" applyNumberFormat="1" applyFill="1" applyBorder="1"/>
    <xf numFmtId="14" fontId="2" fillId="0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0" xfId="0" applyFont="1"/>
    <xf numFmtId="14" fontId="0" fillId="0" borderId="0" xfId="0" applyNumberFormat="1" applyFont="1" applyFill="1"/>
    <xf numFmtId="0" fontId="0" fillId="0" borderId="0" xfId="0" applyFont="1" applyFill="1"/>
    <xf numFmtId="0" fontId="0" fillId="3" borderId="0" xfId="0" applyNumberFormat="1" applyFill="1" applyBorder="1"/>
    <xf numFmtId="0" fontId="4" fillId="3" borderId="1" xfId="0" applyNumberFormat="1" applyFont="1" applyFill="1" applyBorder="1"/>
    <xf numFmtId="0" fontId="0" fillId="0" borderId="2" xfId="0" applyNumberFormat="1" applyBorder="1"/>
    <xf numFmtId="0" fontId="0" fillId="0" borderId="2" xfId="0" applyNumberFormat="1" applyFill="1" applyBorder="1"/>
    <xf numFmtId="0" fontId="0" fillId="3" borderId="4" xfId="0" applyNumberFormat="1" applyFill="1" applyBorder="1"/>
    <xf numFmtId="164" fontId="0" fillId="0" borderId="1" xfId="0" applyNumberFormat="1" applyBorder="1"/>
    <xf numFmtId="0" fontId="0" fillId="0" borderId="0" xfId="0" applyNumberFormat="1" applyBorder="1"/>
    <xf numFmtId="14" fontId="0" fillId="3" borderId="1" xfId="0" applyNumberFormat="1" applyFill="1" applyBorder="1"/>
    <xf numFmtId="14" fontId="0" fillId="3" borderId="4" xfId="0" applyNumberFormat="1" applyFill="1" applyBorder="1"/>
    <xf numFmtId="0" fontId="0" fillId="7" borderId="0" xfId="0" applyFill="1" applyAlignment="1">
      <alignment wrapText="1"/>
    </xf>
    <xf numFmtId="0" fontId="1" fillId="7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/>
    <xf numFmtId="0" fontId="0" fillId="0" borderId="0" xfId="0" applyBorder="1"/>
    <xf numFmtId="0" fontId="0" fillId="0" borderId="0" xfId="0" applyFill="1" applyBorder="1"/>
    <xf numFmtId="0" fontId="0" fillId="8" borderId="0" xfId="0" applyFill="1"/>
    <xf numFmtId="0" fontId="0" fillId="8" borderId="0" xfId="0" applyNumberFormat="1" applyFill="1" applyBorder="1"/>
    <xf numFmtId="0" fontId="1" fillId="8" borderId="0" xfId="0" applyNumberFormat="1" applyFont="1" applyFill="1" applyBorder="1" applyAlignment="1">
      <alignment horizontal="center" vertical="center" textRotation="255"/>
    </xf>
    <xf numFmtId="0" fontId="2" fillId="0" borderId="3" xfId="0" applyFont="1" applyBorder="1" applyAlignment="1">
      <alignment horizontal="center" textRotation="45"/>
    </xf>
    <xf numFmtId="0" fontId="2" fillId="0" borderId="3" xfId="0" applyFont="1" applyBorder="1" applyAlignment="1">
      <alignment horizontal="center" textRotation="255"/>
    </xf>
    <xf numFmtId="0" fontId="1" fillId="0" borderId="3" xfId="0" applyNumberFormat="1" applyFont="1" applyBorder="1" applyAlignment="1">
      <alignment horizontal="center" vertical="center" textRotation="255" wrapText="1"/>
    </xf>
    <xf numFmtId="0" fontId="1" fillId="0" borderId="6" xfId="0" applyNumberFormat="1" applyFont="1" applyBorder="1" applyAlignment="1">
      <alignment horizontal="center" vertical="center" textRotation="255" wrapText="1"/>
    </xf>
    <xf numFmtId="14" fontId="1" fillId="0" borderId="3" xfId="0" applyNumberFormat="1" applyFont="1" applyBorder="1" applyAlignment="1">
      <alignment horizontal="center" vertical="center" textRotation="255" wrapText="1"/>
    </xf>
    <xf numFmtId="14" fontId="1" fillId="0" borderId="3" xfId="0" applyNumberFormat="1" applyFont="1" applyBorder="1" applyAlignment="1">
      <alignment horizontal="center" vertical="center" textRotation="255"/>
    </xf>
    <xf numFmtId="0" fontId="1" fillId="0" borderId="5" xfId="0" applyNumberFormat="1" applyFont="1" applyBorder="1" applyAlignment="1">
      <alignment horizontal="center" vertical="center" textRotation="255" wrapText="1"/>
    </xf>
    <xf numFmtId="0" fontId="1" fillId="0" borderId="3" xfId="0" applyNumberFormat="1" applyFont="1" applyBorder="1" applyAlignment="1">
      <alignment horizontal="center" vertical="center" textRotation="255"/>
    </xf>
  </cellXfs>
  <cellStyles count="1">
    <cellStyle name="Normal" xfId="0" builtinId="0"/>
  </cellStyles>
  <dxfs count="115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0" formatCode="General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0" formatCode="General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B050"/>
      </font>
    </dxf>
    <dxf>
      <font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00B050"/>
      </font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0" formatCode="General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B050"/>
      </font>
    </dxf>
    <dxf>
      <font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00B050"/>
      </font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0" formatCode="General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00B050"/>
      </font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0" formatCode="General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485775</xdr:colOff>
          <xdr:row>2</xdr:row>
          <xdr:rowOff>85725</xdr:rowOff>
        </xdr:from>
        <xdr:to>
          <xdr:col>6</xdr:col>
          <xdr:colOff>647700</xdr:colOff>
          <xdr:row>4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8" name="Tableau19" displayName="Tableau19" ref="B4:O36" totalsRowShown="0" headerRowDxfId="107" dataDxfId="105" headerRowBorderDxfId="106" tableBorderDxfId="104">
  <tableColumns count="14">
    <tableColumn id="2" name="N° DOSSIER" dataDxfId="103"/>
    <tableColumn id="3" name="DOSSIER 1 " dataDxfId="102"/>
    <tableColumn id="1" name="DOSSIER 2" dataDxfId="101"/>
    <tableColumn id="4" name="DOSSIER 3" dataDxfId="100"/>
    <tableColumn id="5" name="DOSSIER 4" dataDxfId="99"/>
    <tableColumn id="13" name="DOSSIER 5" dataDxfId="98"/>
    <tableColumn id="8" name="DOSSIER 6" dataDxfId="97"/>
    <tableColumn id="14" name="DOSSIER 7" dataDxfId="96"/>
    <tableColumn id="16" name="CAISSE358" dataDxfId="95"/>
    <tableColumn id="19" name="CAISSE3529" dataDxfId="94"/>
    <tableColumn id="6" name="CAISSE35310" dataDxfId="93"/>
    <tableColumn id="7" name="CAISSE3511" dataDxfId="92"/>
    <tableColumn id="9" name="CAISSE35212" dataDxfId="91"/>
    <tableColumn id="10" name="CAISSE35313" dataDxfId="9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4:O36" totalsRowShown="0" headerRowDxfId="86" dataDxfId="84" headerRowBorderDxfId="85" tableBorderDxfId="83">
  <tableColumns count="14">
    <tableColumn id="2" name="N° DOSSIER" dataDxfId="82"/>
    <tableColumn id="3" name="DOSSIER1" dataDxfId="81"/>
    <tableColumn id="1" name="DOSSIER 2" dataDxfId="80"/>
    <tableColumn id="4" name="DOSSIER 3" dataDxfId="79"/>
    <tableColumn id="5" name="DOSSIER 4" dataDxfId="78"/>
    <tableColumn id="13" name="DOSSIER 5" dataDxfId="77"/>
    <tableColumn id="8" name="DOSSIER 6" dataDxfId="76"/>
    <tableColumn id="14" name="Colonne8" dataDxfId="75"/>
    <tableColumn id="16" name="RSA" dataDxfId="74"/>
    <tableColumn id="19" name="Colonne2" dataDxfId="73"/>
    <tableColumn id="6" name="CAISSE12" dataDxfId="72"/>
    <tableColumn id="7" name="CAISSE23" dataDxfId="71"/>
    <tableColumn id="9" name="CAISSE34" dataDxfId="70"/>
    <tableColumn id="10" name="CAISSE35" dataDxfId="6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15" displayName="Tableau15" ref="B4:O36" totalsRowShown="0" headerRowDxfId="63" dataDxfId="61" headerRowBorderDxfId="62" tableBorderDxfId="60">
  <tableColumns count="14">
    <tableColumn id="2" name="N° DOSSIER" dataDxfId="59"/>
    <tableColumn id="3" name="DOSSIER1" dataDxfId="58"/>
    <tableColumn id="1" name="DOSSIER 2" dataDxfId="57"/>
    <tableColumn id="4" name="DOSSIER 3" dataDxfId="56"/>
    <tableColumn id="5" name="DOSSIER 4" dataDxfId="55"/>
    <tableColumn id="13" name="DOSSIER 5" dataDxfId="54"/>
    <tableColumn id="8" name="DOSSIER 6" dataDxfId="53"/>
    <tableColumn id="14" name="Colonne8" dataDxfId="52"/>
    <tableColumn id="16" name="RSA" dataDxfId="51"/>
    <tableColumn id="19" name="Colonne2" dataDxfId="50"/>
    <tableColumn id="6" name="CAISSE12" dataDxfId="49"/>
    <tableColumn id="7" name="CAISSE23" dataDxfId="48"/>
    <tableColumn id="9" name="CAISSE34" dataDxfId="47"/>
    <tableColumn id="10" name="CAISSE35" dataDxfId="4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16" displayName="Tableau16" ref="B4:O36" totalsRowShown="0" headerRowDxfId="40" dataDxfId="38" headerRowBorderDxfId="39" tableBorderDxfId="37">
  <tableColumns count="14">
    <tableColumn id="2" name="N° DOSSIER" dataDxfId="36"/>
    <tableColumn id="3" name="DOSSIER1" dataDxfId="35"/>
    <tableColumn id="1" name="DOSSIER 2" dataDxfId="34"/>
    <tableColumn id="4" name="DOSSIER 3" dataDxfId="33"/>
    <tableColumn id="5" name="DOSSIER 4" dataDxfId="32"/>
    <tableColumn id="13" name="DOSSIER 5" dataDxfId="31"/>
    <tableColumn id="8" name="DOSSIER 6" dataDxfId="30"/>
    <tableColumn id="14" name="Colonne8" dataDxfId="29"/>
    <tableColumn id="16" name="RSA" dataDxfId="28"/>
    <tableColumn id="19" name="Colonne2" dataDxfId="27"/>
    <tableColumn id="6" name="CAISSE12" dataDxfId="26"/>
    <tableColumn id="7" name="CAISSE23" dataDxfId="25"/>
    <tableColumn id="9" name="CAISSE34" dataDxfId="24"/>
    <tableColumn id="10" name="CAISSE35" dataDxfId="2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Tableau192" displayName="Tableau192" ref="B4:O36" totalsRowShown="0" headerRowDxfId="17" dataDxfId="15" headerRowBorderDxfId="16" tableBorderDxfId="14">
  <tableColumns count="14">
    <tableColumn id="2" name="N° DOSSIER" dataDxfId="13"/>
    <tableColumn id="3" name="CAISSE35" dataDxfId="12"/>
    <tableColumn id="1" name="CAISSE352" dataDxfId="11"/>
    <tableColumn id="4" name="CAISSE353" dataDxfId="10"/>
    <tableColumn id="5" name="CAISSE354" dataDxfId="9"/>
    <tableColumn id="13" name="CAISSE355" dataDxfId="8"/>
    <tableColumn id="8" name="CAISSE3526" dataDxfId="7"/>
    <tableColumn id="14" name="CAISSE3537" dataDxfId="6"/>
    <tableColumn id="16" name="CAISSE358" dataDxfId="5"/>
    <tableColumn id="19" name="CAISSE3529" dataDxfId="4"/>
    <tableColumn id="6" name="CAISSE35310" dataDxfId="3"/>
    <tableColumn id="7" name="CAISSE3511" dataDxfId="2"/>
    <tableColumn id="9" name="CAISSE35212" dataDxfId="1"/>
    <tableColumn id="10" name="CAISSE3531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Urbai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23"/>
  <sheetViews>
    <sheetView workbookViewId="0">
      <selection activeCell="D22" sqref="D22"/>
    </sheetView>
  </sheetViews>
  <sheetFormatPr baseColWidth="10" defaultRowHeight="15" x14ac:dyDescent="0.25"/>
  <cols>
    <col min="2" max="2" width="39.5703125" bestFit="1" customWidth="1"/>
  </cols>
  <sheetData>
    <row r="2" spans="1:7" x14ac:dyDescent="0.25">
      <c r="A2" s="67" t="s">
        <v>23</v>
      </c>
      <c r="B2" s="4" t="s">
        <v>19</v>
      </c>
      <c r="C2" s="4"/>
      <c r="D2" s="4"/>
      <c r="E2" s="4"/>
      <c r="F2" s="4"/>
      <c r="G2" s="4"/>
    </row>
    <row r="3" spans="1:7" x14ac:dyDescent="0.25">
      <c r="A3" s="67"/>
      <c r="B3" s="3" t="s">
        <v>20</v>
      </c>
      <c r="C3" s="3"/>
      <c r="D3" s="3"/>
      <c r="E3" s="3"/>
      <c r="F3" s="3"/>
      <c r="G3" s="3"/>
    </row>
    <row r="4" spans="1:7" x14ac:dyDescent="0.25">
      <c r="A4" s="67"/>
      <c r="B4" s="4" t="s">
        <v>21</v>
      </c>
      <c r="C4" s="4"/>
      <c r="D4" s="4"/>
      <c r="E4" s="4"/>
      <c r="F4" s="4"/>
      <c r="G4" s="4"/>
    </row>
    <row r="5" spans="1:7" x14ac:dyDescent="0.25">
      <c r="A5" s="67"/>
      <c r="B5" s="3" t="s">
        <v>22</v>
      </c>
      <c r="C5" s="3"/>
      <c r="D5" s="3"/>
      <c r="E5" s="3"/>
      <c r="F5" s="3"/>
      <c r="G5" s="3"/>
    </row>
    <row r="8" spans="1:7" s="13" customFormat="1" x14ac:dyDescent="0.25">
      <c r="A8" s="68" t="s">
        <v>28</v>
      </c>
      <c r="B8" s="12" t="s">
        <v>28</v>
      </c>
      <c r="C8" s="12"/>
      <c r="D8" s="12"/>
      <c r="E8" s="12"/>
      <c r="F8" s="12"/>
      <c r="G8" s="12"/>
    </row>
    <row r="9" spans="1:7" s="13" customFormat="1" x14ac:dyDescent="0.25">
      <c r="A9" s="68"/>
      <c r="B9" s="14" t="s">
        <v>24</v>
      </c>
      <c r="C9" s="14"/>
      <c r="D9" s="14"/>
      <c r="E9" s="14"/>
      <c r="F9" s="14"/>
      <c r="G9" s="14"/>
    </row>
    <row r="10" spans="1:7" x14ac:dyDescent="0.25">
      <c r="A10" s="68"/>
      <c r="B10" s="9" t="s">
        <v>25</v>
      </c>
      <c r="C10" s="29" t="str">
        <f>IF(C8="","",EDATE(C8,2))</f>
        <v/>
      </c>
      <c r="D10" s="29" t="str">
        <f t="shared" ref="D10:G10" si="0">IF(D8="","",EDATE(D8,2))</f>
        <v/>
      </c>
      <c r="E10" s="29" t="str">
        <f t="shared" si="0"/>
        <v/>
      </c>
      <c r="F10" s="29" t="str">
        <f t="shared" si="0"/>
        <v/>
      </c>
      <c r="G10" s="29" t="str">
        <f t="shared" si="0"/>
        <v/>
      </c>
    </row>
    <row r="11" spans="1:7" x14ac:dyDescent="0.25">
      <c r="A11" s="68"/>
      <c r="B11" s="3" t="s">
        <v>4</v>
      </c>
      <c r="C11" s="30" t="str">
        <f>IF(C9="","",EDATE(C9,1))</f>
        <v/>
      </c>
      <c r="D11" s="30" t="str">
        <f t="shared" ref="D11:G11" si="1">IF(D9="","",EDATE(D9,1))</f>
        <v/>
      </c>
      <c r="E11" s="30" t="str">
        <f t="shared" si="1"/>
        <v/>
      </c>
      <c r="F11" s="30" t="str">
        <f t="shared" si="1"/>
        <v/>
      </c>
      <c r="G11" s="30" t="str">
        <f t="shared" si="1"/>
        <v/>
      </c>
    </row>
    <row r="12" spans="1:7" s="13" customFormat="1" x14ac:dyDescent="0.25">
      <c r="A12" s="68"/>
      <c r="B12" s="12" t="s">
        <v>26</v>
      </c>
      <c r="C12" s="12"/>
      <c r="D12" s="12"/>
      <c r="E12" s="12"/>
      <c r="F12" s="12"/>
      <c r="G12" s="12"/>
    </row>
    <row r="13" spans="1:7" s="13" customFormat="1" x14ac:dyDescent="0.25">
      <c r="A13" s="68"/>
      <c r="B13" s="14" t="s">
        <v>27</v>
      </c>
      <c r="C13" s="14"/>
      <c r="D13" s="14"/>
      <c r="E13" s="14"/>
      <c r="F13" s="14"/>
      <c r="G13" s="14"/>
    </row>
    <row r="14" spans="1:7" x14ac:dyDescent="0.25">
      <c r="A14" s="68"/>
      <c r="B14" s="9" t="s">
        <v>29</v>
      </c>
      <c r="C14" s="29" t="str">
        <f>IF(C12="","",EDATE(C12,2))</f>
        <v/>
      </c>
      <c r="D14" s="29"/>
      <c r="E14" s="29"/>
      <c r="F14" s="29"/>
      <c r="G14" s="29"/>
    </row>
    <row r="15" spans="1:7" x14ac:dyDescent="0.25">
      <c r="A15" s="68"/>
      <c r="B15" s="10" t="s">
        <v>7</v>
      </c>
      <c r="C15" s="4"/>
      <c r="D15" s="4"/>
      <c r="E15" s="4"/>
      <c r="F15" s="4"/>
      <c r="G15" s="4"/>
    </row>
    <row r="16" spans="1:7" x14ac:dyDescent="0.25">
      <c r="A16" s="68"/>
      <c r="B16" s="3" t="s">
        <v>31</v>
      </c>
      <c r="C16" s="3"/>
      <c r="D16" s="3"/>
      <c r="E16" s="3"/>
      <c r="F16" s="3"/>
      <c r="G16" s="3"/>
    </row>
    <row r="17" spans="1:7" s="13" customFormat="1" x14ac:dyDescent="0.25">
      <c r="A17" s="68"/>
      <c r="B17" s="12" t="s">
        <v>8</v>
      </c>
      <c r="C17" s="12"/>
      <c r="D17" s="12"/>
      <c r="E17" s="12"/>
      <c r="F17" s="12"/>
      <c r="G17" s="12"/>
    </row>
    <row r="18" spans="1:7" s="13" customFormat="1" x14ac:dyDescent="0.25">
      <c r="A18" s="68"/>
      <c r="B18" s="14" t="s">
        <v>9</v>
      </c>
      <c r="C18" s="14"/>
      <c r="D18" s="14"/>
      <c r="E18" s="14"/>
      <c r="F18" s="14"/>
      <c r="G18" s="14"/>
    </row>
    <row r="19" spans="1:7" s="13" customFormat="1" x14ac:dyDescent="0.25">
      <c r="A19" s="68"/>
      <c r="B19" s="12" t="s">
        <v>10</v>
      </c>
      <c r="C19" s="12"/>
      <c r="D19" s="12"/>
      <c r="E19" s="12"/>
      <c r="F19" s="12"/>
      <c r="G19" s="12"/>
    </row>
    <row r="20" spans="1:7" s="13" customFormat="1" x14ac:dyDescent="0.25">
      <c r="A20" s="68"/>
      <c r="B20" s="14" t="s">
        <v>11</v>
      </c>
      <c r="C20" s="14"/>
      <c r="D20" s="14"/>
      <c r="E20" s="14"/>
      <c r="F20" s="14"/>
      <c r="G20" s="14"/>
    </row>
    <row r="21" spans="1:7" s="13" customFormat="1" x14ac:dyDescent="0.25">
      <c r="A21" s="68"/>
      <c r="B21" s="12" t="s">
        <v>12</v>
      </c>
      <c r="C21" s="12"/>
      <c r="D21" s="12"/>
      <c r="E21" s="12"/>
      <c r="F21" s="12"/>
      <c r="G21" s="12"/>
    </row>
    <row r="22" spans="1:7" s="13" customFormat="1" x14ac:dyDescent="0.25">
      <c r="A22" s="68"/>
      <c r="B22" s="14" t="s">
        <v>13</v>
      </c>
      <c r="C22" s="14"/>
      <c r="D22" s="14"/>
      <c r="E22" s="14"/>
      <c r="F22" s="14"/>
      <c r="G22" s="14"/>
    </row>
    <row r="23" spans="1:7" s="13" customFormat="1" x14ac:dyDescent="0.25">
      <c r="A23" s="68"/>
      <c r="B23" s="12" t="s">
        <v>30</v>
      </c>
      <c r="C23" s="12"/>
      <c r="D23" s="12"/>
      <c r="E23" s="12"/>
      <c r="F23" s="12"/>
      <c r="G23" s="12"/>
    </row>
  </sheetData>
  <mergeCells count="2">
    <mergeCell ref="A2:A5"/>
    <mergeCell ref="A8:A23"/>
  </mergeCells>
  <dataValidations count="1">
    <dataValidation type="date" allowBlank="1" showInputMessage="1" showErrorMessage="1" sqref="C9:G9 C13:G13">
      <formula1>C8</formula1>
      <formula2>C10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I28"/>
  <sheetViews>
    <sheetView tabSelected="1" workbookViewId="0">
      <selection activeCell="E8" sqref="E8"/>
    </sheetView>
  </sheetViews>
  <sheetFormatPr baseColWidth="10" defaultRowHeight="15" x14ac:dyDescent="0.25"/>
  <cols>
    <col min="1" max="1" width="21.42578125" bestFit="1" customWidth="1"/>
    <col min="4" max="4" width="13.7109375" bestFit="1" customWidth="1"/>
    <col min="5" max="5" width="33.7109375" bestFit="1" customWidth="1"/>
  </cols>
  <sheetData>
    <row r="1" spans="1:9" x14ac:dyDescent="0.25">
      <c r="A1" s="1" t="s">
        <v>14</v>
      </c>
      <c r="B1" s="45">
        <f ca="1">TODAY()</f>
        <v>42647</v>
      </c>
      <c r="C1" s="45"/>
      <c r="D1" s="47"/>
      <c r="E1" s="47"/>
      <c r="F1" s="47"/>
      <c r="G1" s="47"/>
      <c r="H1" s="47"/>
      <c r="I1" s="47"/>
    </row>
    <row r="2" spans="1:9" x14ac:dyDescent="0.25">
      <c r="A2" s="40"/>
      <c r="B2" s="49"/>
      <c r="C2" s="49"/>
      <c r="D2" s="48"/>
      <c r="E2" s="49"/>
      <c r="F2" s="49"/>
      <c r="G2" s="49"/>
      <c r="H2" s="49"/>
      <c r="I2" s="47"/>
    </row>
    <row r="3" spans="1:9" x14ac:dyDescent="0.25">
      <c r="A3" s="46" t="s">
        <v>67</v>
      </c>
      <c r="B3" s="37" t="s">
        <v>87</v>
      </c>
      <c r="C3" s="37" t="s">
        <v>68</v>
      </c>
      <c r="D3" s="38" t="s">
        <v>48</v>
      </c>
      <c r="E3" s="38" t="s">
        <v>71</v>
      </c>
      <c r="F3" s="49"/>
      <c r="G3" s="49"/>
      <c r="H3" s="49"/>
      <c r="I3" s="47"/>
    </row>
    <row r="6" spans="1:9" x14ac:dyDescent="0.25">
      <c r="D6" s="13"/>
    </row>
    <row r="7" spans="1:9" x14ac:dyDescent="0.25">
      <c r="D7" s="13"/>
    </row>
    <row r="8" spans="1:9" x14ac:dyDescent="0.25">
      <c r="D8" s="13"/>
    </row>
    <row r="9" spans="1:9" x14ac:dyDescent="0.25">
      <c r="D9" s="13"/>
    </row>
    <row r="10" spans="1:9" x14ac:dyDescent="0.25">
      <c r="D10" s="13"/>
    </row>
    <row r="11" spans="1:9" x14ac:dyDescent="0.25">
      <c r="D11" s="13"/>
    </row>
    <row r="12" spans="1:9" x14ac:dyDescent="0.25">
      <c r="D12" s="13"/>
    </row>
    <row r="13" spans="1:9" x14ac:dyDescent="0.25">
      <c r="D13" s="13"/>
    </row>
    <row r="14" spans="1:9" x14ac:dyDescent="0.25">
      <c r="D14" s="13"/>
    </row>
    <row r="17" spans="1:5" x14ac:dyDescent="0.25">
      <c r="D17" s="13"/>
    </row>
    <row r="18" spans="1:5" x14ac:dyDescent="0.25">
      <c r="D18" s="13"/>
    </row>
    <row r="19" spans="1:5" x14ac:dyDescent="0.25">
      <c r="D19" s="13"/>
    </row>
    <row r="20" spans="1:5" x14ac:dyDescent="0.25">
      <c r="D20" s="13"/>
    </row>
    <row r="21" spans="1:5" x14ac:dyDescent="0.25">
      <c r="D21" s="13"/>
    </row>
    <row r="22" spans="1:5" x14ac:dyDescent="0.25">
      <c r="D22" s="13"/>
    </row>
    <row r="23" spans="1:5" x14ac:dyDescent="0.25">
      <c r="D23" s="13"/>
    </row>
    <row r="24" spans="1:5" x14ac:dyDescent="0.25">
      <c r="D24" s="13"/>
    </row>
    <row r="25" spans="1:5" x14ac:dyDescent="0.25">
      <c r="D25" s="13"/>
    </row>
    <row r="28" spans="1:5" x14ac:dyDescent="0.25">
      <c r="A28" s="62"/>
      <c r="B28" s="62"/>
      <c r="C28" s="63"/>
      <c r="D28" s="63"/>
      <c r="E28" s="63"/>
    </row>
  </sheetData>
  <conditionalFormatting sqref="A27:E27 A29:E16396">
    <cfRule type="cellIs" dxfId="114" priority="3" operator="equal">
      <formula>$G$2</formula>
    </cfRule>
  </conditionalFormatting>
  <conditionalFormatting sqref="A28:E28">
    <cfRule type="cellIs" dxfId="113" priority="2" operator="equal">
      <formula>$G$2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1">
                <anchor moveWithCells="1" sizeWithCells="1">
                  <from>
                    <xdr:col>5</xdr:col>
                    <xdr:colOff>485775</xdr:colOff>
                    <xdr:row>2</xdr:row>
                    <xdr:rowOff>85725</xdr:rowOff>
                  </from>
                  <to>
                    <xdr:col>6</xdr:col>
                    <xdr:colOff>647700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69"/>
  <sheetViews>
    <sheetView workbookViewId="0">
      <selection sqref="A1:F42"/>
    </sheetView>
  </sheetViews>
  <sheetFormatPr baseColWidth="10" defaultRowHeight="15" x14ac:dyDescent="0.25"/>
  <cols>
    <col min="1" max="1" width="14.42578125" customWidth="1"/>
    <col min="2" max="2" width="37.28515625" bestFit="1" customWidth="1"/>
    <col min="11" max="11" width="11.42578125" style="32"/>
  </cols>
  <sheetData>
    <row r="1" spans="1:15" ht="15.75" customHeight="1" x14ac:dyDescent="0.25">
      <c r="A1" s="1" t="s">
        <v>14</v>
      </c>
      <c r="B1" s="2" t="s">
        <v>1</v>
      </c>
      <c r="G1" s="38"/>
      <c r="H1" s="38"/>
      <c r="I1" s="38"/>
      <c r="J1" s="38"/>
      <c r="K1" s="38"/>
    </row>
    <row r="2" spans="1:15" x14ac:dyDescent="0.25">
      <c r="A2" s="8">
        <f ca="1">TODAY()</f>
        <v>42647</v>
      </c>
      <c r="B2" s="7"/>
      <c r="C2" s="37"/>
      <c r="D2" s="37"/>
      <c r="E2" s="37"/>
      <c r="F2" s="37"/>
      <c r="G2" s="39"/>
      <c r="H2" s="37"/>
      <c r="I2" s="37"/>
      <c r="J2" s="37"/>
      <c r="K2" s="37"/>
    </row>
    <row r="3" spans="1:15" x14ac:dyDescent="0.25">
      <c r="A3" s="8"/>
      <c r="B3" s="7"/>
      <c r="C3" s="37"/>
      <c r="D3" s="37"/>
      <c r="E3" s="37"/>
      <c r="F3" s="37"/>
      <c r="G3" s="39"/>
      <c r="H3" s="37"/>
      <c r="I3" s="37"/>
      <c r="J3" s="37"/>
      <c r="K3" s="37"/>
    </row>
    <row r="4" spans="1:15" x14ac:dyDescent="0.25">
      <c r="B4" s="5" t="s">
        <v>0</v>
      </c>
      <c r="C4" s="6" t="s">
        <v>88</v>
      </c>
      <c r="D4" s="6" t="s">
        <v>61</v>
      </c>
      <c r="E4" s="6" t="s">
        <v>62</v>
      </c>
      <c r="F4" s="6" t="s">
        <v>63</v>
      </c>
      <c r="G4" s="6" t="s">
        <v>64</v>
      </c>
      <c r="H4" s="6" t="s">
        <v>65</v>
      </c>
      <c r="I4" s="6" t="s">
        <v>89</v>
      </c>
      <c r="J4" s="6" t="s">
        <v>78</v>
      </c>
      <c r="K4" s="6" t="s">
        <v>79</v>
      </c>
      <c r="L4" s="6" t="s">
        <v>80</v>
      </c>
      <c r="M4" s="6" t="s">
        <v>81</v>
      </c>
      <c r="N4" s="6" t="s">
        <v>82</v>
      </c>
      <c r="O4" s="6" t="s">
        <v>83</v>
      </c>
    </row>
    <row r="5" spans="1:15" s="20" customFormat="1" ht="15" customHeight="1" x14ac:dyDescent="0.25">
      <c r="A5" s="69" t="s">
        <v>15</v>
      </c>
      <c r="B5" s="21" t="s">
        <v>57</v>
      </c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</row>
    <row r="6" spans="1:15" s="20" customFormat="1" ht="15" customHeight="1" x14ac:dyDescent="0.25">
      <c r="A6" s="69"/>
      <c r="B6" s="21" t="s">
        <v>58</v>
      </c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</row>
    <row r="7" spans="1:15" s="20" customFormat="1" ht="15" customHeight="1" x14ac:dyDescent="0.25">
      <c r="A7" s="69"/>
      <c r="B7" s="21" t="s">
        <v>59</v>
      </c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</row>
    <row r="8" spans="1:15" s="13" customFormat="1" x14ac:dyDescent="0.25">
      <c r="A8" s="69"/>
      <c r="B8" s="28" t="s">
        <v>60</v>
      </c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</row>
    <row r="9" spans="1:15" s="13" customFormat="1" x14ac:dyDescent="0.25">
      <c r="A9" s="69"/>
      <c r="B9" s="15" t="s">
        <v>50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</row>
    <row r="10" spans="1:15" s="13" customFormat="1" x14ac:dyDescent="0.25">
      <c r="A10" s="69"/>
      <c r="B10" s="11" t="s">
        <v>2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</row>
    <row r="11" spans="1:15" s="13" customFormat="1" x14ac:dyDescent="0.25">
      <c r="A11" s="69"/>
      <c r="B11" s="15" t="s">
        <v>3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</row>
    <row r="12" spans="1:15" s="13" customFormat="1" x14ac:dyDescent="0.25">
      <c r="A12" s="69"/>
      <c r="B12" s="11" t="s">
        <v>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</row>
    <row r="13" spans="1:15" s="13" customFormat="1" x14ac:dyDescent="0.25">
      <c r="A13" s="69"/>
      <c r="B13" s="11" t="s">
        <v>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</row>
    <row r="14" spans="1:15" s="13" customFormat="1" x14ac:dyDescent="0.25">
      <c r="A14" s="70"/>
      <c r="B14" s="15" t="s">
        <v>51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</row>
    <row r="15" spans="1:15" s="24" customFormat="1" ht="14.25" customHeight="1" x14ac:dyDescent="0.25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</row>
    <row r="16" spans="1:15" s="13" customFormat="1" x14ac:dyDescent="0.25">
      <c r="A16" s="71" t="s">
        <v>16</v>
      </c>
      <c r="B16" s="28" t="s">
        <v>7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</row>
    <row r="17" spans="1:15" s="13" customFormat="1" x14ac:dyDescent="0.25">
      <c r="A17" s="72"/>
      <c r="B17" s="28" t="s">
        <v>33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</row>
    <row r="18" spans="1:15" s="13" customFormat="1" x14ac:dyDescent="0.25">
      <c r="A18" s="72"/>
      <c r="B18" s="11" t="s">
        <v>34</v>
      </c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</row>
    <row r="19" spans="1:15" s="13" customFormat="1" x14ac:dyDescent="0.25">
      <c r="A19" s="72"/>
      <c r="B19" s="11" t="s">
        <v>35</v>
      </c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</row>
    <row r="20" spans="1:15" s="13" customFormat="1" x14ac:dyDescent="0.25">
      <c r="A20" s="72"/>
      <c r="B20" s="11" t="s">
        <v>36</v>
      </c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</row>
    <row r="21" spans="1:15" s="13" customFormat="1" x14ac:dyDescent="0.25">
      <c r="A21" s="72"/>
      <c r="B21" s="11" t="s">
        <v>37</v>
      </c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</row>
    <row r="22" spans="1:15" s="13" customFormat="1" x14ac:dyDescent="0.25">
      <c r="A22" s="72"/>
      <c r="B22" s="11" t="s">
        <v>38</v>
      </c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</row>
    <row r="23" spans="1:15" s="13" customFormat="1" x14ac:dyDescent="0.25">
      <c r="A23" s="72"/>
      <c r="B23" s="11" t="s">
        <v>39</v>
      </c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</row>
    <row r="24" spans="1:15" s="13" customFormat="1" ht="15" customHeight="1" x14ac:dyDescent="0.25">
      <c r="A24" s="72"/>
      <c r="B24" s="16" t="s">
        <v>30</v>
      </c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</row>
    <row r="25" spans="1:15" s="24" customFormat="1" ht="15" customHeight="1" x14ac:dyDescent="0.25">
      <c r="A25" s="26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</row>
    <row r="26" spans="1:15" s="20" customFormat="1" ht="15" customHeight="1" x14ac:dyDescent="0.25">
      <c r="A26" s="73" t="s">
        <v>18</v>
      </c>
      <c r="B26" s="22" t="s">
        <v>17</v>
      </c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</row>
    <row r="27" spans="1:15" s="13" customFormat="1" ht="15" customHeight="1" x14ac:dyDescent="0.25">
      <c r="A27" s="74"/>
      <c r="B27" s="28" t="s">
        <v>7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</row>
    <row r="28" spans="1:15" s="13" customFormat="1" ht="15" customHeight="1" x14ac:dyDescent="0.25">
      <c r="A28" s="74"/>
      <c r="B28" s="28" t="s">
        <v>41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</row>
    <row r="29" spans="1:15" s="13" customFormat="1" ht="15" customHeight="1" x14ac:dyDescent="0.25">
      <c r="A29" s="74"/>
      <c r="B29" s="11" t="s">
        <v>40</v>
      </c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</row>
    <row r="30" spans="1:15" s="13" customFormat="1" ht="15" customHeight="1" x14ac:dyDescent="0.25">
      <c r="A30" s="74"/>
      <c r="B30" s="11" t="s">
        <v>42</v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1:15" s="13" customFormat="1" ht="15" customHeight="1" x14ac:dyDescent="0.25">
      <c r="A31" s="74"/>
      <c r="B31" s="11" t="s">
        <v>43</v>
      </c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</row>
    <row r="32" spans="1:15" s="13" customFormat="1" ht="15" customHeight="1" x14ac:dyDescent="0.25">
      <c r="A32" s="74"/>
      <c r="B32" s="11" t="s">
        <v>44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</row>
    <row r="33" spans="1:15" s="13" customFormat="1" ht="15" customHeight="1" x14ac:dyDescent="0.25">
      <c r="A33" s="74"/>
      <c r="B33" s="11" t="s">
        <v>45</v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  <row r="34" spans="1:15" s="18" customFormat="1" ht="15" customHeight="1" x14ac:dyDescent="0.25">
      <c r="A34" s="74"/>
      <c r="B34" s="11" t="s">
        <v>46</v>
      </c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</row>
    <row r="35" spans="1:15" s="20" customFormat="1" x14ac:dyDescent="0.25">
      <c r="A35" s="74"/>
      <c r="B35" s="25" t="s">
        <v>32</v>
      </c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</row>
    <row r="36" spans="1:15" s="24" customFormat="1" x14ac:dyDescent="0.25">
      <c r="B36" s="23"/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</row>
    <row r="37" spans="1:15" s="64" customFormat="1" x14ac:dyDescent="0.25">
      <c r="B37" s="65" t="s">
        <v>69</v>
      </c>
      <c r="C37" s="66" t="str">
        <f ca="1">IF((COUNTIFS(C6:C35,"&gt;="&amp;$A$2))&lt;=0,"",(COUNTIFS(C6:C35,"&gt;="&amp;$A$2)))</f>
        <v/>
      </c>
      <c r="D37" s="66" t="str">
        <f t="shared" ref="D37:K37" ca="1" si="0">IF((COUNTIFS(D6:D35,"&gt;="&amp;$A$2))&lt;=0,"",(COUNTIFS(D6:D35,"&gt;="&amp;$A$2)))</f>
        <v/>
      </c>
      <c r="E37" s="66" t="str">
        <f t="shared" ca="1" si="0"/>
        <v/>
      </c>
      <c r="F37" s="66" t="str">
        <f t="shared" ca="1" si="0"/>
        <v/>
      </c>
      <c r="G37" s="66" t="str">
        <f t="shared" ca="1" si="0"/>
        <v/>
      </c>
      <c r="H37" s="66" t="str">
        <f t="shared" ca="1" si="0"/>
        <v/>
      </c>
      <c r="I37" s="66" t="str">
        <f t="shared" ca="1" si="0"/>
        <v/>
      </c>
      <c r="J37" s="66" t="str">
        <f t="shared" ca="1" si="0"/>
        <v/>
      </c>
      <c r="K37" s="66" t="str">
        <f t="shared" ca="1" si="0"/>
        <v/>
      </c>
      <c r="L37" s="65"/>
      <c r="M37" s="65"/>
      <c r="N37" s="65"/>
      <c r="O37" s="65"/>
    </row>
    <row r="38" spans="1:15" x14ac:dyDescent="0.25">
      <c r="B38" s="56" t="s">
        <v>67</v>
      </c>
      <c r="C38" s="60">
        <f>$B$2</f>
        <v>0</v>
      </c>
      <c r="D38" s="60">
        <f t="shared" ref="D38:O38" si="1">$B$2</f>
        <v>0</v>
      </c>
      <c r="E38" s="60">
        <f t="shared" si="1"/>
        <v>0</v>
      </c>
      <c r="F38" s="60">
        <f t="shared" si="1"/>
        <v>0</v>
      </c>
      <c r="G38" s="60">
        <f t="shared" si="1"/>
        <v>0</v>
      </c>
      <c r="H38" s="60">
        <f t="shared" si="1"/>
        <v>0</v>
      </c>
      <c r="I38" s="60">
        <f t="shared" si="1"/>
        <v>0</v>
      </c>
      <c r="J38" s="60">
        <f t="shared" si="1"/>
        <v>0</v>
      </c>
      <c r="K38" s="60">
        <f t="shared" si="1"/>
        <v>0</v>
      </c>
      <c r="L38" s="60">
        <f t="shared" si="1"/>
        <v>0</v>
      </c>
      <c r="M38" s="60">
        <f t="shared" si="1"/>
        <v>0</v>
      </c>
      <c r="N38" s="60">
        <f t="shared" si="1"/>
        <v>0</v>
      </c>
      <c r="O38" s="60">
        <f t="shared" si="1"/>
        <v>0</v>
      </c>
    </row>
    <row r="39" spans="1:15" x14ac:dyDescent="0.25">
      <c r="B39" s="56" t="s">
        <v>70</v>
      </c>
      <c r="C39" s="60" t="str">
        <f>Tableau19[[#Headers],[DOSSIER 1 ]]</f>
        <v xml:space="preserve">DOSSIER 1 </v>
      </c>
      <c r="D39" s="60" t="str">
        <f>Tableau19[[#Headers],[DOSSIER 2]]</f>
        <v>DOSSIER 2</v>
      </c>
      <c r="E39" s="60" t="str">
        <f>Tableau19[[#Headers],[DOSSIER 3]]</f>
        <v>DOSSIER 3</v>
      </c>
      <c r="F39" s="60" t="str">
        <f>Tableau19[[#Headers],[DOSSIER 4]]</f>
        <v>DOSSIER 4</v>
      </c>
      <c r="G39" s="60" t="str">
        <f>Tableau19[[#Headers],[DOSSIER 5]]</f>
        <v>DOSSIER 5</v>
      </c>
      <c r="H39" s="60" t="str">
        <f>Tableau19[[#Headers],[DOSSIER 6]]</f>
        <v>DOSSIER 6</v>
      </c>
      <c r="I39" s="60" t="str">
        <f>Tableau19[[#Headers],[DOSSIER 7]]</f>
        <v>DOSSIER 7</v>
      </c>
      <c r="J39" s="60" t="str">
        <f>Tableau19[[#Headers],[CAISSE358]]</f>
        <v>CAISSE358</v>
      </c>
      <c r="K39" s="60" t="str">
        <f>Tableau19[[#Headers],[CAISSE3529]]</f>
        <v>CAISSE3529</v>
      </c>
      <c r="L39" s="50"/>
      <c r="M39" s="50"/>
      <c r="N39" s="50"/>
      <c r="O39" s="50"/>
    </row>
    <row r="40" spans="1:15" x14ac:dyDescent="0.25">
      <c r="B40" s="61" t="s">
        <v>68</v>
      </c>
      <c r="C40" s="41">
        <f>+C5</f>
        <v>0</v>
      </c>
      <c r="D40" s="41">
        <f t="shared" ref="D40:O40" si="2">+D5</f>
        <v>0</v>
      </c>
      <c r="E40" s="41">
        <f t="shared" si="2"/>
        <v>0</v>
      </c>
      <c r="F40" s="41">
        <f t="shared" si="2"/>
        <v>0</v>
      </c>
      <c r="G40" s="41">
        <f t="shared" si="2"/>
        <v>0</v>
      </c>
      <c r="H40" s="41">
        <f t="shared" si="2"/>
        <v>0</v>
      </c>
      <c r="I40" s="41">
        <f t="shared" si="2"/>
        <v>0</v>
      </c>
      <c r="J40" s="41">
        <f t="shared" si="2"/>
        <v>0</v>
      </c>
      <c r="K40" s="41">
        <f t="shared" si="2"/>
        <v>0</v>
      </c>
      <c r="L40" s="41">
        <f t="shared" si="2"/>
        <v>0</v>
      </c>
      <c r="M40" s="41">
        <f t="shared" si="2"/>
        <v>0</v>
      </c>
      <c r="N40" s="41">
        <f t="shared" si="2"/>
        <v>0</v>
      </c>
      <c r="O40" s="41">
        <f t="shared" si="2"/>
        <v>0</v>
      </c>
    </row>
    <row r="41" spans="1:15" x14ac:dyDescent="0.25">
      <c r="B41" s="61" t="s">
        <v>48</v>
      </c>
      <c r="C41" s="31" t="str">
        <f ca="1">IF(C37="","",(LARGE(C6:C35,C37)))</f>
        <v/>
      </c>
      <c r="D41" s="31" t="str">
        <f t="shared" ref="D41:K41" ca="1" si="3">IF(D37="","",(LARGE(D6:D35,D37)))</f>
        <v/>
      </c>
      <c r="E41" s="31" t="str">
        <f t="shared" ca="1" si="3"/>
        <v/>
      </c>
      <c r="F41" s="31" t="str">
        <f t="shared" ca="1" si="3"/>
        <v/>
      </c>
      <c r="G41" s="31" t="str">
        <f t="shared" ca="1" si="3"/>
        <v/>
      </c>
      <c r="H41" s="31" t="str">
        <f t="shared" ca="1" si="3"/>
        <v/>
      </c>
      <c r="I41" s="31" t="str">
        <f t="shared" ca="1" si="3"/>
        <v/>
      </c>
      <c r="J41" s="31" t="str">
        <f t="shared" ca="1" si="3"/>
        <v/>
      </c>
      <c r="K41" s="31" t="str">
        <f t="shared" ca="1" si="3"/>
        <v/>
      </c>
    </row>
    <row r="42" spans="1:15" ht="89.25" customHeight="1" x14ac:dyDescent="0.25">
      <c r="B42" s="61" t="s">
        <v>71</v>
      </c>
      <c r="C42" s="59" t="e">
        <f ca="1">LOOKUP(C41,Tableau19[[DOSSIER 1 ]],$B$5:$B$35)</f>
        <v>#N/A</v>
      </c>
      <c r="D42" s="59" t="e">
        <f ca="1">LOOKUP(D41,Tableau19[DOSSIER 2],$B$5:$B$35)</f>
        <v>#N/A</v>
      </c>
      <c r="E42" s="59" t="e">
        <f ca="1">LOOKUP(E41,Tableau19[DOSSIER 3],$B$5:$B$35)</f>
        <v>#N/A</v>
      </c>
      <c r="F42" s="59" t="e">
        <f ca="1">LOOKUP(F41,Tableau19[DOSSIER 4],$B$5:$B$35)</f>
        <v>#N/A</v>
      </c>
      <c r="G42" s="59" t="e">
        <f ca="1">LOOKUP(G41,Tableau19[DOSSIER 5],$B$5:$B$35)</f>
        <v>#N/A</v>
      </c>
      <c r="H42" s="59" t="e">
        <f ca="1">LOOKUP(H41,Tableau19[DOSSIER 6],$B$5:$B$35)</f>
        <v>#N/A</v>
      </c>
      <c r="I42" s="59" t="e">
        <f ca="1">LOOKUP(I41,Tableau19[DOSSIER 7],$B$5:$B$35)</f>
        <v>#N/A</v>
      </c>
      <c r="J42" s="59" t="e">
        <f ca="1">LOOKUP(J41,Tableau19[CAISSE358],$B$5:$B$35)</f>
        <v>#N/A</v>
      </c>
      <c r="K42" s="59" t="e">
        <f ca="1">LOOKUP(K41,Tableau19[CAISSE3529],$B$5:$B$35)</f>
        <v>#N/A</v>
      </c>
      <c r="L42" s="59" t="e">
        <f>LOOKUP(L41,Tableau19[CAISSE35310],$B$5:$B$35)</f>
        <v>#N/A</v>
      </c>
      <c r="M42" s="59" t="e">
        <f>LOOKUP(M41,Tableau19[CAISSE3511],$B$5:$B$35)</f>
        <v>#N/A</v>
      </c>
      <c r="N42" s="59" t="e">
        <f>LOOKUP(N41,Tableau19[CAISSE35212],$B$5:$B$35)</f>
        <v>#N/A</v>
      </c>
      <c r="O42" s="59" t="e">
        <f>LOOKUP(O41,Tableau19[CAISSE35313],$B$5:$B$35)</f>
        <v>#N/A</v>
      </c>
    </row>
    <row r="43" spans="1:15" x14ac:dyDescent="0.25">
      <c r="K43"/>
    </row>
    <row r="44" spans="1:15" x14ac:dyDescent="0.25">
      <c r="K44"/>
    </row>
    <row r="46" spans="1:15" x14ac:dyDescent="0.25">
      <c r="G46" s="13"/>
      <c r="K46"/>
    </row>
    <row r="49" spans="11:11" x14ac:dyDescent="0.25">
      <c r="K49"/>
    </row>
    <row r="50" spans="11:11" x14ac:dyDescent="0.25">
      <c r="K50"/>
    </row>
    <row r="51" spans="11:11" x14ac:dyDescent="0.25">
      <c r="K51"/>
    </row>
    <row r="52" spans="11:11" x14ac:dyDescent="0.25">
      <c r="K52"/>
    </row>
    <row r="53" spans="11:11" x14ac:dyDescent="0.25">
      <c r="K53"/>
    </row>
    <row r="54" spans="11:11" x14ac:dyDescent="0.25">
      <c r="K54"/>
    </row>
    <row r="55" spans="11:11" x14ac:dyDescent="0.25">
      <c r="K55"/>
    </row>
    <row r="56" spans="11:11" x14ac:dyDescent="0.25">
      <c r="K56"/>
    </row>
    <row r="57" spans="11:11" x14ac:dyDescent="0.25">
      <c r="K57"/>
    </row>
    <row r="58" spans="11:11" x14ac:dyDescent="0.25">
      <c r="K58"/>
    </row>
    <row r="59" spans="11:11" x14ac:dyDescent="0.25">
      <c r="K59"/>
    </row>
    <row r="60" spans="11:11" x14ac:dyDescent="0.25">
      <c r="K60"/>
    </row>
    <row r="61" spans="11:11" x14ac:dyDescent="0.25">
      <c r="K61"/>
    </row>
    <row r="62" spans="11:11" x14ac:dyDescent="0.25">
      <c r="K62"/>
    </row>
    <row r="63" spans="11:11" x14ac:dyDescent="0.25">
      <c r="K63"/>
    </row>
    <row r="64" spans="11:11" x14ac:dyDescent="0.25">
      <c r="K64"/>
    </row>
    <row r="67" spans="11:11" x14ac:dyDescent="0.25">
      <c r="K67"/>
    </row>
    <row r="68" spans="11:11" x14ac:dyDescent="0.25">
      <c r="K68"/>
    </row>
    <row r="69" spans="11:11" x14ac:dyDescent="0.25">
      <c r="K69"/>
    </row>
  </sheetData>
  <mergeCells count="3">
    <mergeCell ref="A5:A14"/>
    <mergeCell ref="A16:A24"/>
    <mergeCell ref="A26:A35"/>
  </mergeCells>
  <conditionalFormatting sqref="A1:XFD3 A11:A1048576 B11:B36 B44:O1048576 C37:O37 C39:O43 A4:B10 P4:XFD1048576">
    <cfRule type="cellIs" dxfId="112" priority="8" operator="equal">
      <formula>$G$2</formula>
    </cfRule>
  </conditionalFormatting>
  <conditionalFormatting sqref="B37:B42">
    <cfRule type="cellIs" dxfId="111" priority="5" operator="equal">
      <formula>$G$2</formula>
    </cfRule>
  </conditionalFormatting>
  <conditionalFormatting sqref="G5:O36 J4:O4">
    <cfRule type="cellIs" dxfId="110" priority="1" operator="equal">
      <formula>$G$2</formula>
    </cfRule>
  </conditionalFormatting>
  <conditionalFormatting sqref="C38:O38">
    <cfRule type="cellIs" dxfId="109" priority="3" operator="equal">
      <formula>$G$2</formula>
    </cfRule>
  </conditionalFormatting>
  <conditionalFormatting sqref="C5:F36 C4:I4">
    <cfRule type="cellIs" dxfId="108" priority="2" operator="equal">
      <formula>$G$2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54"/>
  <sheetViews>
    <sheetView topLeftCell="A25" workbookViewId="0">
      <selection activeCell="B42" sqref="B42"/>
    </sheetView>
  </sheetViews>
  <sheetFormatPr baseColWidth="10" defaultRowHeight="15" x14ac:dyDescent="0.25"/>
  <cols>
    <col min="1" max="1" width="14.42578125" customWidth="1"/>
    <col min="2" max="2" width="37.28515625" bestFit="1" customWidth="1"/>
    <col min="11" max="11" width="11.42578125" style="32"/>
  </cols>
  <sheetData>
    <row r="1" spans="1:15" ht="15.75" customHeight="1" x14ac:dyDescent="0.25">
      <c r="A1" s="1" t="s">
        <v>14</v>
      </c>
      <c r="B1" s="2" t="s">
        <v>1</v>
      </c>
      <c r="G1" s="38"/>
      <c r="H1" s="38"/>
      <c r="I1" s="38"/>
      <c r="J1" s="38"/>
      <c r="K1" s="38"/>
    </row>
    <row r="2" spans="1:15" x14ac:dyDescent="0.25">
      <c r="A2" s="8">
        <f ca="1">TODAY()</f>
        <v>42647</v>
      </c>
      <c r="B2" s="7" t="s">
        <v>86</v>
      </c>
      <c r="C2" s="37"/>
      <c r="D2" s="37"/>
      <c r="E2" s="37"/>
      <c r="F2" s="37"/>
      <c r="G2" s="39"/>
      <c r="H2" s="37"/>
      <c r="I2" s="37"/>
      <c r="J2" s="37"/>
      <c r="K2" s="37"/>
    </row>
    <row r="3" spans="1:15" x14ac:dyDescent="0.25">
      <c r="A3" s="8"/>
      <c r="B3" s="7"/>
      <c r="C3" s="37"/>
      <c r="D3" s="37"/>
      <c r="E3" s="37"/>
      <c r="F3" s="37"/>
      <c r="G3" s="39"/>
      <c r="H3" s="37"/>
      <c r="I3" s="37"/>
      <c r="J3" s="37"/>
      <c r="K3" s="37"/>
    </row>
    <row r="4" spans="1:15" x14ac:dyDescent="0.25">
      <c r="B4" s="5" t="s">
        <v>0</v>
      </c>
      <c r="C4" s="6" t="s">
        <v>66</v>
      </c>
      <c r="D4" s="6" t="s">
        <v>61</v>
      </c>
      <c r="E4" s="6" t="s">
        <v>62</v>
      </c>
      <c r="F4" s="6" t="s">
        <v>63</v>
      </c>
      <c r="G4" s="6" t="s">
        <v>64</v>
      </c>
      <c r="H4" s="6" t="s">
        <v>65</v>
      </c>
      <c r="I4" s="6" t="s">
        <v>56</v>
      </c>
      <c r="J4" s="6" t="s">
        <v>49</v>
      </c>
      <c r="K4" s="33" t="s">
        <v>47</v>
      </c>
      <c r="L4" s="6" t="s">
        <v>52</v>
      </c>
      <c r="M4" s="42" t="s">
        <v>53</v>
      </c>
      <c r="N4" s="42" t="s">
        <v>54</v>
      </c>
      <c r="O4" s="6" t="s">
        <v>55</v>
      </c>
    </row>
    <row r="5" spans="1:15" s="20" customFormat="1" ht="15" customHeight="1" x14ac:dyDescent="0.25">
      <c r="A5" s="69" t="s">
        <v>15</v>
      </c>
      <c r="B5" s="21" t="s">
        <v>57</v>
      </c>
      <c r="C5" s="19">
        <v>50000</v>
      </c>
      <c r="D5" s="19"/>
      <c r="E5" s="27"/>
      <c r="F5" s="27"/>
      <c r="G5" s="19"/>
      <c r="H5" s="19"/>
      <c r="I5" s="19"/>
      <c r="J5" s="19"/>
      <c r="K5" s="34"/>
      <c r="L5" s="52"/>
      <c r="M5" s="53"/>
      <c r="N5" s="53"/>
      <c r="O5" s="52"/>
    </row>
    <row r="6" spans="1:15" s="20" customFormat="1" ht="15" customHeight="1" x14ac:dyDescent="0.25">
      <c r="A6" s="69"/>
      <c r="B6" s="21" t="s">
        <v>58</v>
      </c>
      <c r="C6" s="19"/>
      <c r="D6" s="19"/>
      <c r="E6" s="27"/>
      <c r="F6" s="27"/>
      <c r="G6" s="19"/>
      <c r="H6" s="19"/>
      <c r="I6" s="19"/>
      <c r="J6" s="19"/>
      <c r="K6" s="34"/>
      <c r="L6" s="52"/>
      <c r="M6" s="53"/>
      <c r="N6" s="53"/>
      <c r="O6" s="52"/>
    </row>
    <row r="7" spans="1:15" s="20" customFormat="1" ht="15" customHeight="1" x14ac:dyDescent="0.25">
      <c r="A7" s="69"/>
      <c r="B7" s="21" t="s">
        <v>59</v>
      </c>
      <c r="C7" s="19"/>
      <c r="D7" s="19"/>
      <c r="E7" s="27"/>
      <c r="F7" s="27"/>
      <c r="G7" s="19"/>
      <c r="H7" s="19"/>
      <c r="I7" s="19"/>
      <c r="J7" s="19"/>
      <c r="K7" s="34"/>
      <c r="L7" s="52"/>
      <c r="M7" s="53"/>
      <c r="N7" s="53"/>
      <c r="O7" s="52"/>
    </row>
    <row r="8" spans="1:15" s="13" customFormat="1" x14ac:dyDescent="0.25">
      <c r="A8" s="69"/>
      <c r="B8" s="28" t="s">
        <v>60</v>
      </c>
      <c r="C8" s="11"/>
      <c r="D8" s="11"/>
      <c r="E8" s="17"/>
      <c r="F8" s="17"/>
      <c r="G8" s="11"/>
      <c r="H8" s="11"/>
      <c r="I8" s="11"/>
      <c r="J8" s="19"/>
      <c r="K8" s="35"/>
      <c r="L8" s="19"/>
      <c r="M8" s="27"/>
      <c r="N8" s="27"/>
      <c r="O8" s="19"/>
    </row>
    <row r="9" spans="1:15" s="13" customFormat="1" x14ac:dyDescent="0.25">
      <c r="A9" s="69"/>
      <c r="B9" s="15" t="s">
        <v>50</v>
      </c>
      <c r="C9" s="11">
        <v>42642</v>
      </c>
      <c r="D9" s="11">
        <v>42625</v>
      </c>
      <c r="E9" s="17">
        <v>42642</v>
      </c>
      <c r="F9" s="17">
        <v>42642</v>
      </c>
      <c r="G9" s="11">
        <v>42580</v>
      </c>
      <c r="H9" s="11">
        <v>42505</v>
      </c>
      <c r="I9" s="11">
        <v>42542</v>
      </c>
      <c r="J9" s="11">
        <v>42580</v>
      </c>
      <c r="K9" s="35">
        <v>42642</v>
      </c>
      <c r="L9" s="19"/>
      <c r="M9" s="27"/>
      <c r="N9" s="27"/>
      <c r="O9" s="55"/>
    </row>
    <row r="10" spans="1:15" s="13" customFormat="1" x14ac:dyDescent="0.25">
      <c r="A10" s="69"/>
      <c r="B10" s="11" t="s">
        <v>2</v>
      </c>
      <c r="C10" s="11"/>
      <c r="D10" s="11"/>
      <c r="E10" s="17"/>
      <c r="F10" s="17"/>
      <c r="G10" s="11"/>
      <c r="H10" s="11"/>
      <c r="I10" s="11"/>
      <c r="J10" s="11"/>
      <c r="K10" s="11"/>
      <c r="L10" s="19"/>
      <c r="M10" s="27"/>
      <c r="N10" s="27"/>
      <c r="O10" s="19"/>
    </row>
    <row r="11" spans="1:15" s="13" customFormat="1" x14ac:dyDescent="0.25">
      <c r="A11" s="69"/>
      <c r="B11" s="15" t="s">
        <v>3</v>
      </c>
      <c r="C11" s="35">
        <f t="shared" ref="C11:N11" si="0">IF(C9="","",EDATE(C9,2))</f>
        <v>42703</v>
      </c>
      <c r="D11" s="35">
        <f t="shared" si="0"/>
        <v>42686</v>
      </c>
      <c r="E11" s="35">
        <f t="shared" si="0"/>
        <v>42703</v>
      </c>
      <c r="F11" s="35">
        <f t="shared" si="0"/>
        <v>42703</v>
      </c>
      <c r="G11" s="35">
        <f t="shared" si="0"/>
        <v>42642</v>
      </c>
      <c r="H11" s="35">
        <f t="shared" si="0"/>
        <v>42566</v>
      </c>
      <c r="I11" s="35">
        <f t="shared" si="0"/>
        <v>42603</v>
      </c>
      <c r="J11" s="35">
        <f t="shared" si="0"/>
        <v>42642</v>
      </c>
      <c r="K11" s="35">
        <f t="shared" si="0"/>
        <v>42703</v>
      </c>
      <c r="L11" s="34" t="str">
        <f t="shared" si="0"/>
        <v/>
      </c>
      <c r="M11" s="34" t="str">
        <f t="shared" si="0"/>
        <v/>
      </c>
      <c r="N11" s="34" t="str">
        <f t="shared" si="0"/>
        <v/>
      </c>
      <c r="O11" s="19"/>
    </row>
    <row r="12" spans="1:15" s="13" customFormat="1" x14ac:dyDescent="0.25">
      <c r="A12" s="69"/>
      <c r="B12" s="11" t="s">
        <v>5</v>
      </c>
      <c r="C12" s="11">
        <v>42704</v>
      </c>
      <c r="D12" s="11"/>
      <c r="E12" s="17"/>
      <c r="F12" s="17"/>
      <c r="G12" s="11">
        <v>42664</v>
      </c>
      <c r="H12" s="11">
        <v>42567</v>
      </c>
      <c r="I12" s="11">
        <v>42603</v>
      </c>
      <c r="J12" s="11">
        <v>42646</v>
      </c>
      <c r="K12" s="35">
        <v>42704</v>
      </c>
      <c r="L12" s="19"/>
      <c r="M12" s="27"/>
      <c r="N12" s="27"/>
      <c r="O12" s="19"/>
    </row>
    <row r="13" spans="1:15" s="13" customFormat="1" x14ac:dyDescent="0.25">
      <c r="A13" s="69"/>
      <c r="B13" s="11" t="s">
        <v>6</v>
      </c>
      <c r="C13" s="11"/>
      <c r="D13" s="11"/>
      <c r="E13" s="17"/>
      <c r="F13" s="17"/>
      <c r="G13" s="11"/>
      <c r="H13" s="11"/>
      <c r="I13" s="11"/>
      <c r="J13" s="19"/>
      <c r="K13" s="34"/>
      <c r="L13" s="19"/>
      <c r="M13" s="27"/>
      <c r="N13" s="27"/>
      <c r="O13" s="19"/>
    </row>
    <row r="14" spans="1:15" s="13" customFormat="1" x14ac:dyDescent="0.25">
      <c r="A14" s="70"/>
      <c r="B14" s="15" t="s">
        <v>51</v>
      </c>
      <c r="C14" s="17">
        <f>IF(C12="","",EDATE(C12,2))</f>
        <v>42765</v>
      </c>
      <c r="D14" s="17" t="str">
        <f t="shared" ref="D14:K14" si="1">IF(D12="","",EDATE(D12,2))</f>
        <v/>
      </c>
      <c r="E14" s="17" t="str">
        <f t="shared" si="1"/>
        <v/>
      </c>
      <c r="F14" s="17" t="str">
        <f t="shared" si="1"/>
        <v/>
      </c>
      <c r="G14" s="17">
        <f t="shared" si="1"/>
        <v>42725</v>
      </c>
      <c r="H14" s="17">
        <f t="shared" si="1"/>
        <v>42629</v>
      </c>
      <c r="I14" s="17">
        <f t="shared" si="1"/>
        <v>42664</v>
      </c>
      <c r="J14" s="17">
        <f t="shared" si="1"/>
        <v>42707</v>
      </c>
      <c r="K14" s="17">
        <f t="shared" si="1"/>
        <v>42765</v>
      </c>
      <c r="L14" s="27"/>
      <c r="M14" s="27"/>
      <c r="N14" s="27"/>
      <c r="O14" s="19"/>
    </row>
    <row r="15" spans="1:15" s="24" customFormat="1" ht="14.25" customHeight="1" x14ac:dyDescent="0.25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34"/>
      <c r="L15" s="23"/>
      <c r="M15" s="23"/>
      <c r="N15" s="23"/>
      <c r="O15" s="23"/>
    </row>
    <row r="16" spans="1:15" s="13" customFormat="1" x14ac:dyDescent="0.25">
      <c r="A16" s="71" t="s">
        <v>16</v>
      </c>
      <c r="B16" s="28" t="s">
        <v>7</v>
      </c>
      <c r="C16" s="11"/>
      <c r="D16" s="11"/>
      <c r="E16" s="17"/>
      <c r="F16" s="17"/>
      <c r="G16" s="11"/>
      <c r="H16" s="11"/>
      <c r="I16" s="11"/>
      <c r="J16" s="19"/>
      <c r="K16" s="34"/>
      <c r="L16" s="19"/>
      <c r="M16" s="27"/>
      <c r="N16" s="27"/>
      <c r="O16" s="19"/>
    </row>
    <row r="17" spans="1:15" s="13" customFormat="1" x14ac:dyDescent="0.25">
      <c r="A17" s="72"/>
      <c r="B17" s="28" t="s">
        <v>33</v>
      </c>
      <c r="C17" s="11"/>
      <c r="D17" s="11"/>
      <c r="E17" s="17"/>
      <c r="F17" s="17"/>
      <c r="G17" s="11"/>
      <c r="H17" s="11"/>
      <c r="I17" s="11"/>
      <c r="J17" s="19"/>
      <c r="K17" s="34"/>
      <c r="L17" s="19"/>
      <c r="M17" s="27"/>
      <c r="N17" s="27"/>
      <c r="O17" s="19"/>
    </row>
    <row r="18" spans="1:15" s="13" customFormat="1" x14ac:dyDescent="0.25">
      <c r="A18" s="72"/>
      <c r="B18" s="11" t="s">
        <v>34</v>
      </c>
      <c r="C18" s="11"/>
      <c r="D18" s="11"/>
      <c r="E18" s="17"/>
      <c r="F18" s="17"/>
      <c r="G18" s="11"/>
      <c r="H18" s="11"/>
      <c r="I18" s="11"/>
      <c r="J18" s="19"/>
      <c r="K18" s="34"/>
      <c r="L18" s="19"/>
      <c r="M18" s="27"/>
      <c r="N18" s="27"/>
      <c r="O18" s="19"/>
    </row>
    <row r="19" spans="1:15" s="13" customFormat="1" x14ac:dyDescent="0.25">
      <c r="A19" s="72"/>
      <c r="B19" s="11" t="s">
        <v>35</v>
      </c>
      <c r="C19" s="11"/>
      <c r="D19" s="11"/>
      <c r="E19" s="17"/>
      <c r="F19" s="17"/>
      <c r="G19" s="11"/>
      <c r="H19" s="11"/>
      <c r="I19" s="11"/>
      <c r="J19" s="19"/>
      <c r="K19" s="34"/>
      <c r="L19" s="19"/>
      <c r="M19" s="27"/>
      <c r="N19" s="27"/>
      <c r="O19" s="19"/>
    </row>
    <row r="20" spans="1:15" s="13" customFormat="1" x14ac:dyDescent="0.25">
      <c r="A20" s="72"/>
      <c r="B20" s="11" t="s">
        <v>36</v>
      </c>
      <c r="C20" s="11"/>
      <c r="D20" s="11"/>
      <c r="E20" s="17"/>
      <c r="F20" s="17"/>
      <c r="G20" s="11"/>
      <c r="H20" s="11"/>
      <c r="I20" s="11"/>
      <c r="J20" s="19"/>
      <c r="K20" s="34"/>
      <c r="L20" s="19"/>
      <c r="M20" s="27"/>
      <c r="N20" s="27"/>
      <c r="O20" s="19"/>
    </row>
    <row r="21" spans="1:15" s="13" customFormat="1" x14ac:dyDescent="0.25">
      <c r="A21" s="72"/>
      <c r="B21" s="11" t="s">
        <v>37</v>
      </c>
      <c r="C21" s="11"/>
      <c r="D21" s="11"/>
      <c r="E21" s="17"/>
      <c r="F21" s="17"/>
      <c r="G21" s="11"/>
      <c r="H21" s="11"/>
      <c r="I21" s="11"/>
      <c r="J21" s="19"/>
      <c r="K21" s="34"/>
      <c r="L21" s="19"/>
      <c r="M21" s="27"/>
      <c r="N21" s="27"/>
      <c r="O21" s="19"/>
    </row>
    <row r="22" spans="1:15" s="13" customFormat="1" x14ac:dyDescent="0.25">
      <c r="A22" s="72"/>
      <c r="B22" s="11" t="s">
        <v>38</v>
      </c>
      <c r="C22" s="11"/>
      <c r="D22" s="11"/>
      <c r="E22" s="17"/>
      <c r="F22" s="17"/>
      <c r="G22" s="11"/>
      <c r="H22" s="11"/>
      <c r="I22" s="11"/>
      <c r="J22" s="19"/>
      <c r="K22" s="34"/>
      <c r="L22" s="19"/>
      <c r="M22" s="27"/>
      <c r="N22" s="27"/>
      <c r="O22" s="19"/>
    </row>
    <row r="23" spans="1:15" s="13" customFormat="1" x14ac:dyDescent="0.25">
      <c r="A23" s="72"/>
      <c r="B23" s="11" t="s">
        <v>39</v>
      </c>
      <c r="C23" s="11"/>
      <c r="D23" s="11"/>
      <c r="E23" s="17"/>
      <c r="F23" s="17"/>
      <c r="G23" s="11"/>
      <c r="H23" s="11"/>
      <c r="I23" s="11"/>
      <c r="J23" s="19"/>
      <c r="K23" s="34"/>
      <c r="L23" s="19"/>
      <c r="M23" s="27"/>
      <c r="N23" s="27"/>
      <c r="O23" s="19"/>
    </row>
    <row r="24" spans="1:15" s="13" customFormat="1" ht="15" customHeight="1" x14ac:dyDescent="0.25">
      <c r="A24" s="72"/>
      <c r="B24" s="16" t="s">
        <v>30</v>
      </c>
      <c r="C24" s="16"/>
      <c r="D24" s="16"/>
      <c r="E24" s="43"/>
      <c r="F24" s="43"/>
      <c r="G24" s="16"/>
      <c r="H24" s="16"/>
      <c r="I24" s="16"/>
      <c r="J24" s="19"/>
      <c r="K24" s="34"/>
      <c r="L24" s="19"/>
      <c r="M24" s="27"/>
      <c r="N24" s="27"/>
      <c r="O24" s="19"/>
    </row>
    <row r="25" spans="1:15" s="24" customFormat="1" ht="15" customHeight="1" x14ac:dyDescent="0.25">
      <c r="A25" s="26"/>
      <c r="B25" s="23"/>
      <c r="C25" s="23"/>
      <c r="D25" s="23"/>
      <c r="E25" s="23"/>
      <c r="F25" s="23"/>
      <c r="G25" s="23"/>
      <c r="H25" s="23"/>
      <c r="I25" s="23"/>
      <c r="J25" s="23"/>
      <c r="K25" s="34"/>
      <c r="L25" s="23"/>
      <c r="M25" s="23"/>
      <c r="N25" s="23"/>
      <c r="O25" s="23"/>
    </row>
    <row r="26" spans="1:15" s="20" customFormat="1" ht="15" customHeight="1" x14ac:dyDescent="0.25">
      <c r="A26" s="73" t="s">
        <v>18</v>
      </c>
      <c r="B26" s="22" t="s">
        <v>17</v>
      </c>
      <c r="C26" s="19"/>
      <c r="D26" s="19"/>
      <c r="E26" s="27"/>
      <c r="F26" s="27"/>
      <c r="G26" s="19"/>
      <c r="H26" s="19"/>
      <c r="I26" s="19"/>
      <c r="J26" s="19"/>
      <c r="K26" s="34"/>
      <c r="L26" s="19"/>
      <c r="M26" s="27"/>
      <c r="N26" s="27"/>
      <c r="O26" s="19"/>
    </row>
    <row r="27" spans="1:15" s="13" customFormat="1" ht="15" customHeight="1" x14ac:dyDescent="0.25">
      <c r="A27" s="74"/>
      <c r="B27" s="28" t="s">
        <v>7</v>
      </c>
      <c r="C27" s="11"/>
      <c r="D27" s="11"/>
      <c r="E27" s="17"/>
      <c r="F27" s="17"/>
      <c r="G27" s="11"/>
      <c r="H27" s="11"/>
      <c r="I27" s="11"/>
      <c r="J27" s="19"/>
      <c r="K27" s="34"/>
      <c r="L27" s="19"/>
      <c r="M27" s="27"/>
      <c r="N27" s="27"/>
      <c r="O27" s="19"/>
    </row>
    <row r="28" spans="1:15" s="13" customFormat="1" ht="15" customHeight="1" x14ac:dyDescent="0.25">
      <c r="A28" s="74"/>
      <c r="B28" s="28" t="s">
        <v>41</v>
      </c>
      <c r="C28" s="11"/>
      <c r="D28" s="11"/>
      <c r="E28" s="17"/>
      <c r="F28" s="17"/>
      <c r="G28" s="11"/>
      <c r="H28" s="11"/>
      <c r="I28" s="11"/>
      <c r="J28" s="19"/>
      <c r="K28" s="34"/>
      <c r="L28" s="19"/>
      <c r="M28" s="27"/>
      <c r="N28" s="27"/>
      <c r="O28" s="19"/>
    </row>
    <row r="29" spans="1:15" s="13" customFormat="1" ht="15" customHeight="1" x14ac:dyDescent="0.25">
      <c r="A29" s="74"/>
      <c r="B29" s="11" t="s">
        <v>40</v>
      </c>
      <c r="C29" s="11"/>
      <c r="D29" s="11"/>
      <c r="E29" s="17"/>
      <c r="F29" s="17"/>
      <c r="G29" s="11"/>
      <c r="H29" s="11"/>
      <c r="I29" s="11"/>
      <c r="J29" s="11"/>
      <c r="K29" s="35"/>
      <c r="L29" s="11"/>
      <c r="M29" s="17"/>
      <c r="N29" s="17"/>
      <c r="O29" s="11"/>
    </row>
    <row r="30" spans="1:15" s="13" customFormat="1" ht="15" customHeight="1" x14ac:dyDescent="0.25">
      <c r="A30" s="74"/>
      <c r="B30" s="11" t="s">
        <v>42</v>
      </c>
      <c r="C30" s="11"/>
      <c r="D30" s="11"/>
      <c r="E30" s="17"/>
      <c r="F30" s="17"/>
      <c r="G30" s="11"/>
      <c r="H30" s="11"/>
      <c r="I30" s="11"/>
      <c r="J30" s="11"/>
      <c r="K30" s="35"/>
      <c r="L30" s="11"/>
      <c r="M30" s="17"/>
      <c r="N30" s="17"/>
      <c r="O30" s="11"/>
    </row>
    <row r="31" spans="1:15" s="13" customFormat="1" ht="15" customHeight="1" x14ac:dyDescent="0.25">
      <c r="A31" s="74"/>
      <c r="B31" s="11" t="s">
        <v>43</v>
      </c>
      <c r="C31" s="11"/>
      <c r="D31" s="11"/>
      <c r="E31" s="17"/>
      <c r="F31" s="17"/>
      <c r="G31" s="11"/>
      <c r="H31" s="11"/>
      <c r="I31" s="11"/>
      <c r="J31" s="11"/>
      <c r="K31" s="35"/>
      <c r="L31" s="11"/>
      <c r="M31" s="17"/>
      <c r="N31" s="17"/>
      <c r="O31" s="11"/>
    </row>
    <row r="32" spans="1:15" s="13" customFormat="1" ht="15" customHeight="1" x14ac:dyDescent="0.25">
      <c r="A32" s="74"/>
      <c r="B32" s="11" t="s">
        <v>44</v>
      </c>
      <c r="C32" s="11"/>
      <c r="D32" s="11"/>
      <c r="E32" s="17"/>
      <c r="F32" s="17"/>
      <c r="G32" s="11"/>
      <c r="H32" s="11"/>
      <c r="I32" s="11"/>
      <c r="J32" s="11"/>
      <c r="K32" s="35"/>
      <c r="L32" s="11"/>
      <c r="M32" s="17"/>
      <c r="N32" s="17"/>
      <c r="O32" s="11"/>
    </row>
    <row r="33" spans="1:15" s="13" customFormat="1" ht="15" customHeight="1" x14ac:dyDescent="0.25">
      <c r="A33" s="74"/>
      <c r="B33" s="11" t="s">
        <v>45</v>
      </c>
      <c r="C33" s="11"/>
      <c r="D33" s="11"/>
      <c r="E33" s="17"/>
      <c r="F33" s="17"/>
      <c r="G33" s="11"/>
      <c r="H33" s="11"/>
      <c r="I33" s="11"/>
      <c r="J33" s="11"/>
      <c r="K33" s="35"/>
      <c r="L33" s="11"/>
      <c r="M33" s="17"/>
      <c r="N33" s="17"/>
      <c r="O33" s="11"/>
    </row>
    <row r="34" spans="1:15" s="18" customFormat="1" ht="15" customHeight="1" x14ac:dyDescent="0.25">
      <c r="A34" s="74"/>
      <c r="B34" s="11" t="s">
        <v>46</v>
      </c>
      <c r="C34" s="17"/>
      <c r="D34" s="17"/>
      <c r="E34" s="17"/>
      <c r="F34" s="17"/>
      <c r="G34" s="17"/>
      <c r="H34" s="17"/>
      <c r="I34" s="17"/>
      <c r="J34" s="17"/>
      <c r="K34" s="35"/>
      <c r="L34" s="17"/>
      <c r="M34" s="17"/>
      <c r="N34" s="17"/>
      <c r="O34" s="17"/>
    </row>
    <row r="35" spans="1:15" s="20" customFormat="1" x14ac:dyDescent="0.25">
      <c r="A35" s="74"/>
      <c r="B35" s="25" t="s">
        <v>32</v>
      </c>
      <c r="C35" s="25"/>
      <c r="D35" s="25"/>
      <c r="E35" s="44"/>
      <c r="F35" s="44"/>
      <c r="G35" s="25"/>
      <c r="H35" s="25"/>
      <c r="I35" s="25"/>
      <c r="J35" s="25"/>
      <c r="K35" s="36"/>
      <c r="L35" s="19"/>
      <c r="M35" s="27"/>
      <c r="N35" s="27"/>
      <c r="O35" s="19"/>
    </row>
    <row r="36" spans="1:15" s="24" customFormat="1" x14ac:dyDescent="0.25">
      <c r="B36" s="23"/>
      <c r="C36" s="58"/>
      <c r="G36" s="57"/>
      <c r="H36" s="57"/>
      <c r="I36" s="57"/>
      <c r="J36" s="23"/>
      <c r="K36" s="51"/>
      <c r="L36" s="54"/>
      <c r="M36" s="54"/>
      <c r="N36" s="54"/>
      <c r="O36" s="54"/>
    </row>
    <row r="37" spans="1:15" s="64" customFormat="1" ht="16.5" x14ac:dyDescent="0.25">
      <c r="B37" s="65" t="s">
        <v>69</v>
      </c>
      <c r="C37" s="66">
        <f ca="1">IF((COUNTIFS(C6:C35,"&gt;="&amp;$A$2))&lt;=0,"",(COUNTIFS(C6:C35,"&gt;="&amp;$A$2)))</f>
        <v>3</v>
      </c>
      <c r="D37" s="66">
        <f t="shared" ref="D37:K37" ca="1" si="2">IF((COUNTIFS(D6:D35,"&gt;="&amp;$A$2))&lt;=0,"",(COUNTIFS(D6:D35,"&gt;="&amp;$A$2)))</f>
        <v>1</v>
      </c>
      <c r="E37" s="66">
        <f t="shared" ca="1" si="2"/>
        <v>1</v>
      </c>
      <c r="F37" s="66">
        <f t="shared" ca="1" si="2"/>
        <v>1</v>
      </c>
      <c r="G37" s="66">
        <f t="shared" ca="1" si="2"/>
        <v>2</v>
      </c>
      <c r="H37" s="66" t="str">
        <f t="shared" ca="1" si="2"/>
        <v/>
      </c>
      <c r="I37" s="66">
        <f t="shared" ca="1" si="2"/>
        <v>1</v>
      </c>
      <c r="J37" s="66">
        <f t="shared" ca="1" si="2"/>
        <v>1</v>
      </c>
      <c r="K37" s="66">
        <f t="shared" ca="1" si="2"/>
        <v>3</v>
      </c>
      <c r="L37" s="65"/>
      <c r="M37" s="65"/>
      <c r="N37" s="65"/>
      <c r="O37" s="65"/>
    </row>
    <row r="38" spans="1:15" x14ac:dyDescent="0.25">
      <c r="B38" s="56" t="s">
        <v>67</v>
      </c>
      <c r="C38" s="60" t="str">
        <f>$B$2</f>
        <v>strasbourg</v>
      </c>
      <c r="D38" s="60" t="str">
        <f t="shared" ref="D38:O38" si="3">$B$2</f>
        <v>strasbourg</v>
      </c>
      <c r="E38" s="60" t="str">
        <f t="shared" si="3"/>
        <v>strasbourg</v>
      </c>
      <c r="F38" s="60" t="str">
        <f t="shared" si="3"/>
        <v>strasbourg</v>
      </c>
      <c r="G38" s="60" t="str">
        <f t="shared" si="3"/>
        <v>strasbourg</v>
      </c>
      <c r="H38" s="60" t="str">
        <f t="shared" si="3"/>
        <v>strasbourg</v>
      </c>
      <c r="I38" s="60" t="str">
        <f t="shared" si="3"/>
        <v>strasbourg</v>
      </c>
      <c r="J38" s="60" t="str">
        <f t="shared" si="3"/>
        <v>strasbourg</v>
      </c>
      <c r="K38" s="60" t="str">
        <f t="shared" si="3"/>
        <v>strasbourg</v>
      </c>
      <c r="L38" s="60" t="str">
        <f t="shared" si="3"/>
        <v>strasbourg</v>
      </c>
      <c r="M38" s="60" t="str">
        <f t="shared" si="3"/>
        <v>strasbourg</v>
      </c>
      <c r="N38" s="60" t="str">
        <f t="shared" si="3"/>
        <v>strasbourg</v>
      </c>
      <c r="O38" s="60" t="str">
        <f t="shared" si="3"/>
        <v>strasbourg</v>
      </c>
    </row>
    <row r="39" spans="1:15" x14ac:dyDescent="0.25">
      <c r="B39" s="56" t="s">
        <v>70</v>
      </c>
      <c r="C39" s="60" t="str">
        <f>Tableau13[[#Headers],[DOSSIER1]]</f>
        <v>DOSSIER1</v>
      </c>
      <c r="D39" s="60" t="str">
        <f>Tableau13[[#Headers],[DOSSIER 2]]</f>
        <v>DOSSIER 2</v>
      </c>
      <c r="E39" s="60" t="str">
        <f>Tableau13[[#Headers],[DOSSIER 3]]</f>
        <v>DOSSIER 3</v>
      </c>
      <c r="F39" s="60" t="str">
        <f>Tableau13[[#Headers],[DOSSIER 4]]</f>
        <v>DOSSIER 4</v>
      </c>
      <c r="G39" s="60" t="str">
        <f>Tableau13[[#Headers],[DOSSIER 5]]</f>
        <v>DOSSIER 5</v>
      </c>
      <c r="H39" s="60" t="str">
        <f>Tableau13[[#Headers],[DOSSIER 6]]</f>
        <v>DOSSIER 6</v>
      </c>
      <c r="I39" s="60" t="str">
        <f>Tableau13[[#Headers],[Colonne8]]</f>
        <v>Colonne8</v>
      </c>
      <c r="J39" s="60" t="str">
        <f>Tableau13[[#Headers],[RSA]]</f>
        <v>RSA</v>
      </c>
      <c r="K39" s="60" t="str">
        <f>Tableau13[[#Headers],[Colonne2]]</f>
        <v>Colonne2</v>
      </c>
      <c r="L39" s="50"/>
      <c r="M39" s="50"/>
      <c r="N39" s="50"/>
      <c r="O39" s="50"/>
    </row>
    <row r="40" spans="1:15" x14ac:dyDescent="0.25">
      <c r="B40" s="61" t="s">
        <v>68</v>
      </c>
      <c r="C40" s="41">
        <f>+C5</f>
        <v>50000</v>
      </c>
      <c r="D40" s="41">
        <f t="shared" ref="D40:K40" si="4">+D5</f>
        <v>0</v>
      </c>
      <c r="E40" s="41">
        <f t="shared" si="4"/>
        <v>0</v>
      </c>
      <c r="F40" s="41">
        <f t="shared" si="4"/>
        <v>0</v>
      </c>
      <c r="G40" s="41">
        <f t="shared" si="4"/>
        <v>0</v>
      </c>
      <c r="H40" s="41">
        <f t="shared" si="4"/>
        <v>0</v>
      </c>
      <c r="I40" s="41">
        <f t="shared" si="4"/>
        <v>0</v>
      </c>
      <c r="J40" s="41">
        <f t="shared" si="4"/>
        <v>0</v>
      </c>
      <c r="K40" s="41">
        <f t="shared" si="4"/>
        <v>0</v>
      </c>
    </row>
    <row r="41" spans="1:15" x14ac:dyDescent="0.25">
      <c r="B41" s="61" t="s">
        <v>48</v>
      </c>
      <c r="C41" s="31">
        <f ca="1">IF(C37="","",(LARGE(C6:C35,C37)))</f>
        <v>42703</v>
      </c>
      <c r="D41" s="31">
        <f t="shared" ref="D41:K41" ca="1" si="5">IF(D37="","",(LARGE(D6:D35,D37)))</f>
        <v>42686</v>
      </c>
      <c r="E41" s="31">
        <f t="shared" ca="1" si="5"/>
        <v>42703</v>
      </c>
      <c r="F41" s="31">
        <f t="shared" ca="1" si="5"/>
        <v>42703</v>
      </c>
      <c r="G41" s="31">
        <f t="shared" ca="1" si="5"/>
        <v>42664</v>
      </c>
      <c r="H41" s="31" t="str">
        <f t="shared" ca="1" si="5"/>
        <v/>
      </c>
      <c r="I41" s="31">
        <f t="shared" ca="1" si="5"/>
        <v>42664</v>
      </c>
      <c r="J41" s="31">
        <f t="shared" ca="1" si="5"/>
        <v>42707</v>
      </c>
      <c r="K41" s="31">
        <f t="shared" ca="1" si="5"/>
        <v>42703</v>
      </c>
    </row>
    <row r="42" spans="1:15" ht="89.25" customHeight="1" x14ac:dyDescent="0.25">
      <c r="B42" s="61" t="s">
        <v>71</v>
      </c>
      <c r="C42" s="59" t="str">
        <f ca="1">LOOKUP(C41,Tableau13[DOSSIER1],$B$5:$B$35)</f>
        <v>EXPIRATION DELAI SAISINE CRA</v>
      </c>
      <c r="D42" s="59" t="str">
        <f ca="1">LOOKUP(D41,Tableau13[DOSSIER 2],$B$5:$B$35)</f>
        <v>EXPIRATION DELAI SAISINE CRA</v>
      </c>
      <c r="E42" s="59" t="str">
        <f ca="1">LOOKUP(E41,Tableau13[DOSSIER 3],$B$5:$B$35)</f>
        <v>EXPIRATION DELAI SAISINE CRA</v>
      </c>
      <c r="F42" s="59" t="str">
        <f ca="1">LOOKUP(F41,Tableau13[DOSSIER 4],$B$5:$B$35)</f>
        <v>EXPIRATION DELAI SAISINE CRA</v>
      </c>
      <c r="G42" s="59" t="str">
        <f ca="1">LOOKUP(G41,Tableau13[DOSSIER 5],$B$5:$B$35)</f>
        <v>DECISION EXPLICITE</v>
      </c>
      <c r="H42" s="59" t="e">
        <f ca="1">LOOKUP(H41,Tableau13[DOSSIER 6],$B$5:$B$35)</f>
        <v>#N/A</v>
      </c>
      <c r="I42" s="59" t="str">
        <f ca="1">LOOKUP(I41,Tableau13[Colonne8],$B$5:$B$35)</f>
        <v>EXPIRATION DELAI SAISINE TASS SUR DER</v>
      </c>
      <c r="J42" s="59" t="str">
        <f ca="1">LOOKUP(J41,Tableau13[RSA],$B$5:$B$35)</f>
        <v>EXPIRATION DELAI SAISINE TASS SUR DER</v>
      </c>
      <c r="K42" s="59" t="str">
        <f ca="1">LOOKUP(K41,Tableau13[Colonne2],$B$5:$B$35)</f>
        <v>EXPIRATION DELAI SAISINE CRA</v>
      </c>
    </row>
    <row r="43" spans="1:15" x14ac:dyDescent="0.25">
      <c r="K43"/>
    </row>
    <row r="44" spans="1:15" x14ac:dyDescent="0.25">
      <c r="K44"/>
    </row>
    <row r="46" spans="1:15" x14ac:dyDescent="0.25">
      <c r="G46" s="13"/>
      <c r="K46"/>
    </row>
    <row r="49" spans="11:11" x14ac:dyDescent="0.25">
      <c r="K49"/>
    </row>
    <row r="50" spans="11:11" x14ac:dyDescent="0.25">
      <c r="K50"/>
    </row>
    <row r="51" spans="11:11" x14ac:dyDescent="0.25">
      <c r="K51"/>
    </row>
    <row r="52" spans="11:11" x14ac:dyDescent="0.25">
      <c r="K52"/>
    </row>
    <row r="53" spans="11:11" x14ac:dyDescent="0.25">
      <c r="K53"/>
    </row>
    <row r="54" spans="11:11" x14ac:dyDescent="0.25">
      <c r="K54"/>
    </row>
  </sheetData>
  <mergeCells count="3">
    <mergeCell ref="A5:A14"/>
    <mergeCell ref="A16:A24"/>
    <mergeCell ref="A26:A35"/>
  </mergeCells>
  <conditionalFormatting sqref="D33:XFD33 B12:XFD32 B11 L11:XFD11 B33:B34 L34:O34 A1:XFD10 A11:A1048576 P34:XFD1048576 B35:O1048576">
    <cfRule type="cellIs" dxfId="89" priority="3" operator="equal">
      <formula>$G$2</formula>
    </cfRule>
  </conditionalFormatting>
  <conditionalFormatting sqref="C34:K34">
    <cfRule type="cellIs" dxfId="88" priority="2" operator="equal">
      <formula>$D$2</formula>
    </cfRule>
  </conditionalFormatting>
  <conditionalFormatting sqref="C11:K11">
    <cfRule type="cellIs" dxfId="87" priority="1" operator="equal">
      <formula>$D$2</formula>
    </cfRule>
  </conditionalFormatting>
  <dataValidations count="4">
    <dataValidation type="date" operator="lessThanOrEqual" showInputMessage="1" showErrorMessage="1" sqref="C6:J6 L6:N6">
      <formula1>$A$2</formula1>
    </dataValidation>
    <dataValidation type="date" operator="lessThanOrEqual" showInputMessage="1" showErrorMessage="1" sqref="E7:K7 M7:N7">
      <formula1>E8</formula1>
    </dataValidation>
    <dataValidation type="date" operator="lessThanOrEqual" showInputMessage="1" showErrorMessage="1" sqref="C7:D7 L7">
      <formula1>$C$8</formula1>
    </dataValidation>
    <dataValidation type="date" operator="lessThanOrEqual" showInputMessage="1" showErrorMessage="1" sqref="L15:N21 C15:I21 L26:N32 C26:F32 G26:I33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57"/>
  <sheetViews>
    <sheetView topLeftCell="A28" workbookViewId="0">
      <selection activeCell="B45" sqref="B45"/>
    </sheetView>
  </sheetViews>
  <sheetFormatPr baseColWidth="10" defaultRowHeight="15" x14ac:dyDescent="0.25"/>
  <cols>
    <col min="1" max="1" width="14.42578125" customWidth="1"/>
    <col min="2" max="2" width="37.28515625" bestFit="1" customWidth="1"/>
    <col min="11" max="11" width="11.42578125" style="32"/>
  </cols>
  <sheetData>
    <row r="1" spans="1:15" ht="15.75" customHeight="1" x14ac:dyDescent="0.25">
      <c r="A1" s="1" t="s">
        <v>14</v>
      </c>
      <c r="B1" s="2" t="s">
        <v>1</v>
      </c>
      <c r="G1" s="38"/>
      <c r="H1" s="38"/>
      <c r="I1" s="38"/>
      <c r="J1" s="38"/>
      <c r="K1" s="38"/>
    </row>
    <row r="2" spans="1:15" x14ac:dyDescent="0.25">
      <c r="A2" s="8">
        <f ca="1">TODAY()</f>
        <v>42647</v>
      </c>
      <c r="B2" s="7" t="s">
        <v>84</v>
      </c>
      <c r="C2" s="37"/>
      <c r="D2" s="37"/>
      <c r="E2" s="37"/>
      <c r="F2" s="37"/>
      <c r="G2" s="39"/>
      <c r="H2" s="37"/>
      <c r="I2" s="37"/>
      <c r="J2" s="37"/>
      <c r="K2" s="37"/>
    </row>
    <row r="3" spans="1:15" x14ac:dyDescent="0.25">
      <c r="A3" s="8"/>
      <c r="B3" s="7"/>
      <c r="C3" s="37"/>
      <c r="D3" s="37"/>
      <c r="E3" s="37"/>
      <c r="F3" s="37"/>
      <c r="G3" s="39"/>
      <c r="H3" s="37"/>
      <c r="I3" s="37"/>
      <c r="J3" s="37"/>
      <c r="K3" s="37"/>
    </row>
    <row r="4" spans="1:15" x14ac:dyDescent="0.25">
      <c r="B4" s="5" t="s">
        <v>0</v>
      </c>
      <c r="C4" s="6" t="s">
        <v>66</v>
      </c>
      <c r="D4" s="6" t="s">
        <v>61</v>
      </c>
      <c r="E4" s="6" t="s">
        <v>62</v>
      </c>
      <c r="F4" s="6" t="s">
        <v>63</v>
      </c>
      <c r="G4" s="6" t="s">
        <v>64</v>
      </c>
      <c r="H4" s="6" t="s">
        <v>65</v>
      </c>
      <c r="I4" s="6" t="s">
        <v>56</v>
      </c>
      <c r="J4" s="6" t="s">
        <v>49</v>
      </c>
      <c r="K4" s="33" t="s">
        <v>47</v>
      </c>
      <c r="L4" s="6" t="s">
        <v>52</v>
      </c>
      <c r="M4" s="42" t="s">
        <v>53</v>
      </c>
      <c r="N4" s="42" t="s">
        <v>54</v>
      </c>
      <c r="O4" s="6" t="s">
        <v>55</v>
      </c>
    </row>
    <row r="5" spans="1:15" s="20" customFormat="1" ht="15" customHeight="1" x14ac:dyDescent="0.25">
      <c r="A5" s="69" t="s">
        <v>15</v>
      </c>
      <c r="B5" s="21" t="s">
        <v>57</v>
      </c>
      <c r="C5" s="19">
        <v>50000</v>
      </c>
      <c r="D5" s="19"/>
      <c r="E5" s="27"/>
      <c r="F5" s="27"/>
      <c r="G5" s="19"/>
      <c r="H5" s="19"/>
      <c r="I5" s="19"/>
      <c r="J5" s="19"/>
      <c r="K5" s="34"/>
      <c r="L5" s="52"/>
      <c r="M5" s="53"/>
      <c r="N5" s="53"/>
      <c r="O5" s="52"/>
    </row>
    <row r="6" spans="1:15" s="20" customFormat="1" ht="15" customHeight="1" x14ac:dyDescent="0.25">
      <c r="A6" s="69"/>
      <c r="B6" s="21" t="s">
        <v>58</v>
      </c>
      <c r="C6" s="19"/>
      <c r="D6" s="19"/>
      <c r="E6" s="27"/>
      <c r="F6" s="27"/>
      <c r="G6" s="19"/>
      <c r="H6" s="19"/>
      <c r="I6" s="19"/>
      <c r="J6" s="19"/>
      <c r="K6" s="34"/>
      <c r="L6" s="52"/>
      <c r="M6" s="53"/>
      <c r="N6" s="53"/>
      <c r="O6" s="52"/>
    </row>
    <row r="7" spans="1:15" s="20" customFormat="1" ht="15" customHeight="1" x14ac:dyDescent="0.25">
      <c r="A7" s="69"/>
      <c r="B7" s="21" t="s">
        <v>59</v>
      </c>
      <c r="C7" s="19"/>
      <c r="D7" s="19"/>
      <c r="E7" s="27"/>
      <c r="F7" s="27"/>
      <c r="G7" s="19"/>
      <c r="H7" s="19"/>
      <c r="I7" s="19"/>
      <c r="J7" s="19"/>
      <c r="K7" s="34"/>
      <c r="L7" s="52"/>
      <c r="M7" s="53"/>
      <c r="N7" s="53"/>
      <c r="O7" s="52"/>
    </row>
    <row r="8" spans="1:15" s="13" customFormat="1" x14ac:dyDescent="0.25">
      <c r="A8" s="69"/>
      <c r="B8" s="28" t="s">
        <v>60</v>
      </c>
      <c r="C8" s="11"/>
      <c r="D8" s="11"/>
      <c r="E8" s="17"/>
      <c r="F8" s="17"/>
      <c r="G8" s="11"/>
      <c r="H8" s="11"/>
      <c r="I8" s="11"/>
      <c r="J8" s="19"/>
      <c r="K8" s="35"/>
      <c r="L8" s="19"/>
      <c r="M8" s="27"/>
      <c r="N8" s="27"/>
      <c r="O8" s="19"/>
    </row>
    <row r="9" spans="1:15" s="13" customFormat="1" x14ac:dyDescent="0.25">
      <c r="A9" s="69"/>
      <c r="B9" s="15" t="s">
        <v>50</v>
      </c>
      <c r="C9" s="11">
        <v>42642</v>
      </c>
      <c r="D9" s="11">
        <v>42625</v>
      </c>
      <c r="E9" s="17">
        <v>42642</v>
      </c>
      <c r="F9" s="17">
        <v>42642</v>
      </c>
      <c r="G9" s="11">
        <v>42580</v>
      </c>
      <c r="H9" s="11">
        <v>42505</v>
      </c>
      <c r="I9" s="11">
        <v>42542</v>
      </c>
      <c r="J9" s="11">
        <v>42580</v>
      </c>
      <c r="K9" s="35">
        <v>42642</v>
      </c>
      <c r="L9" s="19"/>
      <c r="M9" s="27"/>
      <c r="N9" s="27"/>
      <c r="O9" s="55"/>
    </row>
    <row r="10" spans="1:15" s="13" customFormat="1" x14ac:dyDescent="0.25">
      <c r="A10" s="69"/>
      <c r="B10" s="11" t="s">
        <v>2</v>
      </c>
      <c r="C10" s="11"/>
      <c r="D10" s="11"/>
      <c r="E10" s="17"/>
      <c r="F10" s="17"/>
      <c r="G10" s="11"/>
      <c r="H10" s="11"/>
      <c r="I10" s="11"/>
      <c r="J10" s="11"/>
      <c r="K10" s="11"/>
      <c r="L10" s="19"/>
      <c r="M10" s="27"/>
      <c r="N10" s="27"/>
      <c r="O10" s="19"/>
    </row>
    <row r="11" spans="1:15" s="13" customFormat="1" x14ac:dyDescent="0.25">
      <c r="A11" s="69"/>
      <c r="B11" s="15" t="s">
        <v>3</v>
      </c>
      <c r="C11" s="35">
        <f t="shared" ref="C11:N11" si="0">IF(C9="","",EDATE(C9,2))</f>
        <v>42703</v>
      </c>
      <c r="D11" s="35">
        <f t="shared" si="0"/>
        <v>42686</v>
      </c>
      <c r="E11" s="35">
        <f t="shared" si="0"/>
        <v>42703</v>
      </c>
      <c r="F11" s="35">
        <f t="shared" si="0"/>
        <v>42703</v>
      </c>
      <c r="G11" s="35">
        <f t="shared" si="0"/>
        <v>42642</v>
      </c>
      <c r="H11" s="35">
        <f t="shared" si="0"/>
        <v>42566</v>
      </c>
      <c r="I11" s="35">
        <f t="shared" si="0"/>
        <v>42603</v>
      </c>
      <c r="J11" s="35">
        <f t="shared" si="0"/>
        <v>42642</v>
      </c>
      <c r="K11" s="35">
        <f t="shared" si="0"/>
        <v>42703</v>
      </c>
      <c r="L11" s="34" t="str">
        <f t="shared" si="0"/>
        <v/>
      </c>
      <c r="M11" s="34" t="str">
        <f t="shared" si="0"/>
        <v/>
      </c>
      <c r="N11" s="34" t="str">
        <f t="shared" si="0"/>
        <v/>
      </c>
      <c r="O11" s="19"/>
    </row>
    <row r="12" spans="1:15" s="13" customFormat="1" x14ac:dyDescent="0.25">
      <c r="A12" s="69"/>
      <c r="B12" s="11" t="s">
        <v>5</v>
      </c>
      <c r="C12" s="11">
        <v>42704</v>
      </c>
      <c r="D12" s="11"/>
      <c r="E12" s="17"/>
      <c r="F12" s="17"/>
      <c r="G12" s="11">
        <v>42664</v>
      </c>
      <c r="H12" s="11">
        <v>42567</v>
      </c>
      <c r="I12" s="11">
        <v>42603</v>
      </c>
      <c r="J12" s="11">
        <v>42646</v>
      </c>
      <c r="K12" s="35">
        <v>42704</v>
      </c>
      <c r="L12" s="19"/>
      <c r="M12" s="27"/>
      <c r="N12" s="27"/>
      <c r="O12" s="19"/>
    </row>
    <row r="13" spans="1:15" s="13" customFormat="1" x14ac:dyDescent="0.25">
      <c r="A13" s="69"/>
      <c r="B13" s="11" t="s">
        <v>6</v>
      </c>
      <c r="C13" s="11"/>
      <c r="D13" s="11"/>
      <c r="E13" s="17"/>
      <c r="F13" s="17"/>
      <c r="G13" s="11"/>
      <c r="H13" s="11"/>
      <c r="I13" s="11"/>
      <c r="J13" s="19"/>
      <c r="K13" s="34"/>
      <c r="L13" s="19"/>
      <c r="M13" s="27"/>
      <c r="N13" s="27"/>
      <c r="O13" s="19"/>
    </row>
    <row r="14" spans="1:15" s="13" customFormat="1" x14ac:dyDescent="0.25">
      <c r="A14" s="70"/>
      <c r="B14" s="15" t="s">
        <v>51</v>
      </c>
      <c r="C14" s="17">
        <f>IF(C12="","",EDATE(C12,2))</f>
        <v>42765</v>
      </c>
      <c r="D14" s="17" t="str">
        <f t="shared" ref="D14:K14" si="1">IF(D12="","",EDATE(D12,2))</f>
        <v/>
      </c>
      <c r="E14" s="17" t="str">
        <f t="shared" si="1"/>
        <v/>
      </c>
      <c r="F14" s="17" t="str">
        <f t="shared" si="1"/>
        <v/>
      </c>
      <c r="G14" s="17">
        <f t="shared" si="1"/>
        <v>42725</v>
      </c>
      <c r="H14" s="17">
        <f t="shared" si="1"/>
        <v>42629</v>
      </c>
      <c r="I14" s="17">
        <f t="shared" si="1"/>
        <v>42664</v>
      </c>
      <c r="J14" s="17">
        <f t="shared" si="1"/>
        <v>42707</v>
      </c>
      <c r="K14" s="17">
        <f t="shared" si="1"/>
        <v>42765</v>
      </c>
      <c r="L14" s="27"/>
      <c r="M14" s="27"/>
      <c r="N14" s="27"/>
      <c r="O14" s="19"/>
    </row>
    <row r="15" spans="1:15" s="24" customFormat="1" ht="14.25" customHeight="1" x14ac:dyDescent="0.25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34"/>
      <c r="L15" s="23"/>
      <c r="M15" s="23"/>
      <c r="N15" s="23"/>
      <c r="O15" s="23"/>
    </row>
    <row r="16" spans="1:15" s="13" customFormat="1" x14ac:dyDescent="0.25">
      <c r="A16" s="71" t="s">
        <v>16</v>
      </c>
      <c r="B16" s="28" t="s">
        <v>7</v>
      </c>
      <c r="C16" s="11"/>
      <c r="D16" s="11"/>
      <c r="E16" s="17"/>
      <c r="F16" s="17"/>
      <c r="G16" s="11"/>
      <c r="H16" s="11"/>
      <c r="I16" s="11"/>
      <c r="J16" s="19"/>
      <c r="K16" s="34"/>
      <c r="L16" s="19"/>
      <c r="M16" s="27"/>
      <c r="N16" s="27"/>
      <c r="O16" s="19"/>
    </row>
    <row r="17" spans="1:15" s="13" customFormat="1" x14ac:dyDescent="0.25">
      <c r="A17" s="72"/>
      <c r="B17" s="28" t="s">
        <v>33</v>
      </c>
      <c r="C17" s="11"/>
      <c r="D17" s="11"/>
      <c r="E17" s="17"/>
      <c r="F17" s="17"/>
      <c r="G17" s="11"/>
      <c r="H17" s="11"/>
      <c r="I17" s="11"/>
      <c r="J17" s="19"/>
      <c r="K17" s="34"/>
      <c r="L17" s="19"/>
      <c r="M17" s="27"/>
      <c r="N17" s="27"/>
      <c r="O17" s="19"/>
    </row>
    <row r="18" spans="1:15" s="13" customFormat="1" x14ac:dyDescent="0.25">
      <c r="A18" s="72"/>
      <c r="B18" s="11" t="s">
        <v>34</v>
      </c>
      <c r="C18" s="11"/>
      <c r="D18" s="11"/>
      <c r="E18" s="17"/>
      <c r="F18" s="17"/>
      <c r="G18" s="11"/>
      <c r="H18" s="11"/>
      <c r="I18" s="11"/>
      <c r="J18" s="19"/>
      <c r="K18" s="34"/>
      <c r="L18" s="19"/>
      <c r="M18" s="27"/>
      <c r="N18" s="27"/>
      <c r="O18" s="19"/>
    </row>
    <row r="19" spans="1:15" s="13" customFormat="1" x14ac:dyDescent="0.25">
      <c r="A19" s="72"/>
      <c r="B19" s="11" t="s">
        <v>35</v>
      </c>
      <c r="C19" s="11"/>
      <c r="D19" s="11"/>
      <c r="E19" s="17"/>
      <c r="F19" s="17"/>
      <c r="G19" s="11"/>
      <c r="H19" s="11"/>
      <c r="I19" s="11"/>
      <c r="J19" s="19"/>
      <c r="K19" s="34"/>
      <c r="L19" s="19"/>
      <c r="M19" s="27"/>
      <c r="N19" s="27"/>
      <c r="O19" s="19"/>
    </row>
    <row r="20" spans="1:15" s="13" customFormat="1" x14ac:dyDescent="0.25">
      <c r="A20" s="72"/>
      <c r="B20" s="11" t="s">
        <v>36</v>
      </c>
      <c r="C20" s="11"/>
      <c r="D20" s="11"/>
      <c r="E20" s="17"/>
      <c r="F20" s="17"/>
      <c r="G20" s="11"/>
      <c r="H20" s="11"/>
      <c r="I20" s="11"/>
      <c r="J20" s="19"/>
      <c r="K20" s="34"/>
      <c r="L20" s="19"/>
      <c r="M20" s="27"/>
      <c r="N20" s="27"/>
      <c r="O20" s="19"/>
    </row>
    <row r="21" spans="1:15" s="13" customFormat="1" x14ac:dyDescent="0.25">
      <c r="A21" s="72"/>
      <c r="B21" s="11" t="s">
        <v>37</v>
      </c>
      <c r="C21" s="11"/>
      <c r="D21" s="11"/>
      <c r="E21" s="17"/>
      <c r="F21" s="17"/>
      <c r="G21" s="11"/>
      <c r="H21" s="11"/>
      <c r="I21" s="11"/>
      <c r="J21" s="19"/>
      <c r="K21" s="34"/>
      <c r="L21" s="19"/>
      <c r="M21" s="27"/>
      <c r="N21" s="27"/>
      <c r="O21" s="19"/>
    </row>
    <row r="22" spans="1:15" s="13" customFormat="1" x14ac:dyDescent="0.25">
      <c r="A22" s="72"/>
      <c r="B22" s="11" t="s">
        <v>38</v>
      </c>
      <c r="C22" s="11"/>
      <c r="D22" s="11"/>
      <c r="E22" s="17"/>
      <c r="F22" s="17"/>
      <c r="G22" s="11"/>
      <c r="H22" s="11"/>
      <c r="I22" s="11"/>
      <c r="J22" s="19"/>
      <c r="K22" s="34"/>
      <c r="L22" s="19"/>
      <c r="M22" s="27"/>
      <c r="N22" s="27"/>
      <c r="O22" s="19"/>
    </row>
    <row r="23" spans="1:15" s="13" customFormat="1" x14ac:dyDescent="0.25">
      <c r="A23" s="72"/>
      <c r="B23" s="11" t="s">
        <v>39</v>
      </c>
      <c r="C23" s="11"/>
      <c r="D23" s="11"/>
      <c r="E23" s="17"/>
      <c r="F23" s="17"/>
      <c r="G23" s="11"/>
      <c r="H23" s="11"/>
      <c r="I23" s="11"/>
      <c r="J23" s="19"/>
      <c r="K23" s="34"/>
      <c r="L23" s="19"/>
      <c r="M23" s="27"/>
      <c r="N23" s="27"/>
      <c r="O23" s="19"/>
    </row>
    <row r="24" spans="1:15" s="13" customFormat="1" ht="15" customHeight="1" x14ac:dyDescent="0.25">
      <c r="A24" s="72"/>
      <c r="B24" s="16" t="s">
        <v>30</v>
      </c>
      <c r="C24" s="16"/>
      <c r="D24" s="16"/>
      <c r="E24" s="43"/>
      <c r="F24" s="43"/>
      <c r="G24" s="16"/>
      <c r="H24" s="16"/>
      <c r="I24" s="16"/>
      <c r="J24" s="19"/>
      <c r="K24" s="34"/>
      <c r="L24" s="19"/>
      <c r="M24" s="27"/>
      <c r="N24" s="27"/>
      <c r="O24" s="19"/>
    </row>
    <row r="25" spans="1:15" s="24" customFormat="1" ht="15" customHeight="1" x14ac:dyDescent="0.25">
      <c r="A25" s="26"/>
      <c r="B25" s="23"/>
      <c r="C25" s="23"/>
      <c r="D25" s="23"/>
      <c r="E25" s="23"/>
      <c r="F25" s="23"/>
      <c r="G25" s="23"/>
      <c r="H25" s="23"/>
      <c r="I25" s="23"/>
      <c r="J25" s="23"/>
      <c r="K25" s="34"/>
      <c r="L25" s="23"/>
      <c r="M25" s="23"/>
      <c r="N25" s="23"/>
      <c r="O25" s="23"/>
    </row>
    <row r="26" spans="1:15" s="20" customFormat="1" ht="15" customHeight="1" x14ac:dyDescent="0.25">
      <c r="A26" s="73" t="s">
        <v>18</v>
      </c>
      <c r="B26" s="22" t="s">
        <v>17</v>
      </c>
      <c r="C26" s="19"/>
      <c r="D26" s="19"/>
      <c r="E26" s="27"/>
      <c r="F26" s="27"/>
      <c r="G26" s="19"/>
      <c r="H26" s="19"/>
      <c r="I26" s="19"/>
      <c r="J26" s="19"/>
      <c r="K26" s="34"/>
      <c r="L26" s="19"/>
      <c r="M26" s="27"/>
      <c r="N26" s="27"/>
      <c r="O26" s="19"/>
    </row>
    <row r="27" spans="1:15" s="13" customFormat="1" ht="15" customHeight="1" x14ac:dyDescent="0.25">
      <c r="A27" s="74"/>
      <c r="B27" s="28" t="s">
        <v>7</v>
      </c>
      <c r="C27" s="11"/>
      <c r="D27" s="11"/>
      <c r="E27" s="17"/>
      <c r="F27" s="17"/>
      <c r="G27" s="11"/>
      <c r="H27" s="11"/>
      <c r="I27" s="11"/>
      <c r="J27" s="19"/>
      <c r="K27" s="34"/>
      <c r="L27" s="19"/>
      <c r="M27" s="27"/>
      <c r="N27" s="27"/>
      <c r="O27" s="19"/>
    </row>
    <row r="28" spans="1:15" s="13" customFormat="1" ht="15" customHeight="1" x14ac:dyDescent="0.25">
      <c r="A28" s="74"/>
      <c r="B28" s="28" t="s">
        <v>41</v>
      </c>
      <c r="C28" s="11"/>
      <c r="D28" s="11"/>
      <c r="E28" s="17"/>
      <c r="F28" s="17"/>
      <c r="G28" s="11"/>
      <c r="H28" s="11"/>
      <c r="I28" s="11"/>
      <c r="J28" s="19"/>
      <c r="K28" s="34"/>
      <c r="L28" s="19"/>
      <c r="M28" s="27"/>
      <c r="N28" s="27"/>
      <c r="O28" s="19"/>
    </row>
    <row r="29" spans="1:15" s="13" customFormat="1" ht="15" customHeight="1" x14ac:dyDescent="0.25">
      <c r="A29" s="74"/>
      <c r="B29" s="11" t="s">
        <v>40</v>
      </c>
      <c r="C29" s="11"/>
      <c r="D29" s="11"/>
      <c r="E29" s="17"/>
      <c r="F29" s="17"/>
      <c r="G29" s="11"/>
      <c r="H29" s="11"/>
      <c r="I29" s="11"/>
      <c r="J29" s="11"/>
      <c r="K29" s="35"/>
      <c r="L29" s="11"/>
      <c r="M29" s="17"/>
      <c r="N29" s="17"/>
      <c r="O29" s="11"/>
    </row>
    <row r="30" spans="1:15" s="13" customFormat="1" ht="15" customHeight="1" x14ac:dyDescent="0.25">
      <c r="A30" s="74"/>
      <c r="B30" s="11" t="s">
        <v>42</v>
      </c>
      <c r="C30" s="11"/>
      <c r="D30" s="11"/>
      <c r="E30" s="17"/>
      <c r="F30" s="17"/>
      <c r="G30" s="11"/>
      <c r="H30" s="11"/>
      <c r="I30" s="11"/>
      <c r="J30" s="11"/>
      <c r="K30" s="35"/>
      <c r="L30" s="11"/>
      <c r="M30" s="17"/>
      <c r="N30" s="17"/>
      <c r="O30" s="11"/>
    </row>
    <row r="31" spans="1:15" s="13" customFormat="1" ht="15" customHeight="1" x14ac:dyDescent="0.25">
      <c r="A31" s="74"/>
      <c r="B31" s="11" t="s">
        <v>43</v>
      </c>
      <c r="C31" s="11"/>
      <c r="D31" s="11"/>
      <c r="E31" s="17"/>
      <c r="F31" s="17"/>
      <c r="G31" s="11"/>
      <c r="H31" s="11"/>
      <c r="I31" s="11"/>
      <c r="J31" s="11"/>
      <c r="K31" s="35"/>
      <c r="L31" s="11"/>
      <c r="M31" s="17"/>
      <c r="N31" s="17"/>
      <c r="O31" s="11"/>
    </row>
    <row r="32" spans="1:15" s="13" customFormat="1" ht="15" customHeight="1" x14ac:dyDescent="0.25">
      <c r="A32" s="74"/>
      <c r="B32" s="11" t="s">
        <v>44</v>
      </c>
      <c r="C32" s="11"/>
      <c r="D32" s="11"/>
      <c r="E32" s="17"/>
      <c r="F32" s="17"/>
      <c r="G32" s="11"/>
      <c r="H32" s="11"/>
      <c r="I32" s="11"/>
      <c r="J32" s="11"/>
      <c r="K32" s="35"/>
      <c r="L32" s="11"/>
      <c r="M32" s="17"/>
      <c r="N32" s="17"/>
      <c r="O32" s="11"/>
    </row>
    <row r="33" spans="1:15" s="13" customFormat="1" ht="15" customHeight="1" x14ac:dyDescent="0.25">
      <c r="A33" s="74"/>
      <c r="B33" s="11" t="s">
        <v>45</v>
      </c>
      <c r="C33" s="11"/>
      <c r="D33" s="11"/>
      <c r="E33" s="17"/>
      <c r="F33" s="17"/>
      <c r="G33" s="11"/>
      <c r="H33" s="11"/>
      <c r="I33" s="11"/>
      <c r="J33" s="11"/>
      <c r="K33" s="35"/>
      <c r="L33" s="11"/>
      <c r="M33" s="17"/>
      <c r="N33" s="17"/>
      <c r="O33" s="11"/>
    </row>
    <row r="34" spans="1:15" s="18" customFormat="1" ht="15" customHeight="1" x14ac:dyDescent="0.25">
      <c r="A34" s="74"/>
      <c r="B34" s="11" t="s">
        <v>46</v>
      </c>
      <c r="C34" s="17"/>
      <c r="D34" s="17"/>
      <c r="E34" s="17"/>
      <c r="F34" s="17"/>
      <c r="G34" s="17"/>
      <c r="H34" s="17"/>
      <c r="I34" s="17"/>
      <c r="J34" s="17"/>
      <c r="K34" s="35"/>
      <c r="L34" s="17"/>
      <c r="M34" s="17"/>
      <c r="N34" s="17"/>
      <c r="O34" s="17"/>
    </row>
    <row r="35" spans="1:15" s="20" customFormat="1" x14ac:dyDescent="0.25">
      <c r="A35" s="74"/>
      <c r="B35" s="25" t="s">
        <v>32</v>
      </c>
      <c r="C35" s="25"/>
      <c r="D35" s="25"/>
      <c r="E35" s="44"/>
      <c r="F35" s="44"/>
      <c r="G35" s="25"/>
      <c r="H35" s="25"/>
      <c r="I35" s="25"/>
      <c r="J35" s="25"/>
      <c r="K35" s="36"/>
      <c r="L35" s="19"/>
      <c r="M35" s="27"/>
      <c r="N35" s="27"/>
      <c r="O35" s="19"/>
    </row>
    <row r="36" spans="1:15" s="24" customFormat="1" x14ac:dyDescent="0.25">
      <c r="B36" s="23"/>
      <c r="C36" s="58"/>
      <c r="G36" s="57"/>
      <c r="H36" s="57"/>
      <c r="I36" s="57"/>
      <c r="J36" s="23"/>
      <c r="K36" s="51"/>
      <c r="L36" s="54"/>
      <c r="M36" s="54"/>
      <c r="N36" s="54"/>
      <c r="O36" s="54"/>
    </row>
    <row r="37" spans="1:15" s="64" customFormat="1" ht="16.5" x14ac:dyDescent="0.25">
      <c r="B37" s="65" t="s">
        <v>69</v>
      </c>
      <c r="C37" s="66">
        <f ca="1">IF((COUNTIFS(C6:C35,"&gt;="&amp;$A$2))&lt;=0,"",(COUNTIFS(C6:C35,"&gt;="&amp;$A$2)))</f>
        <v>3</v>
      </c>
      <c r="D37" s="66">
        <f t="shared" ref="D37:K37" ca="1" si="2">IF((COUNTIFS(D6:D35,"&gt;="&amp;$A$2))&lt;=0,"",(COUNTIFS(D6:D35,"&gt;="&amp;$A$2)))</f>
        <v>1</v>
      </c>
      <c r="E37" s="66">
        <f t="shared" ca="1" si="2"/>
        <v>1</v>
      </c>
      <c r="F37" s="66">
        <f t="shared" ca="1" si="2"/>
        <v>1</v>
      </c>
      <c r="G37" s="66">
        <f t="shared" ca="1" si="2"/>
        <v>2</v>
      </c>
      <c r="H37" s="66" t="str">
        <f t="shared" ca="1" si="2"/>
        <v/>
      </c>
      <c r="I37" s="66">
        <f t="shared" ca="1" si="2"/>
        <v>1</v>
      </c>
      <c r="J37" s="66">
        <f t="shared" ca="1" si="2"/>
        <v>1</v>
      </c>
      <c r="K37" s="66">
        <f t="shared" ca="1" si="2"/>
        <v>3</v>
      </c>
      <c r="L37" s="65"/>
      <c r="M37" s="65"/>
      <c r="N37" s="65"/>
      <c r="O37" s="65"/>
    </row>
    <row r="38" spans="1:15" x14ac:dyDescent="0.25">
      <c r="B38" s="56" t="s">
        <v>67</v>
      </c>
      <c r="C38" s="60" t="str">
        <f>$B$2</f>
        <v>NANCY</v>
      </c>
      <c r="D38" s="60" t="str">
        <f t="shared" ref="D38:L38" si="3">$B$2</f>
        <v>NANCY</v>
      </c>
      <c r="E38" s="60" t="str">
        <f t="shared" si="3"/>
        <v>NANCY</v>
      </c>
      <c r="F38" s="60" t="str">
        <f t="shared" si="3"/>
        <v>NANCY</v>
      </c>
      <c r="G38" s="60" t="str">
        <f t="shared" si="3"/>
        <v>NANCY</v>
      </c>
      <c r="H38" s="60" t="str">
        <f t="shared" si="3"/>
        <v>NANCY</v>
      </c>
      <c r="I38" s="60" t="str">
        <f t="shared" si="3"/>
        <v>NANCY</v>
      </c>
      <c r="J38" s="60" t="str">
        <f t="shared" si="3"/>
        <v>NANCY</v>
      </c>
      <c r="K38" s="60" t="str">
        <f t="shared" si="3"/>
        <v>NANCY</v>
      </c>
      <c r="L38" s="60" t="str">
        <f t="shared" si="3"/>
        <v>NANCY</v>
      </c>
      <c r="M38" s="50"/>
      <c r="N38" s="50"/>
      <c r="O38" s="50"/>
    </row>
    <row r="39" spans="1:15" x14ac:dyDescent="0.25">
      <c r="B39" s="56" t="s">
        <v>70</v>
      </c>
      <c r="C39" s="60" t="str">
        <f>Tableau15[[#Headers],[DOSSIER1]]</f>
        <v>DOSSIER1</v>
      </c>
      <c r="D39" s="60" t="str">
        <f>Tableau15[[#Headers],[DOSSIER 2]]</f>
        <v>DOSSIER 2</v>
      </c>
      <c r="E39" s="60" t="str">
        <f>Tableau15[[#Headers],[DOSSIER 3]]</f>
        <v>DOSSIER 3</v>
      </c>
      <c r="F39" s="60" t="str">
        <f>Tableau15[[#Headers],[DOSSIER 4]]</f>
        <v>DOSSIER 4</v>
      </c>
      <c r="G39" s="60" t="str">
        <f>Tableau15[[#Headers],[DOSSIER 5]]</f>
        <v>DOSSIER 5</v>
      </c>
      <c r="H39" s="60" t="str">
        <f>Tableau15[[#Headers],[DOSSIER 6]]</f>
        <v>DOSSIER 6</v>
      </c>
      <c r="I39" s="60" t="str">
        <f>Tableau15[[#Headers],[Colonne8]]</f>
        <v>Colonne8</v>
      </c>
      <c r="J39" s="60" t="str">
        <f>Tableau15[[#Headers],[RSA]]</f>
        <v>RSA</v>
      </c>
      <c r="K39" s="60" t="str">
        <f>Tableau15[[#Headers],[Colonne2]]</f>
        <v>Colonne2</v>
      </c>
      <c r="L39" s="50"/>
      <c r="M39" s="50"/>
      <c r="N39" s="50"/>
      <c r="O39" s="50"/>
    </row>
    <row r="40" spans="1:15" x14ac:dyDescent="0.25">
      <c r="B40" s="61" t="s">
        <v>68</v>
      </c>
      <c r="C40" s="41">
        <f>+C5</f>
        <v>50000</v>
      </c>
      <c r="D40" s="41">
        <f t="shared" ref="D40:K40" si="4">+D5</f>
        <v>0</v>
      </c>
      <c r="E40" s="41">
        <f t="shared" si="4"/>
        <v>0</v>
      </c>
      <c r="F40" s="41">
        <f t="shared" si="4"/>
        <v>0</v>
      </c>
      <c r="G40" s="41">
        <f t="shared" si="4"/>
        <v>0</v>
      </c>
      <c r="H40" s="41">
        <f t="shared" si="4"/>
        <v>0</v>
      </c>
      <c r="I40" s="41">
        <f t="shared" si="4"/>
        <v>0</v>
      </c>
      <c r="J40" s="41">
        <f t="shared" si="4"/>
        <v>0</v>
      </c>
      <c r="K40" s="41">
        <f t="shared" si="4"/>
        <v>0</v>
      </c>
    </row>
    <row r="41" spans="1:15" x14ac:dyDescent="0.25">
      <c r="B41" s="61" t="s">
        <v>48</v>
      </c>
      <c r="C41" s="31">
        <f ca="1">IF(C37="","",(LARGE(C6:C35,C37)))</f>
        <v>42703</v>
      </c>
      <c r="D41" s="31">
        <f t="shared" ref="D41:K41" ca="1" si="5">IF(D37="","",(LARGE(D6:D35,D37)))</f>
        <v>42686</v>
      </c>
      <c r="E41" s="31">
        <f t="shared" ca="1" si="5"/>
        <v>42703</v>
      </c>
      <c r="F41" s="31">
        <f t="shared" ca="1" si="5"/>
        <v>42703</v>
      </c>
      <c r="G41" s="31">
        <f t="shared" ca="1" si="5"/>
        <v>42664</v>
      </c>
      <c r="H41" s="31" t="str">
        <f t="shared" ca="1" si="5"/>
        <v/>
      </c>
      <c r="I41" s="31">
        <f t="shared" ca="1" si="5"/>
        <v>42664</v>
      </c>
      <c r="J41" s="31">
        <f t="shared" ca="1" si="5"/>
        <v>42707</v>
      </c>
      <c r="K41" s="31">
        <f t="shared" ca="1" si="5"/>
        <v>42703</v>
      </c>
    </row>
    <row r="42" spans="1:15" ht="89.25" customHeight="1" x14ac:dyDescent="0.25">
      <c r="B42" s="61" t="s">
        <v>71</v>
      </c>
      <c r="C42" s="59" t="str">
        <f ca="1">LOOKUP(C41,Tableau15[DOSSIER1],$B$5:$B$35)</f>
        <v>EXPIRATION DELAI SAISINE CRA</v>
      </c>
      <c r="D42" s="59" t="str">
        <f ca="1">LOOKUP(D41,Tableau15[DOSSIER 2],$B$5:$B$35)</f>
        <v>EXPIRATION DELAI SAISINE CRA</v>
      </c>
      <c r="E42" s="59" t="str">
        <f ca="1">LOOKUP(E41,Tableau15[DOSSIER 3],$B$5:$B$35)</f>
        <v>EXPIRATION DELAI SAISINE CRA</v>
      </c>
      <c r="F42" s="59" t="str">
        <f ca="1">LOOKUP(F41,Tableau15[DOSSIER 4],$B$5:$B$35)</f>
        <v>EXPIRATION DELAI SAISINE CRA</v>
      </c>
      <c r="G42" s="59" t="str">
        <f ca="1">LOOKUP(G41,Tableau15[DOSSIER 5],$B$5:$B$35)</f>
        <v>DECISION EXPLICITE</v>
      </c>
      <c r="H42" s="59" t="e">
        <f ca="1">LOOKUP(H41,Tableau15[DOSSIER 6],$B$5:$B$35)</f>
        <v>#N/A</v>
      </c>
      <c r="I42" s="59" t="str">
        <f ca="1">LOOKUP(I41,Tableau15[Colonne8],$B$5:$B$35)</f>
        <v>EXPIRATION DELAI SAISINE TASS SUR DER</v>
      </c>
      <c r="J42" s="59" t="str">
        <f ca="1">LOOKUP(J41,Tableau15[RSA],$B$5:$B$35)</f>
        <v>EXPIRATION DELAI SAISINE TASS SUR DER</v>
      </c>
      <c r="K42" s="59" t="str">
        <f ca="1">LOOKUP(K41,Tableau15[Colonne2],$B$5:$B$35)</f>
        <v>EXPIRATION DELAI SAISINE CRA</v>
      </c>
    </row>
    <row r="43" spans="1:15" x14ac:dyDescent="0.25">
      <c r="K43"/>
    </row>
    <row r="44" spans="1:15" x14ac:dyDescent="0.25">
      <c r="K44"/>
    </row>
    <row r="46" spans="1:15" x14ac:dyDescent="0.25">
      <c r="G46" s="13"/>
      <c r="K46"/>
    </row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6" customFormat="1" x14ac:dyDescent="0.25"/>
    <row r="57" customFormat="1" x14ac:dyDescent="0.25"/>
  </sheetData>
  <mergeCells count="3">
    <mergeCell ref="A5:A14"/>
    <mergeCell ref="A16:A24"/>
    <mergeCell ref="A26:A35"/>
  </mergeCells>
  <conditionalFormatting sqref="D33:XFD33 B12:XFD32 B11 L11:XFD11 B33:B34 L34:O34 A1:XFD10 A11:A1048576 P34:XFD1048576 B35:O36 B43:O1048576 M38:O38 C39:O42 C37:O37">
    <cfRule type="cellIs" dxfId="68" priority="5" operator="equal">
      <formula>$G$2</formula>
    </cfRule>
  </conditionalFormatting>
  <conditionalFormatting sqref="C34:K34">
    <cfRule type="cellIs" dxfId="67" priority="4" operator="equal">
      <formula>$D$2</formula>
    </cfRule>
  </conditionalFormatting>
  <conditionalFormatting sqref="C11:K11">
    <cfRule type="cellIs" dxfId="66" priority="3" operator="equal">
      <formula>$D$2</formula>
    </cfRule>
  </conditionalFormatting>
  <conditionalFormatting sqref="C38:L38">
    <cfRule type="cellIs" dxfId="65" priority="2" operator="equal">
      <formula>$G$2</formula>
    </cfRule>
  </conditionalFormatting>
  <conditionalFormatting sqref="B37:B42">
    <cfRule type="cellIs" dxfId="64" priority="1" operator="equal">
      <formula>$G$2</formula>
    </cfRule>
  </conditionalFormatting>
  <dataValidations count="4">
    <dataValidation type="date" operator="lessThanOrEqual" showInputMessage="1" showErrorMessage="1" sqref="C6:J6 L6:N6">
      <formula1>$A$2</formula1>
    </dataValidation>
    <dataValidation type="date" operator="lessThanOrEqual" showInputMessage="1" showErrorMessage="1" sqref="E7:K7 M7:N7">
      <formula1>E8</formula1>
    </dataValidation>
    <dataValidation type="date" operator="lessThanOrEqual" showInputMessage="1" showErrorMessage="1" sqref="C7:D7 L7">
      <formula1>$C$8</formula1>
    </dataValidation>
    <dataValidation type="date" operator="lessThanOrEqual" showInputMessage="1" showErrorMessage="1" sqref="L15:N21 C15:I21 L26:N32 C26:F32 G26:I33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57"/>
  <sheetViews>
    <sheetView topLeftCell="A28" workbookViewId="0">
      <selection activeCell="B46" sqref="B46"/>
    </sheetView>
  </sheetViews>
  <sheetFormatPr baseColWidth="10" defaultRowHeight="15" x14ac:dyDescent="0.25"/>
  <cols>
    <col min="1" max="1" width="14.42578125" customWidth="1"/>
    <col min="2" max="2" width="37.28515625" bestFit="1" customWidth="1"/>
    <col min="11" max="11" width="11.42578125" style="32"/>
  </cols>
  <sheetData>
    <row r="1" spans="1:15" ht="15.75" customHeight="1" x14ac:dyDescent="0.25">
      <c r="A1" s="1" t="s">
        <v>14</v>
      </c>
      <c r="B1" s="2" t="s">
        <v>1</v>
      </c>
      <c r="G1" s="38"/>
      <c r="H1" s="38"/>
      <c r="I1" s="38"/>
      <c r="J1" s="38"/>
      <c r="K1" s="38"/>
    </row>
    <row r="2" spans="1:15" x14ac:dyDescent="0.25">
      <c r="A2" s="8">
        <f ca="1">TODAY()</f>
        <v>42647</v>
      </c>
      <c r="B2" s="7" t="s">
        <v>85</v>
      </c>
      <c r="C2" s="37"/>
      <c r="D2" s="37"/>
      <c r="E2" s="37"/>
      <c r="F2" s="37"/>
      <c r="G2" s="39"/>
      <c r="H2" s="37"/>
      <c r="I2" s="37"/>
      <c r="J2" s="37"/>
      <c r="K2" s="37"/>
    </row>
    <row r="3" spans="1:15" x14ac:dyDescent="0.25">
      <c r="A3" s="8"/>
      <c r="B3" s="7"/>
      <c r="C3" s="37"/>
      <c r="D3" s="37"/>
      <c r="E3" s="37"/>
      <c r="F3" s="37"/>
      <c r="G3" s="39"/>
      <c r="H3" s="37"/>
      <c r="I3" s="37"/>
      <c r="J3" s="37"/>
      <c r="K3" s="37"/>
    </row>
    <row r="4" spans="1:15" x14ac:dyDescent="0.25">
      <c r="B4" s="5" t="s">
        <v>0</v>
      </c>
      <c r="C4" s="6" t="s">
        <v>66</v>
      </c>
      <c r="D4" s="6" t="s">
        <v>61</v>
      </c>
      <c r="E4" s="6" t="s">
        <v>62</v>
      </c>
      <c r="F4" s="6" t="s">
        <v>63</v>
      </c>
      <c r="G4" s="6" t="s">
        <v>64</v>
      </c>
      <c r="H4" s="6" t="s">
        <v>65</v>
      </c>
      <c r="I4" s="6" t="s">
        <v>56</v>
      </c>
      <c r="J4" s="6" t="s">
        <v>49</v>
      </c>
      <c r="K4" s="33" t="s">
        <v>47</v>
      </c>
      <c r="L4" s="6" t="s">
        <v>52</v>
      </c>
      <c r="M4" s="42" t="s">
        <v>53</v>
      </c>
      <c r="N4" s="42" t="s">
        <v>54</v>
      </c>
      <c r="O4" s="6" t="s">
        <v>55</v>
      </c>
    </row>
    <row r="5" spans="1:15" s="20" customFormat="1" ht="15" customHeight="1" x14ac:dyDescent="0.25">
      <c r="A5" s="69" t="s">
        <v>15</v>
      </c>
      <c r="B5" s="21" t="s">
        <v>57</v>
      </c>
      <c r="C5" s="19">
        <v>50000</v>
      </c>
      <c r="D5" s="19"/>
      <c r="E5" s="27"/>
      <c r="F5" s="27"/>
      <c r="G5" s="19"/>
      <c r="H5" s="19"/>
      <c r="I5" s="19"/>
      <c r="J5" s="19"/>
      <c r="K5" s="34"/>
      <c r="L5" s="52"/>
      <c r="M5" s="53"/>
      <c r="N5" s="53"/>
      <c r="O5" s="52"/>
    </row>
    <row r="6" spans="1:15" s="20" customFormat="1" ht="15" customHeight="1" x14ac:dyDescent="0.25">
      <c r="A6" s="69"/>
      <c r="B6" s="21" t="s">
        <v>58</v>
      </c>
      <c r="C6" s="19"/>
      <c r="D6" s="19"/>
      <c r="E6" s="27"/>
      <c r="F6" s="27"/>
      <c r="G6" s="19"/>
      <c r="H6" s="19"/>
      <c r="I6" s="19"/>
      <c r="J6" s="19"/>
      <c r="K6" s="34"/>
      <c r="L6" s="52"/>
      <c r="M6" s="53"/>
      <c r="N6" s="53"/>
      <c r="O6" s="52"/>
    </row>
    <row r="7" spans="1:15" s="20" customFormat="1" ht="15" customHeight="1" x14ac:dyDescent="0.25">
      <c r="A7" s="69"/>
      <c r="B7" s="21" t="s">
        <v>59</v>
      </c>
      <c r="C7" s="19"/>
      <c r="D7" s="19"/>
      <c r="E7" s="27"/>
      <c r="F7" s="27"/>
      <c r="G7" s="19"/>
      <c r="H7" s="19"/>
      <c r="I7" s="19"/>
      <c r="J7" s="19"/>
      <c r="K7" s="34"/>
      <c r="L7" s="52"/>
      <c r="M7" s="53"/>
      <c r="N7" s="53"/>
      <c r="O7" s="52"/>
    </row>
    <row r="8" spans="1:15" s="13" customFormat="1" x14ac:dyDescent="0.25">
      <c r="A8" s="69"/>
      <c r="B8" s="28" t="s">
        <v>60</v>
      </c>
      <c r="C8" s="11"/>
      <c r="D8" s="11"/>
      <c r="E8" s="17"/>
      <c r="F8" s="17"/>
      <c r="G8" s="11"/>
      <c r="H8" s="11"/>
      <c r="I8" s="11"/>
      <c r="J8" s="19"/>
      <c r="K8" s="35"/>
      <c r="L8" s="19"/>
      <c r="M8" s="27"/>
      <c r="N8" s="27"/>
      <c r="O8" s="19"/>
    </row>
    <row r="9" spans="1:15" s="13" customFormat="1" x14ac:dyDescent="0.25">
      <c r="A9" s="69"/>
      <c r="B9" s="15" t="s">
        <v>50</v>
      </c>
      <c r="C9" s="11">
        <v>42642</v>
      </c>
      <c r="D9" s="11">
        <v>42625</v>
      </c>
      <c r="E9" s="17">
        <v>42642</v>
      </c>
      <c r="F9" s="17">
        <v>42642</v>
      </c>
      <c r="G9" s="11">
        <v>42580</v>
      </c>
      <c r="H9" s="11">
        <v>42505</v>
      </c>
      <c r="I9" s="11">
        <v>42542</v>
      </c>
      <c r="J9" s="11">
        <v>42580</v>
      </c>
      <c r="K9" s="35">
        <v>42642</v>
      </c>
      <c r="L9" s="19"/>
      <c r="M9" s="27"/>
      <c r="N9" s="27"/>
      <c r="O9" s="55"/>
    </row>
    <row r="10" spans="1:15" s="13" customFormat="1" x14ac:dyDescent="0.25">
      <c r="A10" s="69"/>
      <c r="B10" s="11" t="s">
        <v>2</v>
      </c>
      <c r="C10" s="11"/>
      <c r="D10" s="11"/>
      <c r="E10" s="17"/>
      <c r="F10" s="17"/>
      <c r="G10" s="11"/>
      <c r="H10" s="11"/>
      <c r="I10" s="11"/>
      <c r="J10" s="11"/>
      <c r="K10" s="11"/>
      <c r="L10" s="19"/>
      <c r="M10" s="27"/>
      <c r="N10" s="27"/>
      <c r="O10" s="19"/>
    </row>
    <row r="11" spans="1:15" s="13" customFormat="1" x14ac:dyDescent="0.25">
      <c r="A11" s="69"/>
      <c r="B11" s="15" t="s">
        <v>3</v>
      </c>
      <c r="C11" s="35">
        <f t="shared" ref="C11:N11" si="0">IF(C9="","",EDATE(C9,2))</f>
        <v>42703</v>
      </c>
      <c r="D11" s="35">
        <f t="shared" si="0"/>
        <v>42686</v>
      </c>
      <c r="E11" s="35">
        <f t="shared" si="0"/>
        <v>42703</v>
      </c>
      <c r="F11" s="35">
        <f t="shared" si="0"/>
        <v>42703</v>
      </c>
      <c r="G11" s="35">
        <f t="shared" si="0"/>
        <v>42642</v>
      </c>
      <c r="H11" s="35">
        <f t="shared" si="0"/>
        <v>42566</v>
      </c>
      <c r="I11" s="35">
        <f t="shared" si="0"/>
        <v>42603</v>
      </c>
      <c r="J11" s="35">
        <f t="shared" si="0"/>
        <v>42642</v>
      </c>
      <c r="K11" s="35">
        <f t="shared" si="0"/>
        <v>42703</v>
      </c>
      <c r="L11" s="34" t="str">
        <f t="shared" si="0"/>
        <v/>
      </c>
      <c r="M11" s="34" t="str">
        <f t="shared" si="0"/>
        <v/>
      </c>
      <c r="N11" s="34" t="str">
        <f t="shared" si="0"/>
        <v/>
      </c>
      <c r="O11" s="19"/>
    </row>
    <row r="12" spans="1:15" s="13" customFormat="1" x14ac:dyDescent="0.25">
      <c r="A12" s="69"/>
      <c r="B12" s="11" t="s">
        <v>5</v>
      </c>
      <c r="C12" s="11">
        <v>42704</v>
      </c>
      <c r="D12" s="11"/>
      <c r="E12" s="17"/>
      <c r="F12" s="17"/>
      <c r="G12" s="11">
        <v>42664</v>
      </c>
      <c r="H12" s="11">
        <v>42567</v>
      </c>
      <c r="I12" s="11">
        <v>42603</v>
      </c>
      <c r="J12" s="11">
        <v>42646</v>
      </c>
      <c r="K12" s="35">
        <v>42704</v>
      </c>
      <c r="L12" s="19"/>
      <c r="M12" s="27"/>
      <c r="N12" s="27"/>
      <c r="O12" s="19"/>
    </row>
    <row r="13" spans="1:15" s="13" customFormat="1" x14ac:dyDescent="0.25">
      <c r="A13" s="69"/>
      <c r="B13" s="11" t="s">
        <v>6</v>
      </c>
      <c r="C13" s="11"/>
      <c r="D13" s="11"/>
      <c r="E13" s="17"/>
      <c r="F13" s="17"/>
      <c r="G13" s="11"/>
      <c r="H13" s="11"/>
      <c r="I13" s="11"/>
      <c r="J13" s="19"/>
      <c r="K13" s="34"/>
      <c r="L13" s="19"/>
      <c r="M13" s="27"/>
      <c r="N13" s="27"/>
      <c r="O13" s="19"/>
    </row>
    <row r="14" spans="1:15" s="13" customFormat="1" x14ac:dyDescent="0.25">
      <c r="A14" s="70"/>
      <c r="B14" s="15" t="s">
        <v>51</v>
      </c>
      <c r="C14" s="17">
        <f>IF(C12="","",EDATE(C12,2))</f>
        <v>42765</v>
      </c>
      <c r="D14" s="17" t="str">
        <f t="shared" ref="D14:K14" si="1">IF(D12="","",EDATE(D12,2))</f>
        <v/>
      </c>
      <c r="E14" s="17" t="str">
        <f t="shared" si="1"/>
        <v/>
      </c>
      <c r="F14" s="17" t="str">
        <f t="shared" si="1"/>
        <v/>
      </c>
      <c r="G14" s="17">
        <f t="shared" si="1"/>
        <v>42725</v>
      </c>
      <c r="H14" s="17">
        <f t="shared" si="1"/>
        <v>42629</v>
      </c>
      <c r="I14" s="17">
        <f t="shared" si="1"/>
        <v>42664</v>
      </c>
      <c r="J14" s="17">
        <f t="shared" si="1"/>
        <v>42707</v>
      </c>
      <c r="K14" s="17">
        <f t="shared" si="1"/>
        <v>42765</v>
      </c>
      <c r="L14" s="27"/>
      <c r="M14" s="27"/>
      <c r="N14" s="27"/>
      <c r="O14" s="19"/>
    </row>
    <row r="15" spans="1:15" s="24" customFormat="1" ht="14.25" customHeight="1" x14ac:dyDescent="0.25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34"/>
      <c r="L15" s="23"/>
      <c r="M15" s="23"/>
      <c r="N15" s="23"/>
      <c r="O15" s="23"/>
    </row>
    <row r="16" spans="1:15" s="13" customFormat="1" x14ac:dyDescent="0.25">
      <c r="A16" s="71" t="s">
        <v>16</v>
      </c>
      <c r="B16" s="28" t="s">
        <v>7</v>
      </c>
      <c r="C16" s="11"/>
      <c r="D16" s="11"/>
      <c r="E16" s="17"/>
      <c r="F16" s="17"/>
      <c r="G16" s="11"/>
      <c r="H16" s="11"/>
      <c r="I16" s="11"/>
      <c r="J16" s="19"/>
      <c r="K16" s="34"/>
      <c r="L16" s="19"/>
      <c r="M16" s="27"/>
      <c r="N16" s="27"/>
      <c r="O16" s="19"/>
    </row>
    <row r="17" spans="1:15" s="13" customFormat="1" x14ac:dyDescent="0.25">
      <c r="A17" s="72"/>
      <c r="B17" s="28" t="s">
        <v>33</v>
      </c>
      <c r="C17" s="11"/>
      <c r="D17" s="11"/>
      <c r="E17" s="17"/>
      <c r="F17" s="17"/>
      <c r="G17" s="11"/>
      <c r="H17" s="11"/>
      <c r="I17" s="11"/>
      <c r="J17" s="19"/>
      <c r="K17" s="34"/>
      <c r="L17" s="19"/>
      <c r="M17" s="27"/>
      <c r="N17" s="27"/>
      <c r="O17" s="19"/>
    </row>
    <row r="18" spans="1:15" s="13" customFormat="1" x14ac:dyDescent="0.25">
      <c r="A18" s="72"/>
      <c r="B18" s="11" t="s">
        <v>34</v>
      </c>
      <c r="C18" s="11"/>
      <c r="D18" s="11"/>
      <c r="E18" s="17"/>
      <c r="F18" s="17"/>
      <c r="G18" s="11"/>
      <c r="H18" s="11"/>
      <c r="I18" s="11"/>
      <c r="J18" s="19"/>
      <c r="K18" s="34"/>
      <c r="L18" s="19"/>
      <c r="M18" s="27"/>
      <c r="N18" s="27"/>
      <c r="O18" s="19"/>
    </row>
    <row r="19" spans="1:15" s="13" customFormat="1" x14ac:dyDescent="0.25">
      <c r="A19" s="72"/>
      <c r="B19" s="11" t="s">
        <v>35</v>
      </c>
      <c r="C19" s="11"/>
      <c r="D19" s="11"/>
      <c r="E19" s="17"/>
      <c r="F19" s="17"/>
      <c r="G19" s="11"/>
      <c r="H19" s="11"/>
      <c r="I19" s="11"/>
      <c r="J19" s="19"/>
      <c r="K19" s="34"/>
      <c r="L19" s="19"/>
      <c r="M19" s="27"/>
      <c r="N19" s="27"/>
      <c r="O19" s="19"/>
    </row>
    <row r="20" spans="1:15" s="13" customFormat="1" x14ac:dyDescent="0.25">
      <c r="A20" s="72"/>
      <c r="B20" s="11" t="s">
        <v>36</v>
      </c>
      <c r="C20" s="11"/>
      <c r="D20" s="11"/>
      <c r="E20" s="17"/>
      <c r="F20" s="17"/>
      <c r="G20" s="11"/>
      <c r="H20" s="11"/>
      <c r="I20" s="11"/>
      <c r="J20" s="19"/>
      <c r="K20" s="34"/>
      <c r="L20" s="19"/>
      <c r="M20" s="27"/>
      <c r="N20" s="27"/>
      <c r="O20" s="19"/>
    </row>
    <row r="21" spans="1:15" s="13" customFormat="1" x14ac:dyDescent="0.25">
      <c r="A21" s="72"/>
      <c r="B21" s="11" t="s">
        <v>37</v>
      </c>
      <c r="C21" s="11"/>
      <c r="D21" s="11"/>
      <c r="E21" s="17"/>
      <c r="F21" s="17"/>
      <c r="G21" s="11"/>
      <c r="H21" s="11"/>
      <c r="I21" s="11"/>
      <c r="J21" s="19"/>
      <c r="K21" s="34"/>
      <c r="L21" s="19"/>
      <c r="M21" s="27"/>
      <c r="N21" s="27"/>
      <c r="O21" s="19"/>
    </row>
    <row r="22" spans="1:15" s="13" customFormat="1" x14ac:dyDescent="0.25">
      <c r="A22" s="72"/>
      <c r="B22" s="11" t="s">
        <v>38</v>
      </c>
      <c r="C22" s="11"/>
      <c r="D22" s="11"/>
      <c r="E22" s="17"/>
      <c r="F22" s="17"/>
      <c r="G22" s="11"/>
      <c r="H22" s="11"/>
      <c r="I22" s="11"/>
      <c r="J22" s="19"/>
      <c r="K22" s="34"/>
      <c r="L22" s="19"/>
      <c r="M22" s="27"/>
      <c r="N22" s="27"/>
      <c r="O22" s="19"/>
    </row>
    <row r="23" spans="1:15" s="13" customFormat="1" x14ac:dyDescent="0.25">
      <c r="A23" s="72"/>
      <c r="B23" s="11" t="s">
        <v>39</v>
      </c>
      <c r="C23" s="11"/>
      <c r="D23" s="11"/>
      <c r="E23" s="17"/>
      <c r="F23" s="17"/>
      <c r="G23" s="11"/>
      <c r="H23" s="11"/>
      <c r="I23" s="11"/>
      <c r="J23" s="19"/>
      <c r="K23" s="34"/>
      <c r="L23" s="19"/>
      <c r="M23" s="27"/>
      <c r="N23" s="27"/>
      <c r="O23" s="19"/>
    </row>
    <row r="24" spans="1:15" s="13" customFormat="1" ht="15" customHeight="1" x14ac:dyDescent="0.25">
      <c r="A24" s="72"/>
      <c r="B24" s="16" t="s">
        <v>30</v>
      </c>
      <c r="C24" s="16"/>
      <c r="D24" s="16"/>
      <c r="E24" s="43"/>
      <c r="F24" s="43"/>
      <c r="G24" s="16"/>
      <c r="H24" s="16"/>
      <c r="I24" s="16"/>
      <c r="J24" s="19"/>
      <c r="K24" s="34"/>
      <c r="L24" s="19"/>
      <c r="M24" s="27"/>
      <c r="N24" s="27"/>
      <c r="O24" s="19"/>
    </row>
    <row r="25" spans="1:15" s="24" customFormat="1" ht="15" customHeight="1" x14ac:dyDescent="0.25">
      <c r="A25" s="26"/>
      <c r="B25" s="23"/>
      <c r="C25" s="23"/>
      <c r="D25" s="23"/>
      <c r="E25" s="23"/>
      <c r="F25" s="23"/>
      <c r="G25" s="23"/>
      <c r="H25" s="23"/>
      <c r="I25" s="23"/>
      <c r="J25" s="23"/>
      <c r="K25" s="34"/>
      <c r="L25" s="23"/>
      <c r="M25" s="23"/>
      <c r="N25" s="23"/>
      <c r="O25" s="23"/>
    </row>
    <row r="26" spans="1:15" s="20" customFormat="1" ht="15" customHeight="1" x14ac:dyDescent="0.25">
      <c r="A26" s="73" t="s">
        <v>18</v>
      </c>
      <c r="B26" s="22" t="s">
        <v>17</v>
      </c>
      <c r="C26" s="19"/>
      <c r="D26" s="19"/>
      <c r="E26" s="27"/>
      <c r="F26" s="27"/>
      <c r="G26" s="19"/>
      <c r="H26" s="19"/>
      <c r="I26" s="19"/>
      <c r="J26" s="19"/>
      <c r="K26" s="34"/>
      <c r="L26" s="19"/>
      <c r="M26" s="27"/>
      <c r="N26" s="27"/>
      <c r="O26" s="19"/>
    </row>
    <row r="27" spans="1:15" s="13" customFormat="1" ht="15" customHeight="1" x14ac:dyDescent="0.25">
      <c r="A27" s="74"/>
      <c r="B27" s="28" t="s">
        <v>7</v>
      </c>
      <c r="C27" s="11"/>
      <c r="D27" s="11"/>
      <c r="E27" s="17"/>
      <c r="F27" s="17"/>
      <c r="G27" s="11"/>
      <c r="H27" s="11"/>
      <c r="I27" s="11"/>
      <c r="J27" s="19"/>
      <c r="K27" s="34"/>
      <c r="L27" s="19"/>
      <c r="M27" s="27"/>
      <c r="N27" s="27"/>
      <c r="O27" s="19"/>
    </row>
    <row r="28" spans="1:15" s="13" customFormat="1" ht="15" customHeight="1" x14ac:dyDescent="0.25">
      <c r="A28" s="74"/>
      <c r="B28" s="28" t="s">
        <v>41</v>
      </c>
      <c r="C28" s="11"/>
      <c r="D28" s="11"/>
      <c r="E28" s="17"/>
      <c r="F28" s="17"/>
      <c r="G28" s="11"/>
      <c r="H28" s="11"/>
      <c r="I28" s="11"/>
      <c r="J28" s="19"/>
      <c r="K28" s="34"/>
      <c r="L28" s="19"/>
      <c r="M28" s="27"/>
      <c r="N28" s="27"/>
      <c r="O28" s="19"/>
    </row>
    <row r="29" spans="1:15" s="13" customFormat="1" ht="15" customHeight="1" x14ac:dyDescent="0.25">
      <c r="A29" s="74"/>
      <c r="B29" s="11" t="s">
        <v>40</v>
      </c>
      <c r="C29" s="11"/>
      <c r="D29" s="11"/>
      <c r="E29" s="17"/>
      <c r="F29" s="17"/>
      <c r="G29" s="11"/>
      <c r="H29" s="11"/>
      <c r="I29" s="11"/>
      <c r="J29" s="11"/>
      <c r="K29" s="35"/>
      <c r="L29" s="11"/>
      <c r="M29" s="17"/>
      <c r="N29" s="17"/>
      <c r="O29" s="11"/>
    </row>
    <row r="30" spans="1:15" s="13" customFormat="1" ht="15" customHeight="1" x14ac:dyDescent="0.25">
      <c r="A30" s="74"/>
      <c r="B30" s="11" t="s">
        <v>42</v>
      </c>
      <c r="C30" s="11"/>
      <c r="D30" s="11"/>
      <c r="E30" s="17"/>
      <c r="F30" s="17"/>
      <c r="G30" s="11"/>
      <c r="H30" s="11"/>
      <c r="I30" s="11"/>
      <c r="J30" s="11"/>
      <c r="K30" s="35"/>
      <c r="L30" s="11"/>
      <c r="M30" s="17"/>
      <c r="N30" s="17"/>
      <c r="O30" s="11"/>
    </row>
    <row r="31" spans="1:15" s="13" customFormat="1" ht="15" customHeight="1" x14ac:dyDescent="0.25">
      <c r="A31" s="74"/>
      <c r="B31" s="11" t="s">
        <v>43</v>
      </c>
      <c r="C31" s="11"/>
      <c r="D31" s="11"/>
      <c r="E31" s="17"/>
      <c r="F31" s="17"/>
      <c r="G31" s="11"/>
      <c r="H31" s="11"/>
      <c r="I31" s="11"/>
      <c r="J31" s="11"/>
      <c r="K31" s="35"/>
      <c r="L31" s="11"/>
      <c r="M31" s="17"/>
      <c r="N31" s="17"/>
      <c r="O31" s="11"/>
    </row>
    <row r="32" spans="1:15" s="13" customFormat="1" ht="15" customHeight="1" x14ac:dyDescent="0.25">
      <c r="A32" s="74"/>
      <c r="B32" s="11" t="s">
        <v>44</v>
      </c>
      <c r="C32" s="11"/>
      <c r="D32" s="11"/>
      <c r="E32" s="17"/>
      <c r="F32" s="17"/>
      <c r="G32" s="11"/>
      <c r="H32" s="11"/>
      <c r="I32" s="11"/>
      <c r="J32" s="11"/>
      <c r="K32" s="35"/>
      <c r="L32" s="11"/>
      <c r="M32" s="17"/>
      <c r="N32" s="17"/>
      <c r="O32" s="11"/>
    </row>
    <row r="33" spans="1:15" s="13" customFormat="1" ht="15" customHeight="1" x14ac:dyDescent="0.25">
      <c r="A33" s="74"/>
      <c r="B33" s="11" t="s">
        <v>45</v>
      </c>
      <c r="C33" s="11"/>
      <c r="D33" s="11"/>
      <c r="E33" s="17"/>
      <c r="F33" s="17"/>
      <c r="G33" s="11"/>
      <c r="H33" s="11"/>
      <c r="I33" s="11"/>
      <c r="J33" s="11"/>
      <c r="K33" s="35"/>
      <c r="L33" s="11"/>
      <c r="M33" s="17"/>
      <c r="N33" s="17"/>
      <c r="O33" s="11"/>
    </row>
    <row r="34" spans="1:15" s="18" customFormat="1" ht="15" customHeight="1" x14ac:dyDescent="0.25">
      <c r="A34" s="74"/>
      <c r="B34" s="11" t="s">
        <v>46</v>
      </c>
      <c r="C34" s="17"/>
      <c r="D34" s="17"/>
      <c r="E34" s="17"/>
      <c r="F34" s="17"/>
      <c r="G34" s="17"/>
      <c r="H34" s="17"/>
      <c r="I34" s="17"/>
      <c r="J34" s="17"/>
      <c r="K34" s="35"/>
      <c r="L34" s="17"/>
      <c r="M34" s="17"/>
      <c r="N34" s="17"/>
      <c r="O34" s="17"/>
    </row>
    <row r="35" spans="1:15" s="20" customFormat="1" x14ac:dyDescent="0.25">
      <c r="A35" s="74"/>
      <c r="B35" s="25" t="s">
        <v>32</v>
      </c>
      <c r="C35" s="25"/>
      <c r="D35" s="25"/>
      <c r="E35" s="44"/>
      <c r="F35" s="44"/>
      <c r="G35" s="25"/>
      <c r="H35" s="25"/>
      <c r="I35" s="25"/>
      <c r="J35" s="25"/>
      <c r="K35" s="36"/>
      <c r="L35" s="19"/>
      <c r="M35" s="27"/>
      <c r="N35" s="27"/>
      <c r="O35" s="19"/>
    </row>
    <row r="36" spans="1:15" s="24" customFormat="1" x14ac:dyDescent="0.25">
      <c r="B36" s="23"/>
      <c r="C36" s="58"/>
      <c r="G36" s="57"/>
      <c r="H36" s="57"/>
      <c r="I36" s="57"/>
      <c r="J36" s="23"/>
      <c r="K36" s="51"/>
      <c r="L36" s="54"/>
      <c r="M36" s="54"/>
      <c r="N36" s="54"/>
      <c r="O36" s="54"/>
    </row>
    <row r="37" spans="1:15" s="64" customFormat="1" ht="16.5" x14ac:dyDescent="0.25">
      <c r="B37" s="65" t="s">
        <v>69</v>
      </c>
      <c r="C37" s="66">
        <f ca="1">IF((COUNTIFS(C6:C35,"&gt;="&amp;$A$2))&lt;=0,"",(COUNTIFS(C6:C35,"&gt;="&amp;$A$2)))</f>
        <v>3</v>
      </c>
      <c r="D37" s="66">
        <f t="shared" ref="D37:K37" ca="1" si="2">IF((COUNTIFS(D6:D35,"&gt;="&amp;$A$2))&lt;=0,"",(COUNTIFS(D6:D35,"&gt;="&amp;$A$2)))</f>
        <v>1</v>
      </c>
      <c r="E37" s="66">
        <f t="shared" ca="1" si="2"/>
        <v>1</v>
      </c>
      <c r="F37" s="66">
        <f t="shared" ca="1" si="2"/>
        <v>1</v>
      </c>
      <c r="G37" s="66">
        <f t="shared" ca="1" si="2"/>
        <v>2</v>
      </c>
      <c r="H37" s="66" t="str">
        <f t="shared" ca="1" si="2"/>
        <v/>
      </c>
      <c r="I37" s="66">
        <f t="shared" ca="1" si="2"/>
        <v>1</v>
      </c>
      <c r="J37" s="66">
        <f t="shared" ca="1" si="2"/>
        <v>1</v>
      </c>
      <c r="K37" s="66">
        <f t="shared" ca="1" si="2"/>
        <v>3</v>
      </c>
      <c r="L37" s="65"/>
      <c r="M37" s="65"/>
      <c r="N37" s="65"/>
      <c r="O37" s="65"/>
    </row>
    <row r="38" spans="1:15" x14ac:dyDescent="0.25">
      <c r="B38" s="56" t="s">
        <v>67</v>
      </c>
      <c r="C38" s="60" t="str">
        <f>$B$2</f>
        <v>MULHOUSE</v>
      </c>
      <c r="D38" s="60" t="str">
        <f t="shared" ref="D38:N38" si="3">$B$2</f>
        <v>MULHOUSE</v>
      </c>
      <c r="E38" s="60" t="str">
        <f t="shared" si="3"/>
        <v>MULHOUSE</v>
      </c>
      <c r="F38" s="60" t="str">
        <f t="shared" si="3"/>
        <v>MULHOUSE</v>
      </c>
      <c r="G38" s="60" t="str">
        <f t="shared" si="3"/>
        <v>MULHOUSE</v>
      </c>
      <c r="H38" s="60" t="str">
        <f t="shared" si="3"/>
        <v>MULHOUSE</v>
      </c>
      <c r="I38" s="60" t="str">
        <f t="shared" si="3"/>
        <v>MULHOUSE</v>
      </c>
      <c r="J38" s="60" t="str">
        <f t="shared" si="3"/>
        <v>MULHOUSE</v>
      </c>
      <c r="K38" s="60" t="str">
        <f t="shared" si="3"/>
        <v>MULHOUSE</v>
      </c>
      <c r="L38" s="60" t="str">
        <f t="shared" si="3"/>
        <v>MULHOUSE</v>
      </c>
      <c r="M38" s="60" t="str">
        <f t="shared" si="3"/>
        <v>MULHOUSE</v>
      </c>
      <c r="N38" s="60" t="str">
        <f t="shared" si="3"/>
        <v>MULHOUSE</v>
      </c>
      <c r="O38" s="50"/>
    </row>
    <row r="39" spans="1:15" x14ac:dyDescent="0.25">
      <c r="B39" s="56" t="s">
        <v>70</v>
      </c>
      <c r="C39" s="60" t="str">
        <f>Tableau16[[#Headers],[DOSSIER1]]</f>
        <v>DOSSIER1</v>
      </c>
      <c r="D39" s="60" t="str">
        <f>Tableau16[[#Headers],[DOSSIER 2]]</f>
        <v>DOSSIER 2</v>
      </c>
      <c r="E39" s="60" t="str">
        <f>Tableau16[[#Headers],[DOSSIER 3]]</f>
        <v>DOSSIER 3</v>
      </c>
      <c r="F39" s="60" t="str">
        <f>Tableau16[[#Headers],[DOSSIER 4]]</f>
        <v>DOSSIER 4</v>
      </c>
      <c r="G39" s="60" t="str">
        <f>Tableau16[[#Headers],[DOSSIER 5]]</f>
        <v>DOSSIER 5</v>
      </c>
      <c r="H39" s="60" t="str">
        <f>Tableau16[[#Headers],[DOSSIER 6]]</f>
        <v>DOSSIER 6</v>
      </c>
      <c r="I39" s="60" t="str">
        <f>Tableau16[[#Headers],[Colonne8]]</f>
        <v>Colonne8</v>
      </c>
      <c r="J39" s="60" t="str">
        <f>Tableau16[[#Headers],[RSA]]</f>
        <v>RSA</v>
      </c>
      <c r="K39" s="60" t="str">
        <f>Tableau16[[#Headers],[Colonne2]]</f>
        <v>Colonne2</v>
      </c>
      <c r="L39" s="50"/>
      <c r="M39" s="50"/>
      <c r="N39" s="50"/>
      <c r="O39" s="50"/>
    </row>
    <row r="40" spans="1:15" x14ac:dyDescent="0.25">
      <c r="B40" s="61" t="s">
        <v>68</v>
      </c>
      <c r="C40" s="41">
        <f>+C5</f>
        <v>50000</v>
      </c>
      <c r="D40" s="41">
        <f t="shared" ref="D40:K40" si="4">+D5</f>
        <v>0</v>
      </c>
      <c r="E40" s="41">
        <f t="shared" si="4"/>
        <v>0</v>
      </c>
      <c r="F40" s="41">
        <f t="shared" si="4"/>
        <v>0</v>
      </c>
      <c r="G40" s="41">
        <f t="shared" si="4"/>
        <v>0</v>
      </c>
      <c r="H40" s="41">
        <f t="shared" si="4"/>
        <v>0</v>
      </c>
      <c r="I40" s="41">
        <f t="shared" si="4"/>
        <v>0</v>
      </c>
      <c r="J40" s="41">
        <f t="shared" si="4"/>
        <v>0</v>
      </c>
      <c r="K40" s="41">
        <f t="shared" si="4"/>
        <v>0</v>
      </c>
    </row>
    <row r="41" spans="1:15" x14ac:dyDescent="0.25">
      <c r="B41" s="61" t="s">
        <v>48</v>
      </c>
      <c r="C41" s="31">
        <f ca="1">IF(C37="","",(LARGE(C6:C35,C37)))</f>
        <v>42703</v>
      </c>
      <c r="D41" s="31">
        <f t="shared" ref="D41:K41" ca="1" si="5">IF(D37="","",(LARGE(D6:D35,D37)))</f>
        <v>42686</v>
      </c>
      <c r="E41" s="31">
        <f t="shared" ca="1" si="5"/>
        <v>42703</v>
      </c>
      <c r="F41" s="31">
        <f t="shared" ca="1" si="5"/>
        <v>42703</v>
      </c>
      <c r="G41" s="31">
        <f t="shared" ca="1" si="5"/>
        <v>42664</v>
      </c>
      <c r="H41" s="31" t="str">
        <f t="shared" ca="1" si="5"/>
        <v/>
      </c>
      <c r="I41" s="31">
        <f t="shared" ca="1" si="5"/>
        <v>42664</v>
      </c>
      <c r="J41" s="31">
        <f t="shared" ca="1" si="5"/>
        <v>42707</v>
      </c>
      <c r="K41" s="31">
        <f t="shared" ca="1" si="5"/>
        <v>42703</v>
      </c>
    </row>
    <row r="42" spans="1:15" ht="89.25" customHeight="1" x14ac:dyDescent="0.25">
      <c r="B42" s="61" t="s">
        <v>71</v>
      </c>
      <c r="C42" s="59" t="str">
        <f ca="1">LOOKUP(C41,Tableau16[DOSSIER1],$B$5:$B$35)</f>
        <v>EXPIRATION DELAI SAISINE CRA</v>
      </c>
      <c r="D42" s="59" t="str">
        <f ca="1">LOOKUP(D41,Tableau16[DOSSIER 2],$B$5:$B$35)</f>
        <v>EXPIRATION DELAI SAISINE CRA</v>
      </c>
      <c r="E42" s="59" t="str">
        <f ca="1">LOOKUP(E41,Tableau16[DOSSIER 3],$B$5:$B$35)</f>
        <v>EXPIRATION DELAI SAISINE CRA</v>
      </c>
      <c r="F42" s="59" t="str">
        <f ca="1">LOOKUP(F41,Tableau16[DOSSIER 4],$B$5:$B$35)</f>
        <v>EXPIRATION DELAI SAISINE CRA</v>
      </c>
      <c r="G42" s="59" t="str">
        <f ca="1">LOOKUP(G41,Tableau16[DOSSIER 5],$B$5:$B$35)</f>
        <v>DECISION EXPLICITE</v>
      </c>
      <c r="H42" s="59" t="e">
        <f ca="1">LOOKUP(H41,Tableau16[DOSSIER 6],$B$5:$B$35)</f>
        <v>#N/A</v>
      </c>
      <c r="I42" s="59" t="str">
        <f ca="1">LOOKUP(I41,Tableau16[Colonne8],$B$5:$B$35)</f>
        <v>EXPIRATION DELAI SAISINE TASS SUR DER</v>
      </c>
      <c r="J42" s="59" t="str">
        <f ca="1">LOOKUP(J41,Tableau16[RSA],$B$5:$B$35)</f>
        <v>EXPIRATION DELAI SAISINE TASS SUR DER</v>
      </c>
      <c r="K42" s="59" t="str">
        <f ca="1">LOOKUP(K41,Tableau16[Colonne2],$B$5:$B$35)</f>
        <v>EXPIRATION DELAI SAISINE CRA</v>
      </c>
    </row>
    <row r="43" spans="1:15" x14ac:dyDescent="0.25">
      <c r="K43"/>
    </row>
    <row r="44" spans="1:15" x14ac:dyDescent="0.25">
      <c r="K44"/>
    </row>
    <row r="46" spans="1:15" x14ac:dyDescent="0.25">
      <c r="G46" s="13"/>
      <c r="K46"/>
    </row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6" customFormat="1" x14ac:dyDescent="0.25"/>
    <row r="57" customFormat="1" x14ac:dyDescent="0.25"/>
  </sheetData>
  <mergeCells count="3">
    <mergeCell ref="A5:A14"/>
    <mergeCell ref="A16:A24"/>
    <mergeCell ref="A26:A35"/>
  </mergeCells>
  <conditionalFormatting sqref="D33:XFD33 B12:XFD32 B11 L11:XFD11 B33:B34 L34:O34 A1:XFD10 A11:A1048576 P34:XFD1048576 B35:O36 B43:O1048576 C37:O37 C39:O42 O38">
    <cfRule type="cellIs" dxfId="45" priority="5" operator="equal">
      <formula>$G$2</formula>
    </cfRule>
  </conditionalFormatting>
  <conditionalFormatting sqref="C34:K34">
    <cfRule type="cellIs" dxfId="44" priority="4" operator="equal">
      <formula>$D$2</formula>
    </cfRule>
  </conditionalFormatting>
  <conditionalFormatting sqref="C11:K11">
    <cfRule type="cellIs" dxfId="43" priority="3" operator="equal">
      <formula>$D$2</formula>
    </cfRule>
  </conditionalFormatting>
  <conditionalFormatting sqref="B37:B42">
    <cfRule type="cellIs" dxfId="42" priority="2" operator="equal">
      <formula>$G$2</formula>
    </cfRule>
  </conditionalFormatting>
  <conditionalFormatting sqref="C38:N38">
    <cfRule type="cellIs" dxfId="41" priority="1" operator="equal">
      <formula>$G$2</formula>
    </cfRule>
  </conditionalFormatting>
  <dataValidations count="4">
    <dataValidation type="date" operator="lessThanOrEqual" showInputMessage="1" showErrorMessage="1" sqref="C6:J6 L6:N6">
      <formula1>$A$2</formula1>
    </dataValidation>
    <dataValidation type="date" operator="lessThanOrEqual" showInputMessage="1" showErrorMessage="1" sqref="E7:K7 M7:N7">
      <formula1>E8</formula1>
    </dataValidation>
    <dataValidation type="date" operator="lessThanOrEqual" showInputMessage="1" showErrorMessage="1" sqref="C7:D7 L7">
      <formula1>$C$8</formula1>
    </dataValidation>
    <dataValidation type="date" operator="lessThanOrEqual" showInputMessage="1" showErrorMessage="1" sqref="L15:N21 C15:I21 L26:N32 C26:F32 G26:I33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69"/>
  <sheetViews>
    <sheetView topLeftCell="A27" workbookViewId="0">
      <selection activeCell="H44" sqref="H44"/>
    </sheetView>
  </sheetViews>
  <sheetFormatPr baseColWidth="10" defaultRowHeight="15" x14ac:dyDescent="0.25"/>
  <cols>
    <col min="1" max="1" width="14.42578125" customWidth="1"/>
    <col min="2" max="2" width="37.28515625" bestFit="1" customWidth="1"/>
    <col min="11" max="11" width="11.42578125" style="32"/>
  </cols>
  <sheetData>
    <row r="1" spans="1:15" ht="15.75" customHeight="1" x14ac:dyDescent="0.25">
      <c r="A1" s="1" t="s">
        <v>14</v>
      </c>
      <c r="B1" s="2" t="s">
        <v>1</v>
      </c>
      <c r="G1" s="38"/>
      <c r="H1" s="38"/>
      <c r="I1" s="38"/>
      <c r="J1" s="38"/>
      <c r="K1" s="38"/>
    </row>
    <row r="2" spans="1:15" x14ac:dyDescent="0.25">
      <c r="A2" s="8">
        <f ca="1">TODAY()</f>
        <v>42647</v>
      </c>
      <c r="B2" s="7"/>
      <c r="C2" s="37"/>
      <c r="D2" s="37"/>
      <c r="E2" s="37"/>
      <c r="F2" s="37"/>
      <c r="G2" s="39"/>
      <c r="H2" s="37"/>
      <c r="I2" s="37"/>
      <c r="J2" s="37"/>
      <c r="K2" s="37"/>
    </row>
    <row r="3" spans="1:15" x14ac:dyDescent="0.25">
      <c r="A3" s="8"/>
      <c r="B3" s="7"/>
      <c r="C3" s="37"/>
      <c r="D3" s="37"/>
      <c r="E3" s="37"/>
      <c r="F3" s="37"/>
      <c r="G3" s="39"/>
      <c r="H3" s="37"/>
      <c r="I3" s="37"/>
      <c r="J3" s="37"/>
      <c r="K3" s="37"/>
    </row>
    <row r="4" spans="1:15" x14ac:dyDescent="0.25">
      <c r="B4" s="5" t="s">
        <v>0</v>
      </c>
      <c r="C4" s="6" t="s">
        <v>55</v>
      </c>
      <c r="D4" s="6" t="s">
        <v>73</v>
      </c>
      <c r="E4" s="6" t="s">
        <v>74</v>
      </c>
      <c r="F4" s="6" t="s">
        <v>75</v>
      </c>
      <c r="G4" s="6" t="s">
        <v>72</v>
      </c>
      <c r="H4" s="6" t="s">
        <v>76</v>
      </c>
      <c r="I4" s="6" t="s">
        <v>77</v>
      </c>
      <c r="J4" s="6" t="s">
        <v>78</v>
      </c>
      <c r="K4" s="6" t="s">
        <v>79</v>
      </c>
      <c r="L4" s="6" t="s">
        <v>80</v>
      </c>
      <c r="M4" s="6" t="s">
        <v>81</v>
      </c>
      <c r="N4" s="6" t="s">
        <v>82</v>
      </c>
      <c r="O4" s="6" t="s">
        <v>83</v>
      </c>
    </row>
    <row r="5" spans="1:15" s="20" customFormat="1" ht="15" customHeight="1" x14ac:dyDescent="0.25">
      <c r="A5" s="69" t="s">
        <v>15</v>
      </c>
      <c r="B5" s="21" t="s">
        <v>57</v>
      </c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</row>
    <row r="6" spans="1:15" s="20" customFormat="1" ht="15" customHeight="1" x14ac:dyDescent="0.25">
      <c r="A6" s="69"/>
      <c r="B6" s="21" t="s">
        <v>58</v>
      </c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</row>
    <row r="7" spans="1:15" s="20" customFormat="1" ht="15" customHeight="1" x14ac:dyDescent="0.25">
      <c r="A7" s="69"/>
      <c r="B7" s="21" t="s">
        <v>59</v>
      </c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</row>
    <row r="8" spans="1:15" s="13" customFormat="1" x14ac:dyDescent="0.25">
      <c r="A8" s="69"/>
      <c r="B8" s="28" t="s">
        <v>60</v>
      </c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</row>
    <row r="9" spans="1:15" s="13" customFormat="1" x14ac:dyDescent="0.25">
      <c r="A9" s="69"/>
      <c r="B9" s="15" t="s">
        <v>50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</row>
    <row r="10" spans="1:15" s="13" customFormat="1" x14ac:dyDescent="0.25">
      <c r="A10" s="69"/>
      <c r="B10" s="11" t="s">
        <v>2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</row>
    <row r="11" spans="1:15" s="13" customFormat="1" x14ac:dyDescent="0.25">
      <c r="A11" s="69"/>
      <c r="B11" s="15" t="s">
        <v>3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</row>
    <row r="12" spans="1:15" s="13" customFormat="1" x14ac:dyDescent="0.25">
      <c r="A12" s="69"/>
      <c r="B12" s="11" t="s">
        <v>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</row>
    <row r="13" spans="1:15" s="13" customFormat="1" x14ac:dyDescent="0.25">
      <c r="A13" s="69"/>
      <c r="B13" s="11" t="s">
        <v>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</row>
    <row r="14" spans="1:15" s="13" customFormat="1" x14ac:dyDescent="0.25">
      <c r="A14" s="70"/>
      <c r="B14" s="15" t="s">
        <v>51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</row>
    <row r="15" spans="1:15" s="24" customFormat="1" ht="14.25" customHeight="1" x14ac:dyDescent="0.25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</row>
    <row r="16" spans="1:15" s="13" customFormat="1" x14ac:dyDescent="0.25">
      <c r="A16" s="71" t="s">
        <v>16</v>
      </c>
      <c r="B16" s="28" t="s">
        <v>7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</row>
    <row r="17" spans="1:15" s="13" customFormat="1" x14ac:dyDescent="0.25">
      <c r="A17" s="72"/>
      <c r="B17" s="28" t="s">
        <v>33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</row>
    <row r="18" spans="1:15" s="13" customFormat="1" x14ac:dyDescent="0.25">
      <c r="A18" s="72"/>
      <c r="B18" s="11" t="s">
        <v>34</v>
      </c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</row>
    <row r="19" spans="1:15" s="13" customFormat="1" x14ac:dyDescent="0.25">
      <c r="A19" s="72"/>
      <c r="B19" s="11" t="s">
        <v>35</v>
      </c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</row>
    <row r="20" spans="1:15" s="13" customFormat="1" x14ac:dyDescent="0.25">
      <c r="A20" s="72"/>
      <c r="B20" s="11" t="s">
        <v>36</v>
      </c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</row>
    <row r="21" spans="1:15" s="13" customFormat="1" x14ac:dyDescent="0.25">
      <c r="A21" s="72"/>
      <c r="B21" s="11" t="s">
        <v>37</v>
      </c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</row>
    <row r="22" spans="1:15" s="13" customFormat="1" x14ac:dyDescent="0.25">
      <c r="A22" s="72"/>
      <c r="B22" s="11" t="s">
        <v>38</v>
      </c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</row>
    <row r="23" spans="1:15" s="13" customFormat="1" x14ac:dyDescent="0.25">
      <c r="A23" s="72"/>
      <c r="B23" s="11" t="s">
        <v>39</v>
      </c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</row>
    <row r="24" spans="1:15" s="13" customFormat="1" ht="15" customHeight="1" x14ac:dyDescent="0.25">
      <c r="A24" s="72"/>
      <c r="B24" s="16" t="s">
        <v>30</v>
      </c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</row>
    <row r="25" spans="1:15" s="24" customFormat="1" ht="15" customHeight="1" x14ac:dyDescent="0.25">
      <c r="A25" s="26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</row>
    <row r="26" spans="1:15" s="20" customFormat="1" ht="15" customHeight="1" x14ac:dyDescent="0.25">
      <c r="A26" s="73" t="s">
        <v>18</v>
      </c>
      <c r="B26" s="22" t="s">
        <v>17</v>
      </c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</row>
    <row r="27" spans="1:15" s="13" customFormat="1" ht="15" customHeight="1" x14ac:dyDescent="0.25">
      <c r="A27" s="74"/>
      <c r="B27" s="28" t="s">
        <v>7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</row>
    <row r="28" spans="1:15" s="13" customFormat="1" ht="15" customHeight="1" x14ac:dyDescent="0.25">
      <c r="A28" s="74"/>
      <c r="B28" s="28" t="s">
        <v>41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</row>
    <row r="29" spans="1:15" s="13" customFormat="1" ht="15" customHeight="1" x14ac:dyDescent="0.25">
      <c r="A29" s="74"/>
      <c r="B29" s="11" t="s">
        <v>40</v>
      </c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</row>
    <row r="30" spans="1:15" s="13" customFormat="1" ht="15" customHeight="1" x14ac:dyDescent="0.25">
      <c r="A30" s="74"/>
      <c r="B30" s="11" t="s">
        <v>42</v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1:15" s="13" customFormat="1" ht="15" customHeight="1" x14ac:dyDescent="0.25">
      <c r="A31" s="74"/>
      <c r="B31" s="11" t="s">
        <v>43</v>
      </c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</row>
    <row r="32" spans="1:15" s="13" customFormat="1" ht="15" customHeight="1" x14ac:dyDescent="0.25">
      <c r="A32" s="74"/>
      <c r="B32" s="11" t="s">
        <v>44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</row>
    <row r="33" spans="1:15" s="13" customFormat="1" ht="15" customHeight="1" x14ac:dyDescent="0.25">
      <c r="A33" s="74"/>
      <c r="B33" s="11" t="s">
        <v>45</v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  <row r="34" spans="1:15" s="18" customFormat="1" ht="15" customHeight="1" x14ac:dyDescent="0.25">
      <c r="A34" s="74"/>
      <c r="B34" s="11" t="s">
        <v>46</v>
      </c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</row>
    <row r="35" spans="1:15" s="20" customFormat="1" x14ac:dyDescent="0.25">
      <c r="A35" s="74"/>
      <c r="B35" s="25" t="s">
        <v>32</v>
      </c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</row>
    <row r="36" spans="1:15" s="24" customFormat="1" x14ac:dyDescent="0.25">
      <c r="B36" s="23"/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</row>
    <row r="37" spans="1:15" s="64" customFormat="1" x14ac:dyDescent="0.25">
      <c r="B37" s="65" t="s">
        <v>69</v>
      </c>
      <c r="C37" s="66" t="str">
        <f ca="1">IF((COUNTIFS(C6:C35,"&gt;="&amp;$A$2))&lt;=0,"",(COUNTIFS(C6:C35,"&gt;="&amp;$A$2)))</f>
        <v/>
      </c>
      <c r="D37" s="66" t="str">
        <f t="shared" ref="D37:K37" ca="1" si="0">IF((COUNTIFS(D6:D35,"&gt;="&amp;$A$2))&lt;=0,"",(COUNTIFS(D6:D35,"&gt;="&amp;$A$2)))</f>
        <v/>
      </c>
      <c r="E37" s="66" t="str">
        <f t="shared" ca="1" si="0"/>
        <v/>
      </c>
      <c r="F37" s="66" t="str">
        <f t="shared" ca="1" si="0"/>
        <v/>
      </c>
      <c r="G37" s="66" t="str">
        <f t="shared" ca="1" si="0"/>
        <v/>
      </c>
      <c r="H37" s="66" t="str">
        <f t="shared" ca="1" si="0"/>
        <v/>
      </c>
      <c r="I37" s="66" t="str">
        <f t="shared" ca="1" si="0"/>
        <v/>
      </c>
      <c r="J37" s="66" t="str">
        <f t="shared" ca="1" si="0"/>
        <v/>
      </c>
      <c r="K37" s="66" t="str">
        <f t="shared" ca="1" si="0"/>
        <v/>
      </c>
      <c r="L37" s="65"/>
      <c r="M37" s="65"/>
      <c r="N37" s="65"/>
      <c r="O37" s="65"/>
    </row>
    <row r="38" spans="1:15" x14ac:dyDescent="0.25">
      <c r="B38" s="56" t="s">
        <v>67</v>
      </c>
      <c r="C38" s="60">
        <f>$B$2</f>
        <v>0</v>
      </c>
      <c r="D38" s="60">
        <f t="shared" ref="D38:O38" si="1">$B$2</f>
        <v>0</v>
      </c>
      <c r="E38" s="60">
        <f t="shared" si="1"/>
        <v>0</v>
      </c>
      <c r="F38" s="60">
        <f t="shared" si="1"/>
        <v>0</v>
      </c>
      <c r="G38" s="60">
        <f t="shared" si="1"/>
        <v>0</v>
      </c>
      <c r="H38" s="60">
        <f t="shared" si="1"/>
        <v>0</v>
      </c>
      <c r="I38" s="60">
        <f t="shared" si="1"/>
        <v>0</v>
      </c>
      <c r="J38" s="60">
        <f t="shared" si="1"/>
        <v>0</v>
      </c>
      <c r="K38" s="60">
        <f t="shared" si="1"/>
        <v>0</v>
      </c>
      <c r="L38" s="60">
        <f t="shared" si="1"/>
        <v>0</v>
      </c>
      <c r="M38" s="60">
        <f t="shared" si="1"/>
        <v>0</v>
      </c>
      <c r="N38" s="60">
        <f t="shared" si="1"/>
        <v>0</v>
      </c>
      <c r="O38" s="60">
        <f t="shared" si="1"/>
        <v>0</v>
      </c>
    </row>
    <row r="39" spans="1:15" x14ac:dyDescent="0.25">
      <c r="B39" s="56" t="s">
        <v>70</v>
      </c>
      <c r="C39" s="60" t="str">
        <f>Tableau192[[#Headers],[CAISSE35]]</f>
        <v>CAISSE35</v>
      </c>
      <c r="D39" s="60" t="str">
        <f>Tableau192[[#Headers],[CAISSE352]]</f>
        <v>CAISSE352</v>
      </c>
      <c r="E39" s="60" t="str">
        <f>Tableau192[[#Headers],[CAISSE353]]</f>
        <v>CAISSE353</v>
      </c>
      <c r="F39" s="60" t="str">
        <f>Tableau192[[#Headers],[CAISSE354]]</f>
        <v>CAISSE354</v>
      </c>
      <c r="G39" s="60" t="str">
        <f>Tableau192[[#Headers],[CAISSE355]]</f>
        <v>CAISSE355</v>
      </c>
      <c r="H39" s="60" t="str">
        <f>Tableau192[[#Headers],[CAISSE3526]]</f>
        <v>CAISSE3526</v>
      </c>
      <c r="I39" s="60" t="str">
        <f>Tableau192[[#Headers],[CAISSE3537]]</f>
        <v>CAISSE3537</v>
      </c>
      <c r="J39" s="60" t="str">
        <f>Tableau192[[#Headers],[CAISSE358]]</f>
        <v>CAISSE358</v>
      </c>
      <c r="K39" s="60" t="str">
        <f>Tableau192[[#Headers],[CAISSE3529]]</f>
        <v>CAISSE3529</v>
      </c>
      <c r="L39" s="50"/>
      <c r="M39" s="50"/>
      <c r="N39" s="50"/>
      <c r="O39" s="50"/>
    </row>
    <row r="40" spans="1:15" x14ac:dyDescent="0.25">
      <c r="B40" s="61" t="s">
        <v>68</v>
      </c>
      <c r="C40" s="41">
        <f>+C5</f>
        <v>0</v>
      </c>
      <c r="D40" s="41">
        <f t="shared" ref="D40:O40" si="2">+D5</f>
        <v>0</v>
      </c>
      <c r="E40" s="41">
        <f t="shared" si="2"/>
        <v>0</v>
      </c>
      <c r="F40" s="41">
        <f t="shared" si="2"/>
        <v>0</v>
      </c>
      <c r="G40" s="41">
        <f t="shared" si="2"/>
        <v>0</v>
      </c>
      <c r="H40" s="41">
        <f t="shared" si="2"/>
        <v>0</v>
      </c>
      <c r="I40" s="41">
        <f t="shared" si="2"/>
        <v>0</v>
      </c>
      <c r="J40" s="41">
        <f t="shared" si="2"/>
        <v>0</v>
      </c>
      <c r="K40" s="41">
        <f t="shared" si="2"/>
        <v>0</v>
      </c>
      <c r="L40" s="41">
        <f t="shared" si="2"/>
        <v>0</v>
      </c>
      <c r="M40" s="41">
        <f t="shared" si="2"/>
        <v>0</v>
      </c>
      <c r="N40" s="41">
        <f t="shared" si="2"/>
        <v>0</v>
      </c>
      <c r="O40" s="41">
        <f t="shared" si="2"/>
        <v>0</v>
      </c>
    </row>
    <row r="41" spans="1:15" x14ac:dyDescent="0.25">
      <c r="B41" s="61" t="s">
        <v>48</v>
      </c>
      <c r="C41" s="31" t="str">
        <f ca="1">IF(C37="","",(LARGE(C6:C35,C37)))</f>
        <v/>
      </c>
      <c r="D41" s="31" t="str">
        <f t="shared" ref="D41:K41" ca="1" si="3">IF(D37="","",(LARGE(D6:D35,D37)))</f>
        <v/>
      </c>
      <c r="E41" s="31" t="str">
        <f t="shared" ca="1" si="3"/>
        <v/>
      </c>
      <c r="F41" s="31" t="str">
        <f t="shared" ca="1" si="3"/>
        <v/>
      </c>
      <c r="G41" s="31" t="str">
        <f t="shared" ca="1" si="3"/>
        <v/>
      </c>
      <c r="H41" s="31" t="str">
        <f t="shared" ca="1" si="3"/>
        <v/>
      </c>
      <c r="I41" s="31" t="str">
        <f t="shared" ca="1" si="3"/>
        <v/>
      </c>
      <c r="J41" s="31" t="str">
        <f t="shared" ca="1" si="3"/>
        <v/>
      </c>
      <c r="K41" s="31" t="str">
        <f t="shared" ca="1" si="3"/>
        <v/>
      </c>
    </row>
    <row r="42" spans="1:15" ht="89.25" customHeight="1" x14ac:dyDescent="0.25">
      <c r="B42" s="61" t="s">
        <v>71</v>
      </c>
      <c r="C42" s="59" t="e">
        <f ca="1">LOOKUP(C41,Tableau192[CAISSE35],$B$5:$B$35)</f>
        <v>#N/A</v>
      </c>
      <c r="D42" s="59" t="e">
        <f ca="1">LOOKUP(D41,Tableau192[CAISSE352],$B$5:$B$35)</f>
        <v>#N/A</v>
      </c>
      <c r="E42" s="59" t="e">
        <f ca="1">LOOKUP(E41,Tableau192[CAISSE353],$B$5:$B$35)</f>
        <v>#N/A</v>
      </c>
      <c r="F42" s="59" t="e">
        <f ca="1">LOOKUP(F41,Tableau192[CAISSE354],$B$5:$B$35)</f>
        <v>#N/A</v>
      </c>
      <c r="G42" s="59" t="e">
        <f ca="1">LOOKUP(G41,Tableau192[CAISSE355],$B$5:$B$35)</f>
        <v>#N/A</v>
      </c>
      <c r="H42" s="59" t="e">
        <f ca="1">LOOKUP(H41,Tableau192[CAISSE3526],$B$5:$B$35)</f>
        <v>#N/A</v>
      </c>
      <c r="I42" s="59" t="e">
        <f ca="1">LOOKUP(I41,Tableau192[CAISSE3537],$B$5:$B$35)</f>
        <v>#N/A</v>
      </c>
      <c r="J42" s="59" t="e">
        <f ca="1">LOOKUP(J41,Tableau192[CAISSE358],$B$5:$B$35)</f>
        <v>#N/A</v>
      </c>
      <c r="K42" s="59" t="e">
        <f ca="1">LOOKUP(K41,Tableau192[CAISSE3529],$B$5:$B$35)</f>
        <v>#N/A</v>
      </c>
      <c r="L42" s="59" t="e">
        <f>LOOKUP(L41,Tableau192[CAISSE35310],$B$5:$B$35)</f>
        <v>#N/A</v>
      </c>
      <c r="M42" s="59" t="e">
        <f>LOOKUP(M41,Tableau192[CAISSE3511],$B$5:$B$35)</f>
        <v>#N/A</v>
      </c>
      <c r="N42" s="59" t="e">
        <f>LOOKUP(N41,Tableau192[CAISSE35212],$B$5:$B$35)</f>
        <v>#N/A</v>
      </c>
      <c r="O42" s="59" t="e">
        <f>LOOKUP(O41,Tableau192[CAISSE35313],$B$5:$B$35)</f>
        <v>#N/A</v>
      </c>
    </row>
    <row r="43" spans="1:15" x14ac:dyDescent="0.25">
      <c r="K43"/>
    </row>
    <row r="44" spans="1:15" x14ac:dyDescent="0.25">
      <c r="K44"/>
    </row>
    <row r="46" spans="1:15" x14ac:dyDescent="0.25">
      <c r="G46" s="13"/>
      <c r="K46"/>
    </row>
    <row r="49" spans="11:11" x14ac:dyDescent="0.25">
      <c r="K49"/>
    </row>
    <row r="50" spans="11:11" x14ac:dyDescent="0.25">
      <c r="K50"/>
    </row>
    <row r="51" spans="11:11" x14ac:dyDescent="0.25">
      <c r="K51"/>
    </row>
    <row r="52" spans="11:11" x14ac:dyDescent="0.25">
      <c r="K52"/>
    </row>
    <row r="53" spans="11:11" x14ac:dyDescent="0.25">
      <c r="K53"/>
    </row>
    <row r="54" spans="11:11" x14ac:dyDescent="0.25">
      <c r="K54"/>
    </row>
    <row r="55" spans="11:11" x14ac:dyDescent="0.25">
      <c r="K55"/>
    </row>
    <row r="56" spans="11:11" x14ac:dyDescent="0.25">
      <c r="K56"/>
    </row>
    <row r="57" spans="11:11" x14ac:dyDescent="0.25">
      <c r="K57"/>
    </row>
    <row r="58" spans="11:11" x14ac:dyDescent="0.25">
      <c r="K58"/>
    </row>
    <row r="59" spans="11:11" x14ac:dyDescent="0.25">
      <c r="K59"/>
    </row>
    <row r="60" spans="11:11" x14ac:dyDescent="0.25">
      <c r="K60"/>
    </row>
    <row r="61" spans="11:11" x14ac:dyDescent="0.25">
      <c r="K61"/>
    </row>
    <row r="62" spans="11:11" x14ac:dyDescent="0.25">
      <c r="K62"/>
    </row>
    <row r="63" spans="11:11" x14ac:dyDescent="0.25">
      <c r="K63"/>
    </row>
    <row r="64" spans="11:11" x14ac:dyDescent="0.25">
      <c r="K64"/>
    </row>
    <row r="67" spans="11:11" x14ac:dyDescent="0.25">
      <c r="K67"/>
    </row>
    <row r="68" spans="11:11" x14ac:dyDescent="0.25">
      <c r="K68"/>
    </row>
    <row r="69" spans="11:11" x14ac:dyDescent="0.25">
      <c r="K69"/>
    </row>
  </sheetData>
  <mergeCells count="3">
    <mergeCell ref="A5:A14"/>
    <mergeCell ref="A16:A24"/>
    <mergeCell ref="A26:A35"/>
  </mergeCells>
  <conditionalFormatting sqref="A1:XFD3 A11:A1048576 B11:B36 B44:O1048576 C37:O37 C39:O43 A4:B10 P4:XFD1048576">
    <cfRule type="cellIs" dxfId="22" priority="5" operator="equal">
      <formula>$G$2</formula>
    </cfRule>
  </conditionalFormatting>
  <conditionalFormatting sqref="B37:B42">
    <cfRule type="cellIs" dxfId="21" priority="4" operator="equal">
      <formula>$G$2</formula>
    </cfRule>
  </conditionalFormatting>
  <conditionalFormatting sqref="C38:O38">
    <cfRule type="cellIs" dxfId="20" priority="3" operator="equal">
      <formula>$G$2</formula>
    </cfRule>
  </conditionalFormatting>
  <conditionalFormatting sqref="C4:F36">
    <cfRule type="cellIs" dxfId="19" priority="2" operator="equal">
      <formula>$G$2</formula>
    </cfRule>
  </conditionalFormatting>
  <conditionalFormatting sqref="G4:O36">
    <cfRule type="cellIs" dxfId="18" priority="1" operator="equal">
      <formula>$G$2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PHASES ETOILE</vt:lpstr>
      <vt:lpstr>synthese</vt:lpstr>
      <vt:lpstr>matrice</vt:lpstr>
      <vt:lpstr>essai1</vt:lpstr>
      <vt:lpstr>essai2</vt:lpstr>
      <vt:lpstr>essai3</vt:lpstr>
      <vt:lpstr>Feuil2</vt:lpstr>
      <vt:lpstr>matrice!Zone_d_impression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RBasson</dc:creator>
  <cp:lastModifiedBy>RBasson</cp:lastModifiedBy>
  <cp:lastPrinted>2016-10-04T07:32:39Z</cp:lastPrinted>
  <dcterms:created xsi:type="dcterms:W3CDTF">2016-09-15T09:27:34Z</dcterms:created>
  <dcterms:modified xsi:type="dcterms:W3CDTF">2016-10-04T10:20:10Z</dcterms:modified>
</cp:coreProperties>
</file>