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480" yWindow="6810" windowWidth="15180" windowHeight="1860"/>
  </bookViews>
  <sheets>
    <sheet name="Tous Produits" sheetId="2" r:id="rId1"/>
    <sheet name="Produits certifiés" sheetId="11" state="hidden" r:id="rId2"/>
  </sheets>
  <functionGroups builtInGroupCount="18"/>
  <externalReferences>
    <externalReference r:id="rId3"/>
  </externalReferences>
  <definedNames>
    <definedName name="_xlnm._FilterDatabase" localSheetId="1" hidden="1">'Produits certifiés'!$A$1:$AB$234</definedName>
    <definedName name="_xlnm._FilterDatabase" localSheetId="0" hidden="1">'Tous Produits'!$A$1:$AE$75</definedName>
    <definedName name="Cat">#REF!</definedName>
    <definedName name="category_list">#REF!</definedName>
    <definedName name="Demande">#REF!</definedName>
    <definedName name="Hide_licence_holder">#REF!</definedName>
    <definedName name="hk">'[1]Liste de valeurs'!$E$3:$E$144:'[1]Liste de valeurs'!$E$14</definedName>
    <definedName name="OLE_LINK1" localSheetId="1">'Produits certifiés'!#REF!</definedName>
    <definedName name="OLE_LINK1" localSheetId="0">'Tous Produits'!#REF!</definedName>
    <definedName name="Site">#REF!</definedName>
    <definedName name="status_newest">#REF!:#REF!</definedName>
    <definedName name="_xlnm.Print_Area" localSheetId="1">'Produits certifiés'!$G$1:$O$3</definedName>
    <definedName name="_xlnm.Print_Area" localSheetId="0">'Tous Produits'!$G$1:$S$31</definedName>
  </definedNames>
  <calcPr calcId="152511" concurrentCalc="0"/>
</workbook>
</file>

<file path=xl/calcChain.xml><?xml version="1.0" encoding="utf-8"?>
<calcChain xmlns="http://schemas.openxmlformats.org/spreadsheetml/2006/main">
  <c r="AJ2" i="2" l="1"/>
  <c r="AJ3" i="2"/>
  <c r="AJ4" i="2"/>
  <c r="AJ5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6" i="2"/>
  <c r="AI51" i="2"/>
  <c r="AI3" i="2"/>
  <c r="AI4" i="2"/>
  <c r="AI5" i="2"/>
  <c r="AI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2" i="2"/>
  <c r="AH2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A2" i="11"/>
  <c r="AA3" i="11"/>
  <c r="AA4" i="11"/>
  <c r="AA5" i="11"/>
  <c r="AA6" i="11"/>
  <c r="AA7" i="11"/>
  <c r="AA8" i="11"/>
  <c r="AA9" i="11"/>
  <c r="AA10" i="11"/>
  <c r="AA11" i="11"/>
  <c r="AA12" i="11"/>
  <c r="AA13" i="11"/>
  <c r="AA14" i="11"/>
  <c r="AA15" i="11"/>
  <c r="AA16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AA40" i="11"/>
  <c r="AA41" i="11"/>
  <c r="AA42" i="11"/>
  <c r="AA43" i="11"/>
  <c r="AA44" i="11"/>
  <c r="AA45" i="11"/>
  <c r="AA46" i="11"/>
  <c r="AA47" i="11"/>
  <c r="AA48" i="11"/>
  <c r="AA49" i="11"/>
  <c r="AA50" i="11"/>
  <c r="AA51" i="11"/>
  <c r="AA52" i="11"/>
  <c r="AA53" i="11"/>
  <c r="AA54" i="11"/>
  <c r="AA55" i="11"/>
  <c r="AA56" i="11"/>
  <c r="AA57" i="11"/>
  <c r="AA58" i="11"/>
  <c r="AA59" i="11"/>
  <c r="AA60" i="11"/>
  <c r="AA61" i="11"/>
  <c r="AA62" i="11"/>
  <c r="AA63" i="11"/>
  <c r="AA64" i="11"/>
  <c r="AA65" i="11"/>
  <c r="AA66" i="11"/>
  <c r="AA67" i="11"/>
  <c r="AA68" i="11"/>
  <c r="AA69" i="11"/>
  <c r="AA70" i="11"/>
  <c r="AA71" i="11"/>
  <c r="AA72" i="11"/>
  <c r="AA73" i="11"/>
  <c r="AA74" i="11"/>
  <c r="AA75" i="11"/>
  <c r="AA76" i="11"/>
  <c r="AA77" i="11"/>
  <c r="AA78" i="11"/>
  <c r="AA79" i="11"/>
  <c r="AA80" i="11"/>
  <c r="AA81" i="11"/>
  <c r="AA82" i="11"/>
  <c r="AA84" i="11"/>
  <c r="AA85" i="11"/>
  <c r="AA86" i="11"/>
  <c r="AA87" i="11"/>
  <c r="AA88" i="11"/>
  <c r="AA89" i="11"/>
  <c r="AA90" i="11"/>
  <c r="AA91" i="11"/>
  <c r="AA92" i="11"/>
  <c r="AA93" i="11"/>
  <c r="AA95" i="11"/>
  <c r="AA96" i="11"/>
  <c r="AA97" i="11"/>
  <c r="AA98" i="11"/>
  <c r="AA99" i="11"/>
  <c r="AA100" i="11"/>
  <c r="AA101" i="11"/>
  <c r="AA102" i="11"/>
  <c r="AA103" i="11"/>
  <c r="AA104" i="11"/>
  <c r="AA105" i="11"/>
  <c r="AA106" i="11"/>
  <c r="AA107" i="11"/>
  <c r="AA108" i="11"/>
  <c r="AA109" i="11"/>
  <c r="AA110" i="11"/>
  <c r="AA111" i="11"/>
  <c r="AA112" i="11"/>
  <c r="AA113" i="11"/>
  <c r="AA114" i="11"/>
  <c r="AA115" i="11"/>
  <c r="AA116" i="11"/>
  <c r="AA117" i="11"/>
  <c r="AA118" i="11"/>
  <c r="AA119" i="11"/>
  <c r="AA120" i="11"/>
  <c r="AA121" i="11"/>
  <c r="AA122" i="11"/>
  <c r="AA123" i="11"/>
  <c r="AA124" i="11"/>
  <c r="AA125" i="11"/>
  <c r="AA126" i="11"/>
  <c r="AA127" i="11"/>
  <c r="AA128" i="11"/>
  <c r="AA131" i="11"/>
  <c r="AA132" i="11"/>
  <c r="AA133" i="11"/>
  <c r="AA134" i="11"/>
  <c r="AA135" i="11"/>
  <c r="AA136" i="11"/>
  <c r="AA137" i="11"/>
  <c r="AA138" i="11"/>
  <c r="AA139" i="11"/>
  <c r="AA140" i="11"/>
  <c r="AA141" i="11"/>
  <c r="AA142" i="11"/>
  <c r="AA143" i="11"/>
  <c r="AA144" i="11"/>
  <c r="AA145" i="11"/>
  <c r="AA146" i="11"/>
  <c r="AA147" i="11"/>
  <c r="AA148" i="11"/>
  <c r="AA149" i="11"/>
  <c r="AA150" i="11"/>
  <c r="AA151" i="11"/>
  <c r="AA152" i="11"/>
  <c r="AA153" i="11"/>
  <c r="AA154" i="11"/>
  <c r="AA155" i="11"/>
  <c r="AA156" i="11"/>
  <c r="AA157" i="11"/>
  <c r="AA158" i="11"/>
  <c r="AA159" i="11"/>
  <c r="AA160" i="11"/>
  <c r="AA161" i="11"/>
  <c r="AA162" i="11"/>
  <c r="AA163" i="11"/>
  <c r="AA164" i="11"/>
  <c r="AA165" i="11"/>
  <c r="AA166" i="11"/>
  <c r="AA167" i="11"/>
  <c r="AA169" i="11"/>
  <c r="AA170" i="11"/>
  <c r="AA171" i="11"/>
  <c r="AA173" i="11"/>
  <c r="AA174" i="11"/>
  <c r="AA175" i="11"/>
  <c r="AA176" i="11"/>
  <c r="AA177" i="11"/>
  <c r="AA178" i="11"/>
  <c r="AA179" i="11"/>
  <c r="AA180" i="11"/>
  <c r="AA181" i="11"/>
  <c r="AA182" i="11"/>
  <c r="AA183" i="11"/>
  <c r="AA184" i="11"/>
  <c r="AA185" i="11"/>
  <c r="AA186" i="11"/>
  <c r="AA187" i="11"/>
  <c r="AA188" i="11"/>
  <c r="AA189" i="11"/>
  <c r="AA190" i="11"/>
  <c r="AA191" i="11"/>
  <c r="AA192" i="11"/>
  <c r="AA193" i="11"/>
  <c r="AA194" i="11"/>
  <c r="AA195" i="11"/>
  <c r="AA196" i="11"/>
  <c r="AA197" i="11"/>
  <c r="AA198" i="11"/>
  <c r="AA199" i="11"/>
  <c r="AA200" i="11"/>
  <c r="AA201" i="11"/>
  <c r="AA202" i="11"/>
  <c r="AA203" i="11"/>
  <c r="AA204" i="11"/>
  <c r="AA205" i="11"/>
  <c r="AA206" i="11"/>
  <c r="AA207" i="11"/>
  <c r="AA208" i="11"/>
  <c r="AA209" i="11"/>
  <c r="AA210" i="11"/>
  <c r="AA211" i="11"/>
  <c r="AA212" i="11"/>
  <c r="AA213" i="11"/>
  <c r="AA214" i="11"/>
  <c r="AA215" i="11"/>
  <c r="AA216" i="11"/>
  <c r="AA217" i="11"/>
  <c r="AA218" i="11"/>
  <c r="AA219" i="11"/>
  <c r="AA220" i="11"/>
  <c r="AA221" i="11"/>
  <c r="AA222" i="11"/>
  <c r="AA223" i="11"/>
  <c r="AA224" i="11"/>
  <c r="AA225" i="11"/>
  <c r="AA226" i="11"/>
  <c r="AA227" i="11"/>
  <c r="AA228" i="11"/>
  <c r="AA229" i="11"/>
  <c r="AA230" i="11"/>
  <c r="AA231" i="11"/>
  <c r="AA232" i="11"/>
  <c r="AA233" i="11"/>
  <c r="AA234" i="11"/>
  <c r="AD1" i="11"/>
  <c r="V4" i="11"/>
  <c r="V5" i="11"/>
  <c r="V6" i="11"/>
  <c r="V7" i="11"/>
  <c r="V8" i="11"/>
  <c r="V9" i="11"/>
  <c r="V10" i="11"/>
  <c r="V11" i="11"/>
  <c r="V12" i="11"/>
  <c r="V13" i="11"/>
  <c r="V14" i="11"/>
  <c r="V15" i="11"/>
  <c r="V16" i="11"/>
  <c r="V17" i="11"/>
  <c r="V18" i="11"/>
  <c r="V19" i="11"/>
  <c r="V20" i="11"/>
  <c r="V21" i="11"/>
  <c r="V22" i="11"/>
  <c r="V23" i="11"/>
  <c r="V24" i="11"/>
  <c r="V25" i="11"/>
  <c r="V26" i="11"/>
  <c r="V27" i="11"/>
  <c r="V28" i="11"/>
  <c r="V29" i="11"/>
  <c r="V30" i="11"/>
  <c r="V31" i="11"/>
  <c r="V32" i="11"/>
  <c r="V33" i="11"/>
  <c r="V34" i="11"/>
  <c r="V35" i="11"/>
  <c r="V36" i="11"/>
  <c r="V37" i="11"/>
  <c r="V38" i="11"/>
  <c r="V39" i="11"/>
  <c r="V40" i="11"/>
  <c r="V41" i="11"/>
  <c r="V42" i="11"/>
  <c r="V43" i="11"/>
  <c r="V44" i="11"/>
  <c r="V45" i="11"/>
  <c r="V46" i="11"/>
  <c r="V50" i="11"/>
  <c r="V51" i="11"/>
  <c r="V52" i="11"/>
  <c r="V53" i="11"/>
  <c r="V54" i="11"/>
  <c r="V55" i="11"/>
  <c r="V56" i="11"/>
  <c r="V57" i="11"/>
  <c r="V58" i="11"/>
  <c r="V62" i="11"/>
  <c r="V63" i="11"/>
  <c r="V65" i="11"/>
  <c r="V66" i="11"/>
  <c r="V67" i="11"/>
  <c r="V68" i="11"/>
  <c r="V69" i="11"/>
  <c r="V71" i="11"/>
  <c r="V72" i="11"/>
  <c r="V74" i="11"/>
  <c r="V75" i="11"/>
  <c r="V76" i="11"/>
  <c r="V77" i="11"/>
  <c r="V78" i="11"/>
  <c r="V79" i="11"/>
  <c r="V80" i="11"/>
  <c r="V81" i="11"/>
  <c r="V83" i="11"/>
  <c r="V84" i="11"/>
  <c r="V85" i="11"/>
  <c r="V86" i="11"/>
  <c r="V88" i="11"/>
  <c r="V89" i="11"/>
  <c r="V94" i="11"/>
  <c r="V99" i="11"/>
  <c r="V100" i="11"/>
  <c r="V101" i="11"/>
  <c r="V102" i="11"/>
  <c r="V103" i="11"/>
  <c r="V104" i="11"/>
  <c r="V105" i="11"/>
  <c r="V106" i="11"/>
  <c r="V107" i="11"/>
  <c r="V108" i="11"/>
  <c r="V109" i="11"/>
  <c r="V110" i="11"/>
  <c r="V111" i="11"/>
  <c r="V112" i="11"/>
  <c r="V113" i="11"/>
  <c r="V114" i="11"/>
  <c r="V115" i="11"/>
  <c r="V116" i="11"/>
  <c r="V117" i="11"/>
  <c r="V118" i="11"/>
  <c r="V119" i="11"/>
  <c r="V121" i="11"/>
  <c r="V122" i="11"/>
  <c r="V123" i="11"/>
  <c r="V124" i="11"/>
  <c r="V126" i="11"/>
  <c r="V128" i="11"/>
  <c r="V129" i="11"/>
  <c r="V130" i="11"/>
  <c r="V132" i="11"/>
  <c r="V133" i="11"/>
  <c r="V134" i="11"/>
  <c r="V135" i="11"/>
  <c r="V137" i="11"/>
  <c r="V139" i="11"/>
  <c r="V140" i="11"/>
  <c r="V142" i="11"/>
  <c r="V143" i="11"/>
  <c r="V144" i="11"/>
  <c r="V145" i="11"/>
  <c r="V146" i="11"/>
  <c r="V148" i="11"/>
  <c r="V150" i="11"/>
  <c r="V151" i="11"/>
  <c r="V152" i="11"/>
  <c r="V160" i="11"/>
  <c r="V161" i="11"/>
  <c r="V162" i="11"/>
  <c r="V163" i="11"/>
  <c r="V164" i="11"/>
  <c r="V165" i="11"/>
  <c r="V166" i="11"/>
  <c r="V167" i="11"/>
  <c r="V168" i="11"/>
  <c r="V169" i="11"/>
  <c r="V170" i="11"/>
  <c r="V172" i="11"/>
  <c r="V173" i="11"/>
  <c r="V174" i="11"/>
  <c r="V175" i="11"/>
  <c r="V176" i="11"/>
  <c r="V177" i="11"/>
  <c r="V178" i="11"/>
  <c r="V179" i="11"/>
  <c r="V180" i="11"/>
  <c r="V181" i="11"/>
  <c r="V182" i="11"/>
  <c r="V183" i="11"/>
  <c r="V184" i="11"/>
  <c r="V185" i="11"/>
  <c r="V186" i="11"/>
  <c r="V187" i="11"/>
  <c r="V188" i="11"/>
  <c r="V189" i="11"/>
  <c r="V190" i="11"/>
  <c r="V191" i="11"/>
  <c r="V192" i="11"/>
  <c r="V193" i="11"/>
  <c r="V197" i="11"/>
  <c r="V198" i="11"/>
  <c r="V199" i="11"/>
  <c r="V200" i="11"/>
  <c r="V201" i="11"/>
  <c r="V202" i="11"/>
  <c r="V204" i="11"/>
  <c r="V205" i="11"/>
  <c r="V206" i="11"/>
  <c r="V207" i="11"/>
  <c r="V208" i="11"/>
  <c r="V209" i="11"/>
  <c r="V210" i="11"/>
  <c r="V211" i="11"/>
  <c r="V212" i="11"/>
  <c r="V213" i="11"/>
  <c r="V214" i="11"/>
  <c r="V215" i="11"/>
  <c r="V216" i="11"/>
  <c r="V217" i="11"/>
  <c r="V218" i="11"/>
  <c r="V233" i="11"/>
  <c r="V234" i="11"/>
  <c r="AE1" i="11"/>
  <c r="A2" i="11"/>
  <c r="W2" i="11"/>
  <c r="X2" i="11"/>
  <c r="AB2" i="11"/>
  <c r="AC2" i="11"/>
  <c r="A3" i="11"/>
  <c r="W3" i="11"/>
  <c r="X3" i="11"/>
  <c r="AB3" i="11"/>
  <c r="AC3" i="11"/>
  <c r="A4" i="11"/>
  <c r="E4" i="11"/>
  <c r="T4" i="11"/>
  <c r="W4" i="11"/>
  <c r="X4" i="11"/>
  <c r="Y4" i="11"/>
  <c r="AB4" i="11"/>
  <c r="AC4" i="11"/>
  <c r="A5" i="11"/>
  <c r="E5" i="11"/>
  <c r="T5" i="11"/>
  <c r="W5" i="11"/>
  <c r="X5" i="11"/>
  <c r="Y5" i="11"/>
  <c r="AB5" i="11"/>
  <c r="AC5" i="11"/>
  <c r="A6" i="11"/>
  <c r="E6" i="11"/>
  <c r="T6" i="11"/>
  <c r="W6" i="11"/>
  <c r="X6" i="11"/>
  <c r="Y6" i="11"/>
  <c r="AB6" i="11"/>
  <c r="AC6" i="11"/>
  <c r="A7" i="11"/>
  <c r="E7" i="11"/>
  <c r="T7" i="11"/>
  <c r="W7" i="11"/>
  <c r="X7" i="11"/>
  <c r="Y7" i="11"/>
  <c r="AB7" i="11"/>
  <c r="AC7" i="11"/>
  <c r="A8" i="11"/>
  <c r="E8" i="11"/>
  <c r="T8" i="11"/>
  <c r="W8" i="11"/>
  <c r="X8" i="11"/>
  <c r="Y8" i="11"/>
  <c r="AB8" i="11"/>
  <c r="AC8" i="11"/>
  <c r="A9" i="11"/>
  <c r="E9" i="11"/>
  <c r="T9" i="11"/>
  <c r="W9" i="11"/>
  <c r="X9" i="11"/>
  <c r="Y9" i="11"/>
  <c r="AB9" i="11"/>
  <c r="AC9" i="11"/>
  <c r="A10" i="11"/>
  <c r="E10" i="11"/>
  <c r="T10" i="11"/>
  <c r="X10" i="11"/>
  <c r="Y10" i="11"/>
  <c r="AB10" i="11"/>
  <c r="AC10" i="11"/>
  <c r="A11" i="11"/>
  <c r="E11" i="11"/>
  <c r="T11" i="11"/>
  <c r="W11" i="11"/>
  <c r="X11" i="11"/>
  <c r="Y11" i="11"/>
  <c r="AB11" i="11"/>
  <c r="AC11" i="11"/>
  <c r="A12" i="11"/>
  <c r="E12" i="11"/>
  <c r="T12" i="11"/>
  <c r="W12" i="11"/>
  <c r="X12" i="11"/>
  <c r="Y12" i="11"/>
  <c r="AB12" i="11"/>
  <c r="AC12" i="11"/>
  <c r="A13" i="11"/>
  <c r="W13" i="11"/>
  <c r="X13" i="11"/>
  <c r="Y13" i="11"/>
  <c r="AB13" i="11"/>
  <c r="AC13" i="11"/>
  <c r="A14" i="11"/>
  <c r="W14" i="11"/>
  <c r="X14" i="11"/>
  <c r="Y14" i="11"/>
  <c r="AB14" i="11"/>
  <c r="AC14" i="11"/>
  <c r="A15" i="11"/>
  <c r="W15" i="11"/>
  <c r="X15" i="11"/>
  <c r="Y15" i="11"/>
  <c r="AB15" i="11"/>
  <c r="AC15" i="11"/>
  <c r="A16" i="11"/>
  <c r="W16" i="11"/>
  <c r="X16" i="11"/>
  <c r="Y16" i="11"/>
  <c r="AB16" i="11"/>
  <c r="AC16" i="11"/>
  <c r="A17" i="11"/>
  <c r="W17" i="11"/>
  <c r="X17" i="11"/>
  <c r="AB17" i="11"/>
  <c r="AC17" i="11"/>
  <c r="A18" i="11"/>
  <c r="W18" i="11"/>
  <c r="X18" i="11"/>
  <c r="Y18" i="11"/>
  <c r="AB18" i="11"/>
  <c r="AC18" i="11"/>
  <c r="A19" i="11"/>
  <c r="W19" i="11"/>
  <c r="X19" i="11"/>
  <c r="AB19" i="11"/>
  <c r="AC19" i="11"/>
  <c r="A20" i="11"/>
  <c r="E20" i="11"/>
  <c r="T20" i="11"/>
  <c r="W20" i="11"/>
  <c r="X20" i="11"/>
  <c r="Y20" i="11"/>
  <c r="AB20" i="11"/>
  <c r="AC20" i="11"/>
  <c r="A21" i="11"/>
  <c r="E21" i="11"/>
  <c r="T21" i="11"/>
  <c r="W21" i="11"/>
  <c r="X21" i="11"/>
  <c r="Y21" i="11"/>
  <c r="AB21" i="11"/>
  <c r="AC21" i="11"/>
  <c r="A22" i="11"/>
  <c r="E22" i="11"/>
  <c r="T22" i="11"/>
  <c r="W22" i="11"/>
  <c r="X22" i="11"/>
  <c r="Y22" i="11"/>
  <c r="AB22" i="11"/>
  <c r="AC22" i="11"/>
  <c r="A23" i="11"/>
  <c r="W23" i="11"/>
  <c r="X23" i="11"/>
  <c r="Y23" i="11"/>
  <c r="AB23" i="11"/>
  <c r="AC23" i="11"/>
  <c r="A24" i="11"/>
  <c r="W24" i="11"/>
  <c r="X24" i="11"/>
  <c r="Y24" i="11"/>
  <c r="AB24" i="11"/>
  <c r="AC24" i="11"/>
  <c r="A25" i="11"/>
  <c r="W25" i="11"/>
  <c r="X25" i="11"/>
  <c r="Y25" i="11"/>
  <c r="AB25" i="11"/>
  <c r="AC25" i="11"/>
  <c r="A26" i="11"/>
  <c r="W26" i="11"/>
  <c r="X26" i="11"/>
  <c r="Y26" i="11"/>
  <c r="AB26" i="11"/>
  <c r="AC26" i="11"/>
  <c r="A27" i="11"/>
  <c r="W27" i="11"/>
  <c r="X27" i="11"/>
  <c r="Y27" i="11"/>
  <c r="AB27" i="11"/>
  <c r="AC27" i="11"/>
  <c r="A28" i="11"/>
  <c r="W28" i="11"/>
  <c r="X28" i="11"/>
  <c r="Y28" i="11"/>
  <c r="AB28" i="11"/>
  <c r="AC28" i="11"/>
  <c r="A29" i="11"/>
  <c r="E29" i="11"/>
  <c r="T29" i="11"/>
  <c r="W29" i="11"/>
  <c r="X29" i="11"/>
  <c r="Y29" i="11"/>
  <c r="AB29" i="11"/>
  <c r="AC29" i="11"/>
  <c r="A30" i="11"/>
  <c r="E30" i="11"/>
  <c r="T30" i="11"/>
  <c r="W30" i="11"/>
  <c r="X30" i="11"/>
  <c r="Y30" i="11"/>
  <c r="AB30" i="11"/>
  <c r="AC30" i="11"/>
  <c r="A31" i="11"/>
  <c r="W31" i="11"/>
  <c r="X31" i="11"/>
  <c r="Y31" i="11"/>
  <c r="AB31" i="11"/>
  <c r="AC31" i="11"/>
  <c r="A32" i="11"/>
  <c r="E32" i="11"/>
  <c r="T32" i="11"/>
  <c r="W32" i="11"/>
  <c r="X32" i="11"/>
  <c r="Y32" i="11"/>
  <c r="AB32" i="11"/>
  <c r="AC32" i="11"/>
  <c r="A33" i="11"/>
  <c r="E33" i="11"/>
  <c r="T33" i="11"/>
  <c r="W33" i="11"/>
  <c r="X33" i="11"/>
  <c r="Y33" i="11"/>
  <c r="AB33" i="11"/>
  <c r="AC33" i="11"/>
  <c r="A34" i="11"/>
  <c r="E34" i="11"/>
  <c r="T34" i="11"/>
  <c r="W34" i="11"/>
  <c r="X34" i="11"/>
  <c r="Y34" i="11"/>
  <c r="AB34" i="11"/>
  <c r="AC34" i="11"/>
  <c r="A35" i="11"/>
  <c r="E35" i="11"/>
  <c r="T35" i="11"/>
  <c r="W35" i="11"/>
  <c r="X35" i="11"/>
  <c r="Y35" i="11"/>
  <c r="AB35" i="11"/>
  <c r="AC35" i="11"/>
  <c r="A36" i="11"/>
  <c r="E36" i="11"/>
  <c r="T36" i="11"/>
  <c r="W36" i="11"/>
  <c r="X36" i="11"/>
  <c r="Y36" i="11"/>
  <c r="AB36" i="11"/>
  <c r="AC36" i="11"/>
  <c r="A37" i="11"/>
  <c r="E37" i="11"/>
  <c r="T37" i="11"/>
  <c r="W37" i="11"/>
  <c r="X37" i="11"/>
  <c r="Y37" i="11"/>
  <c r="AB37" i="11"/>
  <c r="AC37" i="11"/>
  <c r="A38" i="11"/>
  <c r="W38" i="11"/>
  <c r="X38" i="11"/>
  <c r="Y38" i="11"/>
  <c r="AB38" i="11"/>
  <c r="AC38" i="11"/>
  <c r="A39" i="11"/>
  <c r="W39" i="11"/>
  <c r="X39" i="11"/>
  <c r="Y39" i="11"/>
  <c r="AB39" i="11"/>
  <c r="AC39" i="11"/>
  <c r="A40" i="11"/>
  <c r="E40" i="11"/>
  <c r="T40" i="11"/>
  <c r="W40" i="11"/>
  <c r="X40" i="11"/>
  <c r="Y40" i="11"/>
  <c r="AB40" i="11"/>
  <c r="AC40" i="11"/>
  <c r="A41" i="11"/>
  <c r="E41" i="11"/>
  <c r="T41" i="11"/>
  <c r="W41" i="11"/>
  <c r="X41" i="11"/>
  <c r="Y41" i="11"/>
  <c r="AB41" i="11"/>
  <c r="AC41" i="11"/>
  <c r="A42" i="11"/>
  <c r="T42" i="11"/>
  <c r="W42" i="11"/>
  <c r="X42" i="11"/>
  <c r="Y42" i="11"/>
  <c r="AB42" i="11"/>
  <c r="AC42" i="11"/>
  <c r="A43" i="11"/>
  <c r="T43" i="11"/>
  <c r="W43" i="11"/>
  <c r="X43" i="11"/>
  <c r="Y43" i="11"/>
  <c r="AB43" i="11"/>
  <c r="AC43" i="11"/>
  <c r="A44" i="11"/>
  <c r="E44" i="11"/>
  <c r="T44" i="11"/>
  <c r="W44" i="11"/>
  <c r="X44" i="11"/>
  <c r="Y44" i="11"/>
  <c r="AB44" i="11"/>
  <c r="AC44" i="11"/>
  <c r="A45" i="11"/>
  <c r="E45" i="11"/>
  <c r="T45" i="11"/>
  <c r="W45" i="11"/>
  <c r="X45" i="11"/>
  <c r="Y45" i="11"/>
  <c r="AB45" i="11"/>
  <c r="AC45" i="11"/>
  <c r="A46" i="11"/>
  <c r="E46" i="11"/>
  <c r="T46" i="11"/>
  <c r="W46" i="11"/>
  <c r="X46" i="11"/>
  <c r="Y46" i="11"/>
  <c r="AB46" i="11"/>
  <c r="AC46" i="11"/>
  <c r="A47" i="11"/>
  <c r="T47" i="11"/>
  <c r="W47" i="11"/>
  <c r="X47" i="11"/>
  <c r="AB47" i="11"/>
  <c r="AC47" i="11"/>
  <c r="A48" i="11"/>
  <c r="T48" i="11"/>
  <c r="W48" i="11"/>
  <c r="X48" i="11"/>
  <c r="AB48" i="11"/>
  <c r="AC48" i="11"/>
  <c r="A49" i="11"/>
  <c r="T49" i="11"/>
  <c r="W49" i="11"/>
  <c r="X49" i="11"/>
  <c r="AB49" i="11"/>
  <c r="AC49" i="11"/>
  <c r="A50" i="11"/>
  <c r="T50" i="11"/>
  <c r="W50" i="11"/>
  <c r="X50" i="11"/>
  <c r="Y50" i="11"/>
  <c r="AB50" i="11"/>
  <c r="AC50" i="11"/>
  <c r="A51" i="11"/>
  <c r="T51" i="11"/>
  <c r="W51" i="11"/>
  <c r="X51" i="11"/>
  <c r="Y51" i="11"/>
  <c r="AB51" i="11"/>
  <c r="AC51" i="11"/>
  <c r="A52" i="11"/>
  <c r="E52" i="11"/>
  <c r="T52" i="11"/>
  <c r="W52" i="11"/>
  <c r="X52" i="11"/>
  <c r="Y52" i="11"/>
  <c r="AB52" i="11"/>
  <c r="AC52" i="11"/>
  <c r="A53" i="11"/>
  <c r="E53" i="11"/>
  <c r="T53" i="11"/>
  <c r="W53" i="11"/>
  <c r="X53" i="11"/>
  <c r="Y53" i="11"/>
  <c r="AB53" i="11"/>
  <c r="AC53" i="11"/>
  <c r="A54" i="11"/>
  <c r="E54" i="11"/>
  <c r="T54" i="11"/>
  <c r="W54" i="11"/>
  <c r="X54" i="11"/>
  <c r="Y54" i="11"/>
  <c r="AB54" i="11"/>
  <c r="AC54" i="11"/>
  <c r="A55" i="11"/>
  <c r="E55" i="11"/>
  <c r="T55" i="11"/>
  <c r="W55" i="11"/>
  <c r="X55" i="11"/>
  <c r="Y55" i="11"/>
  <c r="AB55" i="11"/>
  <c r="AC55" i="11"/>
  <c r="A56" i="11"/>
  <c r="T56" i="11"/>
  <c r="W56" i="11"/>
  <c r="X56" i="11"/>
  <c r="Y56" i="11"/>
  <c r="AB56" i="11"/>
  <c r="AC56" i="11"/>
  <c r="A57" i="11"/>
  <c r="T57" i="11"/>
  <c r="W57" i="11"/>
  <c r="X57" i="11"/>
  <c r="Y57" i="11"/>
  <c r="AB57" i="11"/>
  <c r="AC57" i="11"/>
  <c r="A58" i="11"/>
  <c r="T58" i="11"/>
  <c r="W58" i="11"/>
  <c r="X58" i="11"/>
  <c r="Y58" i="11"/>
  <c r="AB58" i="11"/>
  <c r="AC58" i="11"/>
  <c r="A59" i="11"/>
  <c r="T59" i="11"/>
  <c r="W59" i="11"/>
  <c r="X59" i="11"/>
  <c r="AB59" i="11"/>
  <c r="AC59" i="11"/>
  <c r="A60" i="11"/>
  <c r="T60" i="11"/>
  <c r="W60" i="11"/>
  <c r="X60" i="11"/>
  <c r="AB60" i="11"/>
  <c r="AC60" i="11"/>
  <c r="A61" i="11"/>
  <c r="T61" i="11"/>
  <c r="W61" i="11"/>
  <c r="X61" i="11"/>
  <c r="AB61" i="11"/>
  <c r="AC61" i="11"/>
  <c r="A62" i="11"/>
  <c r="E62" i="11"/>
  <c r="T62" i="11"/>
  <c r="W62" i="11"/>
  <c r="X62" i="11"/>
  <c r="Y62" i="11"/>
  <c r="AB62" i="11"/>
  <c r="AC62" i="11"/>
  <c r="A63" i="11"/>
  <c r="E63" i="11"/>
  <c r="T63" i="11"/>
  <c r="W63" i="11"/>
  <c r="X63" i="11"/>
  <c r="Y63" i="11"/>
  <c r="AB63" i="11"/>
  <c r="AC63" i="11"/>
  <c r="A64" i="11"/>
  <c r="W64" i="11"/>
  <c r="X64" i="11"/>
  <c r="AB64" i="11"/>
  <c r="AC64" i="11"/>
  <c r="A65" i="11"/>
  <c r="W65" i="11"/>
  <c r="X65" i="11"/>
  <c r="Y65" i="11"/>
  <c r="AB65" i="11"/>
  <c r="AC65" i="11"/>
  <c r="A66" i="11"/>
  <c r="W66" i="11"/>
  <c r="X66" i="11"/>
  <c r="Y66" i="11"/>
  <c r="AB66" i="11"/>
  <c r="AC66" i="11"/>
  <c r="A67" i="11"/>
  <c r="W67" i="11"/>
  <c r="X67" i="11"/>
  <c r="Y67" i="11"/>
  <c r="AB67" i="11"/>
  <c r="AC67" i="11"/>
  <c r="A68" i="11"/>
  <c r="E68" i="11"/>
  <c r="T68" i="11"/>
  <c r="W68" i="11"/>
  <c r="X68" i="11"/>
  <c r="Y68" i="11"/>
  <c r="AB68" i="11"/>
  <c r="AC68" i="11"/>
  <c r="A69" i="11"/>
  <c r="E69" i="11"/>
  <c r="T69" i="11"/>
  <c r="W69" i="11"/>
  <c r="X69" i="11"/>
  <c r="Y69" i="11"/>
  <c r="AB69" i="11"/>
  <c r="AC69" i="11"/>
  <c r="A70" i="11"/>
  <c r="W70" i="11"/>
  <c r="X70" i="11"/>
  <c r="AB70" i="11"/>
  <c r="AC70" i="11"/>
  <c r="A71" i="11"/>
  <c r="W71" i="11"/>
  <c r="X71" i="11"/>
  <c r="Y71" i="11"/>
  <c r="A72" i="11"/>
  <c r="W72" i="11"/>
  <c r="X72" i="11"/>
  <c r="Y72" i="11"/>
  <c r="A73" i="11"/>
  <c r="W73" i="11"/>
  <c r="X73" i="11"/>
  <c r="AB73" i="11"/>
  <c r="AC73" i="11"/>
  <c r="A74" i="11"/>
  <c r="E74" i="11"/>
  <c r="T74" i="11"/>
  <c r="W74" i="11"/>
  <c r="X74" i="11"/>
  <c r="Y74" i="11"/>
  <c r="AB74" i="11"/>
  <c r="AC74" i="11"/>
  <c r="A75" i="11"/>
  <c r="E75" i="11"/>
  <c r="T75" i="11"/>
  <c r="W75" i="11"/>
  <c r="X75" i="11"/>
  <c r="Y75" i="11"/>
  <c r="AB75" i="11"/>
  <c r="AC75" i="11"/>
  <c r="A76" i="11"/>
  <c r="E76" i="11"/>
  <c r="T76" i="11"/>
  <c r="W76" i="11"/>
  <c r="X76" i="11"/>
  <c r="Y76" i="11"/>
  <c r="AB76" i="11"/>
  <c r="AC76" i="11"/>
  <c r="A77" i="11"/>
  <c r="E77" i="11"/>
  <c r="T77" i="11"/>
  <c r="W77" i="11"/>
  <c r="X77" i="11"/>
  <c r="Y77" i="11"/>
  <c r="AB77" i="11"/>
  <c r="AC77" i="11"/>
  <c r="A78" i="11"/>
  <c r="E78" i="11"/>
  <c r="T78" i="11"/>
  <c r="W78" i="11"/>
  <c r="X78" i="11"/>
  <c r="Y78" i="11"/>
  <c r="AB78" i="11"/>
  <c r="AC78" i="11"/>
  <c r="A79" i="11"/>
  <c r="E79" i="11"/>
  <c r="T79" i="11"/>
  <c r="W79" i="11"/>
  <c r="X79" i="11"/>
  <c r="Y79" i="11"/>
  <c r="AB79" i="11"/>
  <c r="AC79" i="11"/>
  <c r="A80" i="11"/>
  <c r="W80" i="11"/>
  <c r="X80" i="11"/>
  <c r="Y80" i="11"/>
  <c r="AB80" i="11"/>
  <c r="AC80" i="11"/>
  <c r="A81" i="11"/>
  <c r="W81" i="11"/>
  <c r="X81" i="11"/>
  <c r="Y81" i="11"/>
  <c r="AB81" i="11"/>
  <c r="AC81" i="11"/>
  <c r="A82" i="11"/>
  <c r="W82" i="11"/>
  <c r="X82" i="11"/>
  <c r="AB82" i="11"/>
  <c r="AC82" i="11"/>
  <c r="A83" i="11"/>
  <c r="W83" i="11"/>
  <c r="X83" i="11"/>
  <c r="Y83" i="11"/>
  <c r="AB83" i="11"/>
  <c r="AC83" i="11"/>
  <c r="A84" i="11"/>
  <c r="W84" i="11"/>
  <c r="X84" i="11"/>
  <c r="Y84" i="11"/>
  <c r="AB84" i="11"/>
  <c r="AC84" i="11"/>
  <c r="A85" i="11"/>
  <c r="W85" i="11"/>
  <c r="X85" i="11"/>
  <c r="Y85" i="11"/>
  <c r="AB85" i="11"/>
  <c r="AC85" i="11"/>
  <c r="A86" i="11"/>
  <c r="W86" i="11"/>
  <c r="X86" i="11"/>
  <c r="Y86" i="11"/>
  <c r="AB86" i="11"/>
  <c r="AC86" i="11"/>
  <c r="A87" i="11"/>
  <c r="W87" i="11"/>
  <c r="X87" i="11"/>
  <c r="AB87" i="11"/>
  <c r="AC87" i="11"/>
  <c r="A88" i="11"/>
  <c r="W88" i="11"/>
  <c r="X88" i="11"/>
  <c r="Y88" i="11"/>
  <c r="AB88" i="11"/>
  <c r="AC88" i="11"/>
  <c r="A89" i="11"/>
  <c r="W89" i="11"/>
  <c r="X89" i="11"/>
  <c r="Y89" i="11"/>
  <c r="AB89" i="11"/>
  <c r="AC89" i="11"/>
  <c r="A90" i="11"/>
  <c r="W90" i="11"/>
  <c r="X90" i="11"/>
  <c r="AB90" i="11"/>
  <c r="AC90" i="11"/>
  <c r="A91" i="11"/>
  <c r="W91" i="11"/>
  <c r="X91" i="11"/>
  <c r="AB91" i="11"/>
  <c r="AC91" i="11"/>
  <c r="A92" i="11"/>
  <c r="W92" i="11"/>
  <c r="X92" i="11"/>
  <c r="Y92" i="11"/>
  <c r="AB92" i="11"/>
  <c r="AC92" i="11"/>
  <c r="A93" i="11"/>
  <c r="W93" i="11"/>
  <c r="X93" i="11"/>
  <c r="AB93" i="11"/>
  <c r="AC93" i="11"/>
  <c r="A94" i="11"/>
  <c r="W94" i="11"/>
  <c r="X94" i="11"/>
  <c r="Y94" i="11"/>
  <c r="AB94" i="11"/>
  <c r="AC94" i="11"/>
  <c r="A95" i="11"/>
  <c r="W95" i="11"/>
  <c r="X95" i="11"/>
  <c r="AB95" i="11"/>
  <c r="AC95" i="11"/>
  <c r="A96" i="11"/>
  <c r="W96" i="11"/>
  <c r="X96" i="11"/>
  <c r="AB96" i="11"/>
  <c r="AC96" i="11"/>
  <c r="A97" i="11"/>
  <c r="W97" i="11"/>
  <c r="X97" i="11"/>
  <c r="AB97" i="11"/>
  <c r="AC97" i="11"/>
  <c r="A98" i="11"/>
  <c r="W98" i="11"/>
  <c r="X98" i="11"/>
  <c r="AB98" i="11"/>
  <c r="AC98" i="11"/>
  <c r="A99" i="11"/>
  <c r="W99" i="11"/>
  <c r="X99" i="11"/>
  <c r="Y99" i="11"/>
  <c r="AB99" i="11"/>
  <c r="AC99" i="11"/>
  <c r="A100" i="11"/>
  <c r="E100" i="11"/>
  <c r="T100" i="11"/>
  <c r="W100" i="11"/>
  <c r="X100" i="11"/>
  <c r="Y100" i="11"/>
  <c r="AB100" i="11"/>
  <c r="AC100" i="11"/>
  <c r="A101" i="11"/>
  <c r="E101" i="11"/>
  <c r="T101" i="11"/>
  <c r="W101" i="11"/>
  <c r="X101" i="11"/>
  <c r="Y101" i="11"/>
  <c r="AB101" i="11"/>
  <c r="AC101" i="11"/>
  <c r="A102" i="11"/>
  <c r="E102" i="11"/>
  <c r="T102" i="11"/>
  <c r="W102" i="11"/>
  <c r="X102" i="11"/>
  <c r="Y102" i="11"/>
  <c r="AB102" i="11"/>
  <c r="AC102" i="11"/>
  <c r="A103" i="11"/>
  <c r="W103" i="11"/>
  <c r="X103" i="11"/>
  <c r="Y103" i="11"/>
  <c r="AB103" i="11"/>
  <c r="AC103" i="11"/>
  <c r="A104" i="11"/>
  <c r="W104" i="11"/>
  <c r="X104" i="11"/>
  <c r="Y104" i="11"/>
  <c r="AB104" i="11"/>
  <c r="AC104" i="11"/>
  <c r="A105" i="11"/>
  <c r="E105" i="11"/>
  <c r="T105" i="11"/>
  <c r="W105" i="11"/>
  <c r="X105" i="11"/>
  <c r="Y105" i="11"/>
  <c r="AB105" i="11"/>
  <c r="AC105" i="11"/>
  <c r="A106" i="11"/>
  <c r="E106" i="11"/>
  <c r="T106" i="11"/>
  <c r="W106" i="11"/>
  <c r="X106" i="11"/>
  <c r="Y106" i="11"/>
  <c r="AB106" i="11"/>
  <c r="AC106" i="11"/>
  <c r="A107" i="11"/>
  <c r="W107" i="11"/>
  <c r="X107" i="11"/>
  <c r="Y107" i="11"/>
  <c r="AB107" i="11"/>
  <c r="AC107" i="11"/>
  <c r="A108" i="11"/>
  <c r="W108" i="11"/>
  <c r="X108" i="11"/>
  <c r="Y108" i="11"/>
  <c r="AB108" i="11"/>
  <c r="AC108" i="11"/>
  <c r="A109" i="11"/>
  <c r="W109" i="11"/>
  <c r="X109" i="11"/>
  <c r="Y109" i="11"/>
  <c r="AB109" i="11"/>
  <c r="AC109" i="11"/>
  <c r="A110" i="11"/>
  <c r="W110" i="11"/>
  <c r="X110" i="11"/>
  <c r="Y110" i="11"/>
  <c r="AB110" i="11"/>
  <c r="AC110" i="11"/>
  <c r="A111" i="11"/>
  <c r="W111" i="11"/>
  <c r="X111" i="11"/>
  <c r="Y111" i="11"/>
  <c r="AB111" i="11"/>
  <c r="AC111" i="11"/>
  <c r="A112" i="11"/>
  <c r="W112" i="11"/>
  <c r="X112" i="11"/>
  <c r="Y112" i="11"/>
  <c r="AB112" i="11"/>
  <c r="AC112" i="11"/>
  <c r="A113" i="11"/>
  <c r="W113" i="11"/>
  <c r="X113" i="11"/>
  <c r="Y113" i="11"/>
  <c r="AB113" i="11"/>
  <c r="AC113" i="11"/>
  <c r="A114" i="11"/>
  <c r="W114" i="11"/>
  <c r="X114" i="11"/>
  <c r="Y114" i="11"/>
  <c r="AB114" i="11"/>
  <c r="AC114" i="11"/>
  <c r="A115" i="11"/>
  <c r="W115" i="11"/>
  <c r="X115" i="11"/>
  <c r="Y115" i="11"/>
  <c r="AB115" i="11"/>
  <c r="AC115" i="11"/>
  <c r="A116" i="11"/>
  <c r="W116" i="11"/>
  <c r="X116" i="11"/>
  <c r="Y116" i="11"/>
  <c r="AB116" i="11"/>
  <c r="AC116" i="11"/>
  <c r="A117" i="11"/>
  <c r="W117" i="11"/>
  <c r="X117" i="11"/>
  <c r="Y117" i="11"/>
  <c r="AB117" i="11"/>
  <c r="AC117" i="11"/>
  <c r="A118" i="11"/>
  <c r="W118" i="11"/>
  <c r="X118" i="11"/>
  <c r="Y118" i="11"/>
  <c r="AB118" i="11"/>
  <c r="AC118" i="11"/>
  <c r="A119" i="11"/>
  <c r="W119" i="11"/>
  <c r="X119" i="11"/>
  <c r="Y119" i="11"/>
  <c r="AB119" i="11"/>
  <c r="AC119" i="11"/>
  <c r="A120" i="11"/>
  <c r="W120" i="11"/>
  <c r="X120" i="11"/>
  <c r="AB120" i="11"/>
  <c r="AC120" i="11"/>
  <c r="A121" i="11"/>
  <c r="W121" i="11"/>
  <c r="X121" i="11"/>
  <c r="Y121" i="11"/>
  <c r="AB121" i="11"/>
  <c r="AC121" i="11"/>
  <c r="A122" i="11"/>
  <c r="E122" i="11"/>
  <c r="T122" i="11"/>
  <c r="W122" i="11"/>
  <c r="X122" i="11"/>
  <c r="Y122" i="11"/>
  <c r="AB122" i="11"/>
  <c r="AC122" i="11"/>
  <c r="A123" i="11"/>
  <c r="W123" i="11"/>
  <c r="X123" i="11"/>
  <c r="Y123" i="11"/>
  <c r="AB123" i="11"/>
  <c r="AC123" i="11"/>
  <c r="A124" i="11"/>
  <c r="W124" i="11"/>
  <c r="X124" i="11"/>
  <c r="Y124" i="11"/>
  <c r="AB124" i="11"/>
  <c r="AC124" i="11"/>
  <c r="A125" i="11"/>
  <c r="W125" i="11"/>
  <c r="X125" i="11"/>
  <c r="AB125" i="11"/>
  <c r="AC125" i="11"/>
  <c r="A126" i="11"/>
  <c r="W126" i="11"/>
  <c r="X126" i="11"/>
  <c r="Y126" i="11"/>
  <c r="AB126" i="11"/>
  <c r="AC126" i="11"/>
  <c r="A127" i="11"/>
  <c r="W127" i="11"/>
  <c r="X127" i="11"/>
  <c r="AB127" i="11"/>
  <c r="AC127" i="11"/>
  <c r="A128" i="11"/>
  <c r="W128" i="11"/>
  <c r="X128" i="11"/>
  <c r="Y128" i="11"/>
  <c r="AB128" i="11"/>
  <c r="AC128" i="11"/>
  <c r="A129" i="11"/>
  <c r="W129" i="11"/>
  <c r="X129" i="11"/>
  <c r="Y129" i="11"/>
  <c r="AB129" i="11"/>
  <c r="A130" i="11"/>
  <c r="W130" i="11"/>
  <c r="X130" i="11"/>
  <c r="Y130" i="11"/>
  <c r="A131" i="11"/>
  <c r="W131" i="11"/>
  <c r="X131" i="11"/>
  <c r="AB131" i="11"/>
  <c r="AC131" i="11"/>
  <c r="A132" i="11"/>
  <c r="W132" i="11"/>
  <c r="X132" i="11"/>
  <c r="Y132" i="11"/>
  <c r="AB132" i="11"/>
  <c r="AC132" i="11"/>
  <c r="A133" i="11"/>
  <c r="W133" i="11"/>
  <c r="X133" i="11"/>
  <c r="Y133" i="11"/>
  <c r="AB133" i="11"/>
  <c r="AC133" i="11"/>
  <c r="A134" i="11"/>
  <c r="W134" i="11"/>
  <c r="X134" i="11"/>
  <c r="Y134" i="11"/>
  <c r="AB134" i="11"/>
  <c r="AC134" i="11"/>
  <c r="A135" i="11"/>
  <c r="W135" i="11"/>
  <c r="X135" i="11"/>
  <c r="Y135" i="11"/>
  <c r="AB135" i="11"/>
  <c r="AC135" i="11"/>
  <c r="A136" i="11"/>
  <c r="W136" i="11"/>
  <c r="X136" i="11"/>
  <c r="AB136" i="11"/>
  <c r="AC136" i="11"/>
  <c r="A137" i="11"/>
  <c r="W137" i="11"/>
  <c r="X137" i="11"/>
  <c r="Y137" i="11"/>
  <c r="AB137" i="11"/>
  <c r="AC137" i="11"/>
  <c r="A138" i="11"/>
  <c r="W138" i="11"/>
  <c r="X138" i="11"/>
  <c r="AB138" i="11"/>
  <c r="AC138" i="11"/>
  <c r="A139" i="11"/>
  <c r="W139" i="11"/>
  <c r="X139" i="11"/>
  <c r="Y139" i="11"/>
  <c r="AB139" i="11"/>
  <c r="AC139" i="11"/>
  <c r="A140" i="11"/>
  <c r="W140" i="11"/>
  <c r="X140" i="11"/>
  <c r="Y140" i="11"/>
  <c r="AB140" i="11"/>
  <c r="AC140" i="11"/>
  <c r="A141" i="11"/>
  <c r="W141" i="11"/>
  <c r="X141" i="11"/>
  <c r="AB141" i="11"/>
  <c r="AC141" i="11"/>
  <c r="A142" i="11"/>
  <c r="W142" i="11"/>
  <c r="X142" i="11"/>
  <c r="Y142" i="11"/>
  <c r="AB142" i="11"/>
  <c r="AC142" i="11"/>
  <c r="A143" i="11"/>
  <c r="W143" i="11"/>
  <c r="X143" i="11"/>
  <c r="Y143" i="11"/>
  <c r="AB143" i="11"/>
  <c r="AC143" i="11"/>
  <c r="A144" i="11"/>
  <c r="W144" i="11"/>
  <c r="X144" i="11"/>
  <c r="Y144" i="11"/>
  <c r="AB144" i="11"/>
  <c r="AC144" i="11"/>
  <c r="A145" i="11"/>
  <c r="E145" i="11"/>
  <c r="T145" i="11"/>
  <c r="W145" i="11"/>
  <c r="X145" i="11"/>
  <c r="Y145" i="11"/>
  <c r="AB145" i="11"/>
  <c r="AC145" i="11"/>
  <c r="A146" i="11"/>
  <c r="E146" i="11"/>
  <c r="T146" i="11"/>
  <c r="W146" i="11"/>
  <c r="X146" i="11"/>
  <c r="Y146" i="11"/>
  <c r="AB146" i="11"/>
  <c r="AC146" i="11"/>
  <c r="A147" i="11"/>
  <c r="W147" i="11"/>
  <c r="X147" i="11"/>
  <c r="AB147" i="11"/>
  <c r="AC147" i="11"/>
  <c r="A148" i="11"/>
  <c r="E148" i="11"/>
  <c r="W148" i="11"/>
  <c r="X148" i="11"/>
  <c r="Y148" i="11"/>
  <c r="AB148" i="11"/>
  <c r="AC148" i="11"/>
  <c r="A149" i="11"/>
  <c r="E149" i="11"/>
  <c r="W149" i="11"/>
  <c r="X149" i="11"/>
  <c r="AB149" i="11"/>
  <c r="AC149" i="11"/>
  <c r="A150" i="11"/>
  <c r="W150" i="11"/>
  <c r="X150" i="11"/>
  <c r="Y150" i="11"/>
  <c r="AB150" i="11"/>
  <c r="AC150" i="11"/>
  <c r="A151" i="11"/>
  <c r="W151" i="11"/>
  <c r="X151" i="11"/>
  <c r="Y151" i="11"/>
  <c r="AB151" i="11"/>
  <c r="AC151" i="11"/>
  <c r="A152" i="11"/>
  <c r="W152" i="11"/>
  <c r="X152" i="11"/>
  <c r="Y152" i="11"/>
  <c r="AB152" i="11"/>
  <c r="AC152" i="11"/>
  <c r="A153" i="11"/>
  <c r="W153" i="11"/>
  <c r="X153" i="11"/>
  <c r="AB153" i="11"/>
  <c r="AC153" i="11"/>
  <c r="A154" i="11"/>
  <c r="W154" i="11"/>
  <c r="X154" i="11"/>
  <c r="AB154" i="11"/>
  <c r="AC154" i="11"/>
  <c r="A155" i="11"/>
  <c r="W155" i="11"/>
  <c r="X155" i="11"/>
  <c r="AB155" i="11"/>
  <c r="AC155" i="11"/>
  <c r="A156" i="11"/>
  <c r="W156" i="11"/>
  <c r="X156" i="11"/>
  <c r="AB156" i="11"/>
  <c r="AC156" i="11"/>
  <c r="A157" i="11"/>
  <c r="W157" i="11"/>
  <c r="X157" i="11"/>
  <c r="AB157" i="11"/>
  <c r="AC157" i="11"/>
  <c r="A158" i="11"/>
  <c r="W158" i="11"/>
  <c r="X158" i="11"/>
  <c r="Y158" i="11"/>
  <c r="A159" i="11"/>
  <c r="W159" i="11"/>
  <c r="X159" i="11"/>
  <c r="Y159" i="11"/>
  <c r="A160" i="11"/>
  <c r="E160" i="11"/>
  <c r="T160" i="11"/>
  <c r="W160" i="11"/>
  <c r="X160" i="11"/>
  <c r="Y160" i="11"/>
  <c r="AB160" i="11"/>
  <c r="AC160" i="11"/>
  <c r="A161" i="11"/>
  <c r="E161" i="11"/>
  <c r="T161" i="11"/>
  <c r="W161" i="11"/>
  <c r="X161" i="11"/>
  <c r="Y161" i="11"/>
  <c r="AB161" i="11"/>
  <c r="AC161" i="11"/>
  <c r="A162" i="11"/>
  <c r="E162" i="11"/>
  <c r="T162" i="11"/>
  <c r="W162" i="11"/>
  <c r="X162" i="11"/>
  <c r="Y162" i="11"/>
  <c r="AB162" i="11"/>
  <c r="AC162" i="11"/>
  <c r="A163" i="11"/>
  <c r="E163" i="11"/>
  <c r="T163" i="11"/>
  <c r="W163" i="11"/>
  <c r="X163" i="11"/>
  <c r="Y163" i="11"/>
  <c r="AB163" i="11"/>
  <c r="AC163" i="11"/>
  <c r="A164" i="11"/>
  <c r="E164" i="11"/>
  <c r="T164" i="11"/>
  <c r="W164" i="11"/>
  <c r="X164" i="11"/>
  <c r="Y164" i="11"/>
  <c r="AB164" i="11"/>
  <c r="AC164" i="11"/>
  <c r="A165" i="11"/>
  <c r="E165" i="11"/>
  <c r="T165" i="11"/>
  <c r="W165" i="11"/>
  <c r="X165" i="11"/>
  <c r="Y165" i="11"/>
  <c r="AB165" i="11"/>
  <c r="AC165" i="11"/>
  <c r="A166" i="11"/>
  <c r="E166" i="11"/>
  <c r="T166" i="11"/>
  <c r="W166" i="11"/>
  <c r="X166" i="11"/>
  <c r="Y166" i="11"/>
  <c r="AB166" i="11"/>
  <c r="AC166" i="11"/>
  <c r="A167" i="11"/>
  <c r="E167" i="11"/>
  <c r="T167" i="11"/>
  <c r="W167" i="11"/>
  <c r="X167" i="11"/>
  <c r="Y167" i="11"/>
  <c r="AB167" i="11"/>
  <c r="AC167" i="11"/>
  <c r="A168" i="11"/>
  <c r="E168" i="11"/>
  <c r="T168" i="11"/>
  <c r="W168" i="11"/>
  <c r="X168" i="11"/>
  <c r="Y168" i="11"/>
  <c r="AB168" i="11"/>
  <c r="A169" i="11"/>
  <c r="E169" i="11"/>
  <c r="T169" i="11"/>
  <c r="W169" i="11"/>
  <c r="X169" i="11"/>
  <c r="Y169" i="11"/>
  <c r="AB169" i="11"/>
  <c r="AC169" i="11"/>
  <c r="A170" i="11"/>
  <c r="E170" i="11"/>
  <c r="T170" i="11"/>
  <c r="W170" i="11"/>
  <c r="X170" i="11"/>
  <c r="Y170" i="11"/>
  <c r="AB170" i="11"/>
  <c r="AC170" i="11"/>
  <c r="A171" i="11"/>
  <c r="W171" i="11"/>
  <c r="X171" i="11"/>
  <c r="AB171" i="11"/>
  <c r="AC171" i="11"/>
  <c r="A172" i="11"/>
  <c r="E172" i="11"/>
  <c r="T172" i="11"/>
  <c r="W172" i="11"/>
  <c r="X172" i="11"/>
  <c r="Y172" i="11"/>
  <c r="A173" i="11"/>
  <c r="E173" i="11"/>
  <c r="T173" i="11"/>
  <c r="W173" i="11"/>
  <c r="X173" i="11"/>
  <c r="Y173" i="11"/>
  <c r="A174" i="11"/>
  <c r="E174" i="11"/>
  <c r="T174" i="11"/>
  <c r="W174" i="11"/>
  <c r="X174" i="11"/>
  <c r="Y174" i="11"/>
  <c r="AB174" i="11"/>
  <c r="AC174" i="11"/>
  <c r="A175" i="11"/>
  <c r="W175" i="11"/>
  <c r="X175" i="11"/>
  <c r="Y175" i="11"/>
  <c r="AB175" i="11"/>
  <c r="AC175" i="11"/>
  <c r="A176" i="11"/>
  <c r="W176" i="11"/>
  <c r="X176" i="11"/>
  <c r="Y176" i="11"/>
  <c r="AB176" i="11"/>
  <c r="AC176" i="11"/>
  <c r="A177" i="11"/>
  <c r="W177" i="11"/>
  <c r="X177" i="11"/>
  <c r="Y177" i="11"/>
  <c r="AB177" i="11"/>
  <c r="AC177" i="11"/>
  <c r="A178" i="11"/>
  <c r="E178" i="11"/>
  <c r="T178" i="11"/>
  <c r="W178" i="11"/>
  <c r="X178" i="11"/>
  <c r="Y178" i="11"/>
  <c r="AB178" i="11"/>
  <c r="AC178" i="11"/>
  <c r="A179" i="11"/>
  <c r="E179" i="11"/>
  <c r="T179" i="11"/>
  <c r="W179" i="11"/>
  <c r="X179" i="11"/>
  <c r="Y179" i="11"/>
  <c r="AB179" i="11"/>
  <c r="AC179" i="11"/>
  <c r="A180" i="11"/>
  <c r="E180" i="11"/>
  <c r="T180" i="11"/>
  <c r="W180" i="11"/>
  <c r="X180" i="11"/>
  <c r="Y180" i="11"/>
  <c r="AB180" i="11"/>
  <c r="AC180" i="11"/>
  <c r="A181" i="11"/>
  <c r="E181" i="11"/>
  <c r="T181" i="11"/>
  <c r="W181" i="11"/>
  <c r="X181" i="11"/>
  <c r="Y181" i="11"/>
  <c r="AB181" i="11"/>
  <c r="AC181" i="11"/>
  <c r="A182" i="11"/>
  <c r="E182" i="11"/>
  <c r="T182" i="11"/>
  <c r="W182" i="11"/>
  <c r="X182" i="11"/>
  <c r="Y182" i="11"/>
  <c r="AB182" i="11"/>
  <c r="AC182" i="11"/>
  <c r="A183" i="11"/>
  <c r="E183" i="11"/>
  <c r="T183" i="11"/>
  <c r="W183" i="11"/>
  <c r="X183" i="11"/>
  <c r="Y183" i="11"/>
  <c r="AB183" i="11"/>
  <c r="AC183" i="11"/>
  <c r="A184" i="11"/>
  <c r="W184" i="11"/>
  <c r="X184" i="11"/>
  <c r="Y184" i="11"/>
  <c r="AB184" i="11"/>
  <c r="AC184" i="11"/>
  <c r="A185" i="11"/>
  <c r="W185" i="11"/>
  <c r="X185" i="11"/>
  <c r="Y185" i="11"/>
  <c r="AB185" i="11"/>
  <c r="AC185" i="11"/>
  <c r="A186" i="11"/>
  <c r="W186" i="11"/>
  <c r="X186" i="11"/>
  <c r="Y186" i="11"/>
  <c r="AB186" i="11"/>
  <c r="AC186" i="11"/>
  <c r="A187" i="11"/>
  <c r="W187" i="11"/>
  <c r="X187" i="11"/>
  <c r="Y187" i="11"/>
  <c r="AB187" i="11"/>
  <c r="AC187" i="11"/>
  <c r="A188" i="11"/>
  <c r="E188" i="11"/>
  <c r="T188" i="11"/>
  <c r="W188" i="11"/>
  <c r="X188" i="11"/>
  <c r="Y188" i="11"/>
  <c r="AB188" i="11"/>
  <c r="AC188" i="11"/>
  <c r="A189" i="11"/>
  <c r="E189" i="11"/>
  <c r="T189" i="11"/>
  <c r="W189" i="11"/>
  <c r="X189" i="11"/>
  <c r="Y189" i="11"/>
  <c r="AB189" i="11"/>
  <c r="AC189" i="11"/>
  <c r="A190" i="11"/>
  <c r="W190" i="11"/>
  <c r="X190" i="11"/>
  <c r="Y190" i="11"/>
  <c r="AB190" i="11"/>
  <c r="AC190" i="11"/>
  <c r="A191" i="11"/>
  <c r="W191" i="11"/>
  <c r="X191" i="11"/>
  <c r="Y191" i="11"/>
  <c r="AB191" i="11"/>
  <c r="AC191" i="11"/>
  <c r="A192" i="11"/>
  <c r="W192" i="11"/>
  <c r="X192" i="11"/>
  <c r="Y192" i="11"/>
  <c r="AB192" i="11"/>
  <c r="AC192" i="11"/>
  <c r="A193" i="11"/>
  <c r="W193" i="11"/>
  <c r="X193" i="11"/>
  <c r="Y193" i="11"/>
  <c r="AB193" i="11"/>
  <c r="AC193" i="11"/>
  <c r="A194" i="11"/>
  <c r="W194" i="11"/>
  <c r="X194" i="11"/>
  <c r="AB194" i="11"/>
  <c r="AC194" i="11"/>
  <c r="A195" i="11"/>
  <c r="W195" i="11"/>
  <c r="X195" i="11"/>
  <c r="AB195" i="11"/>
  <c r="AC195" i="11"/>
  <c r="A196" i="11"/>
  <c r="W196" i="11"/>
  <c r="X196" i="11"/>
  <c r="AB196" i="11"/>
  <c r="AC196" i="11"/>
  <c r="A197" i="11"/>
  <c r="W197" i="11"/>
  <c r="X197" i="11"/>
  <c r="Y197" i="11"/>
  <c r="AB197" i="11"/>
  <c r="AC197" i="11"/>
  <c r="A198" i="11"/>
  <c r="E198" i="11"/>
  <c r="T198" i="11"/>
  <c r="W198" i="11"/>
  <c r="X198" i="11"/>
  <c r="Y198" i="11"/>
  <c r="AB198" i="11"/>
  <c r="AC198" i="11"/>
  <c r="A199" i="11"/>
  <c r="E199" i="11"/>
  <c r="T199" i="11"/>
  <c r="W199" i="11"/>
  <c r="X199" i="11"/>
  <c r="Y199" i="11"/>
  <c r="AB199" i="11"/>
  <c r="AC199" i="11"/>
  <c r="A200" i="11"/>
  <c r="W200" i="11"/>
  <c r="X200" i="11"/>
  <c r="Y200" i="11"/>
  <c r="AB200" i="11"/>
  <c r="AC200" i="11"/>
  <c r="A201" i="11"/>
  <c r="W201" i="11"/>
  <c r="X201" i="11"/>
  <c r="Y201" i="11"/>
  <c r="AB201" i="11"/>
  <c r="AC201" i="11"/>
  <c r="A202" i="11"/>
  <c r="W202" i="11"/>
  <c r="X202" i="11"/>
  <c r="Y202" i="11"/>
  <c r="AB202" i="11"/>
  <c r="AC202" i="11"/>
  <c r="A203" i="11"/>
  <c r="W203" i="11"/>
  <c r="X203" i="11"/>
  <c r="AB203" i="11"/>
  <c r="AC203" i="11"/>
  <c r="A204" i="11"/>
  <c r="W204" i="11"/>
  <c r="X204" i="11"/>
  <c r="Y204" i="11"/>
  <c r="AB204" i="11"/>
  <c r="AC204" i="11"/>
  <c r="A205" i="11"/>
  <c r="W205" i="11"/>
  <c r="X205" i="11"/>
  <c r="Y205" i="11"/>
  <c r="AB205" i="11"/>
  <c r="AC205" i="11"/>
  <c r="A206" i="11"/>
  <c r="W206" i="11"/>
  <c r="X206" i="11"/>
  <c r="Y206" i="11"/>
  <c r="AB206" i="11"/>
  <c r="AC206" i="11"/>
  <c r="A207" i="11"/>
  <c r="W207" i="11"/>
  <c r="X207" i="11"/>
  <c r="Y207" i="11"/>
  <c r="AB207" i="11"/>
  <c r="AC207" i="11"/>
  <c r="A208" i="11"/>
  <c r="W208" i="11"/>
  <c r="X208" i="11"/>
  <c r="Y208" i="11"/>
  <c r="AB208" i="11"/>
  <c r="AC208" i="11"/>
  <c r="A209" i="11"/>
  <c r="W209" i="11"/>
  <c r="X209" i="11"/>
  <c r="Y209" i="11"/>
  <c r="AB209" i="11"/>
  <c r="AC209" i="11"/>
  <c r="A210" i="11"/>
  <c r="W210" i="11"/>
  <c r="X210" i="11"/>
  <c r="Y210" i="11"/>
  <c r="AB210" i="11"/>
  <c r="AC210" i="11"/>
  <c r="A211" i="11"/>
  <c r="W211" i="11"/>
  <c r="X211" i="11"/>
  <c r="Y211" i="11"/>
  <c r="AB211" i="11"/>
  <c r="AC211" i="11"/>
  <c r="A212" i="11"/>
  <c r="W212" i="11"/>
  <c r="X212" i="11"/>
  <c r="Y212" i="11"/>
  <c r="AB212" i="11"/>
  <c r="AC212" i="11"/>
  <c r="A213" i="11"/>
  <c r="W213" i="11"/>
  <c r="X213" i="11"/>
  <c r="Y213" i="11"/>
  <c r="AB213" i="11"/>
  <c r="AC213" i="11"/>
  <c r="A214" i="11"/>
  <c r="W214" i="11"/>
  <c r="X214" i="11"/>
  <c r="Y214" i="11"/>
  <c r="AB214" i="11"/>
  <c r="AC214" i="11"/>
  <c r="A215" i="11"/>
  <c r="W215" i="11"/>
  <c r="X215" i="11"/>
  <c r="Y215" i="11"/>
  <c r="AB215" i="11"/>
  <c r="AC215" i="11"/>
  <c r="A216" i="11"/>
  <c r="W216" i="11"/>
  <c r="X216" i="11"/>
  <c r="Y216" i="11"/>
  <c r="AB216" i="11"/>
  <c r="AC216" i="11"/>
  <c r="A217" i="11"/>
  <c r="E217" i="11"/>
  <c r="T217" i="11"/>
  <c r="W217" i="11"/>
  <c r="X217" i="11"/>
  <c r="Y217" i="11"/>
  <c r="AB217" i="11"/>
  <c r="AC217" i="11"/>
  <c r="A218" i="11"/>
  <c r="E218" i="11"/>
  <c r="T218" i="11"/>
  <c r="W218" i="11"/>
  <c r="X218" i="11"/>
  <c r="Y218" i="11"/>
  <c r="AB218" i="11"/>
  <c r="AC218" i="11"/>
  <c r="A219" i="11"/>
  <c r="W219" i="11"/>
  <c r="X219" i="11"/>
  <c r="AB219" i="11"/>
  <c r="AC219" i="11"/>
  <c r="A220" i="11"/>
  <c r="W220" i="11"/>
  <c r="X220" i="11"/>
  <c r="AB220" i="11"/>
  <c r="AC220" i="11"/>
  <c r="A221" i="11"/>
  <c r="W221" i="11"/>
  <c r="X221" i="11"/>
  <c r="AB221" i="11"/>
  <c r="AC221" i="11"/>
  <c r="A222" i="11"/>
  <c r="W222" i="11"/>
  <c r="X222" i="11"/>
  <c r="AB222" i="11"/>
  <c r="AC222" i="11"/>
  <c r="A223" i="11"/>
  <c r="W223" i="11"/>
  <c r="X223" i="11"/>
  <c r="AB223" i="11"/>
  <c r="AC223" i="11"/>
  <c r="A224" i="11"/>
  <c r="W224" i="11"/>
  <c r="X224" i="11"/>
  <c r="AB224" i="11"/>
  <c r="AC224" i="11"/>
  <c r="A225" i="11"/>
  <c r="W225" i="11"/>
  <c r="X225" i="11"/>
  <c r="AB225" i="11"/>
  <c r="AC225" i="11"/>
  <c r="A226" i="11"/>
  <c r="W226" i="11"/>
  <c r="X226" i="11"/>
  <c r="AB226" i="11"/>
  <c r="AC226" i="11"/>
  <c r="A227" i="11"/>
  <c r="W227" i="11"/>
  <c r="X227" i="11"/>
  <c r="AB227" i="11"/>
  <c r="AC227" i="11"/>
  <c r="A228" i="11"/>
  <c r="W228" i="11"/>
  <c r="X228" i="11"/>
  <c r="AB228" i="11"/>
  <c r="AC228" i="11"/>
  <c r="A229" i="11"/>
  <c r="W229" i="11"/>
  <c r="X229" i="11"/>
  <c r="Y229" i="11"/>
  <c r="AB229" i="11"/>
  <c r="AC229" i="11"/>
  <c r="A230" i="11"/>
  <c r="W230" i="11"/>
  <c r="X230" i="11"/>
  <c r="Y230" i="11"/>
  <c r="AB230" i="11"/>
  <c r="AC230" i="11"/>
  <c r="A231" i="11"/>
  <c r="W231" i="11"/>
  <c r="X231" i="11"/>
  <c r="Y231" i="11"/>
  <c r="AB231" i="11"/>
  <c r="AC231" i="11"/>
  <c r="A232" i="11"/>
  <c r="W232" i="11"/>
  <c r="X232" i="11"/>
  <c r="Y232" i="11"/>
  <c r="AB232" i="11"/>
  <c r="AC232" i="11"/>
  <c r="A233" i="11"/>
  <c r="W233" i="11"/>
  <c r="X233" i="11"/>
  <c r="Y233" i="11"/>
  <c r="AB233" i="11"/>
  <c r="AC233" i="11"/>
  <c r="A234" i="11"/>
  <c r="W234" i="11"/>
  <c r="X234" i="11"/>
  <c r="Y234" i="11"/>
  <c r="AB234" i="11"/>
  <c r="AC234" i="11"/>
</calcChain>
</file>

<file path=xl/comments1.xml><?xml version="1.0" encoding="utf-8"?>
<comments xmlns="http://schemas.openxmlformats.org/spreadsheetml/2006/main">
  <authors>
    <author>xama</author>
    <author>demars laura</author>
    <author>usradm</author>
    <author>brouet cindy</author>
    <author>minne matthieu</author>
    <author>BROUET Cindy</author>
    <author>AAT</author>
    <author>cbr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26/03/2013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04/06/2013</t>
        </r>
      </text>
    </comment>
    <comment ref="S2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Initialement 04/06/2013
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26/03/2013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04/06/2013</t>
        </r>
      </text>
    </comment>
    <comment ref="S3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Initialement 04/06/2013
</t>
        </r>
      </text>
    </comment>
    <comment ref="L4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23/04/12</t>
        </r>
      </text>
    </comment>
    <comment ref="M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07/06/12</t>
        </r>
      </text>
    </comment>
    <comment ref="S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16/08/12</t>
        </r>
      </text>
    </comment>
    <comment ref="K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16/12/16 Chgmt du 5L</t>
        </r>
      </text>
    </comment>
    <comment ref="L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</t>
        </r>
      </text>
    </comment>
    <comment ref="M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09/10/12</t>
        </r>
      </text>
    </comment>
    <comment ref="S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21/12/12</t>
        </r>
      </text>
    </comment>
    <comment ref="L17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M17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S17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15/03/2013</t>
        </r>
      </text>
    </comment>
    <comment ref="L19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M19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S19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minne matthieu:
Initialement 15/03/2013</t>
        </r>
      </text>
    </comment>
    <comment ref="J20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Formule 30/04 remplacée par 30/06 &gt;&gt; extension de la formule 30/05 (moins de tensio actifs)</t>
        </r>
      </text>
    </comment>
    <comment ref="S24" authorId="6" shapeId="0">
      <text>
        <r>
          <rPr>
            <b/>
            <sz val="9"/>
            <color indexed="81"/>
            <rFont val="Tahoma"/>
            <family val="2"/>
          </rPr>
          <t>AAT:</t>
        </r>
        <r>
          <rPr>
            <sz val="9"/>
            <color indexed="81"/>
            <rFont val="Tahoma"/>
            <family val="2"/>
          </rPr>
          <t xml:space="preserve">
Initialement 18/07/13
puis Flacon de 1L mise à jour le 03/01/2014</t>
        </r>
      </text>
    </comment>
    <comment ref="S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23/05/13</t>
        </r>
      </text>
    </comment>
    <comment ref="H28" authorId="6" shapeId="0">
      <text>
        <r>
          <rPr>
            <b/>
            <sz val="9"/>
            <color indexed="81"/>
            <rFont val="Tahoma"/>
            <family val="2"/>
          </rPr>
          <t>AAT:</t>
        </r>
        <r>
          <rPr>
            <sz val="9"/>
            <color indexed="81"/>
            <rFont val="Tahoma"/>
            <family val="2"/>
          </rPr>
          <t xml:space="preserve">
Produit HTS BIO licence n°18/01</t>
        </r>
      </text>
    </comment>
    <comment ref="AB29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AC29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AB30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AC30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S4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04/06/13</t>
        </r>
      </text>
    </comment>
    <comment ref="K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Ajout nvx fournisseurs mat 1ères et emballages</t>
        </r>
      </text>
    </comment>
    <comment ref="L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25/04/12</t>
        </r>
      </text>
    </comment>
    <comment ref="M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04/07/12</t>
        </r>
      </text>
    </comment>
    <comment ref="S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24/10/12</t>
        </r>
      </text>
    </comment>
    <comment ref="K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Ajout nvx fournisseurs mat 1ères et emballages</t>
        </r>
      </text>
    </comment>
    <comment ref="L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25/04/12</t>
        </r>
      </text>
    </comment>
    <comment ref="M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04/07/12</t>
        </r>
      </text>
    </comment>
    <comment ref="S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24/10/12</t>
        </r>
      </text>
    </comment>
    <comment ref="H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anomalie numéro d'enregistrement
On laisse la référence du 100 ml avec une recharge même si ri = 1 (car on a pas la preuve que la recharge est bien utilisée en tant que telle) conforme, car ça va dans le sens de l’environnement (utilisation de recharge)</t>
        </r>
      </text>
    </comment>
    <comment ref="K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Ajout nvx fournisseurs mat 1ères et emballages</t>
        </r>
      </text>
    </comment>
    <comment ref="L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19/04/13</t>
        </r>
      </text>
    </comment>
    <comment ref="M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03/05/13</t>
        </r>
      </text>
    </comment>
    <comment ref="S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initialemnet 15/05/13</t>
        </r>
      </text>
    </comment>
    <comment ref="S5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03/03/13</t>
        </r>
      </text>
    </comment>
    <comment ref="K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29/08/16 Modif suite extension du produit père</t>
        </r>
      </text>
    </comment>
    <comment ref="L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25/04/2012</t>
        </r>
      </text>
    </comment>
    <comment ref="M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04/07/12</t>
        </r>
      </text>
    </comment>
    <comment ref="S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24/10/12</t>
        </r>
      </text>
    </comment>
    <comment ref="L60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demande d'extension le 17/10/2016
20/11/2015 MàJ étiquette
21/04/2017 ext min a, citrique EN COURS
05/05/2017 MàJ BAT</t>
        </r>
      </text>
    </comment>
    <comment ref="S60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02/08/2013
05/04/2016 MàJ étiquette
21/06/2016 ext min. gomme de xanthane
30/06/2017 MàJ étiquette
EN COURS : modification a.citrique</t>
        </r>
      </text>
    </comment>
    <comment ref="L61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demande d'extension le 17/10/2016
20/11/2015 MàJ étiquette
21/04/2017 ext min a, citrique EN COURS
05/05/2017 MàJ BAT</t>
        </r>
      </text>
    </comment>
    <comment ref="S61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02/08/2013
05/04/2016 MàJ étiquette
21/06/2016 ext min. gomme de xanthane
30/06/2017 MàJ étiquette
EN COURS : modification a.citrique</t>
        </r>
      </text>
    </comment>
    <comment ref="K64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MàJ FT
16/06/2017 changement de ref commerciale</t>
        </r>
      </text>
    </comment>
    <comment ref="L6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 puis 10/03/15
puis 09/02/2017</t>
        </r>
      </text>
    </comment>
    <comment ref="M6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25/09/12 puis 09/07/15 puis 22/03/2017</t>
        </r>
      </text>
    </comment>
    <comment ref="S6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12/11/12 puis 16/03/16</t>
        </r>
      </text>
    </comment>
    <comment ref="H6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18/07/17 : erreur sur la réf Ciale, à changer par XMT
Référence changée le 20/07</t>
        </r>
      </text>
    </comment>
    <comment ref="K66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MàJ FT
16/06/2017 changement de ref commerciale</t>
        </r>
      </text>
    </comment>
    <comment ref="L6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 puis 10/03/15
puis 09/02/2017</t>
        </r>
      </text>
    </comment>
    <comment ref="M6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25/09/12 puis 09/07/15 puis 22/03/2017</t>
        </r>
      </text>
    </comment>
    <comment ref="S6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12/11/12
puis 16/03/16 LDM</t>
        </r>
      </text>
    </comment>
    <comment ref="H6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18/07/17 : erreur sur la réf Ciale, à changer par XMT
Référence changée le 20/07
</t>
        </r>
      </text>
    </comment>
    <comment ref="K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04/06/12</t>
        </r>
      </text>
    </comment>
    <comment ref="M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18/09/12</t>
        </r>
      </text>
    </comment>
    <comment ref="S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06/11/12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28/11/16 : chgmt formule + chgmt emballage + chgmt réf et marque Ciale par rapport au 26/01</t>
        </r>
      </text>
    </comment>
    <comment ref="K7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28/11/16 : chgmt formule + chgmt emballage + chgmt réf et marque Ciale par rapport au 26/01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04/06/12</t>
        </r>
      </text>
    </comment>
    <comment ref="M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18/09/12</t>
        </r>
      </text>
    </comment>
    <comment ref="S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06/11/12</t>
        </r>
      </text>
    </comment>
    <comment ref="L7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05/01/12</t>
        </r>
      </text>
    </comment>
    <comment ref="M7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27/02/12</t>
        </r>
      </text>
    </comment>
    <comment ref="S7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29/03/12</t>
        </r>
      </text>
    </comment>
    <comment ref="L7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05/01/12</t>
        </r>
      </text>
    </comment>
    <comment ref="M7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27/02/12</t>
        </r>
      </text>
    </comment>
    <comment ref="S7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29/03/12</t>
        </r>
      </text>
    </comment>
    <comment ref="S8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03/03/13</t>
        </r>
      </text>
    </comment>
    <comment ref="K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08/06/12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26/09/12</t>
        </r>
      </text>
    </comment>
    <comment ref="S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25/01/13</t>
        </r>
      </text>
    </comment>
    <comment ref="K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06/10/14</t>
        </r>
      </text>
    </comment>
    <comment ref="M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20/01/15</t>
        </r>
      </text>
    </comment>
    <comment ref="S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23/02/15</t>
        </r>
      </text>
    </comment>
    <comment ref="J8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XMMD 
Modif N° de licence car 12/01a/17 déjà pris par SODEGREEN P Liquide Vsl certifié 23/02/2015</t>
        </r>
      </text>
    </comment>
    <comment ref="K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17/07/13</t>
        </r>
      </text>
    </comment>
    <comment ref="M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S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K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10/12/13</t>
        </r>
      </text>
    </comment>
    <comment ref="M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S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K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K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08/06/12</t>
        </r>
      </text>
    </comment>
    <comment ref="M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26/09/12</t>
        </r>
      </text>
    </comment>
    <comment ref="S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25/01/13</t>
        </r>
      </text>
    </comment>
    <comment ref="K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06/10/14</t>
        </r>
      </text>
    </comment>
    <comment ref="M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20/01/15</t>
        </r>
      </text>
    </comment>
    <comment ref="S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23/02/15</t>
        </r>
      </text>
    </comment>
    <comment ref="K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17/07/13</t>
        </r>
      </text>
    </comment>
    <comment ref="M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S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K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10/12/13</t>
        </r>
      </text>
    </comment>
    <comment ref="M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S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K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06/03/13</t>
        </r>
      </text>
    </comment>
    <comment ref="M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S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J110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formule modifiée le 09/01/2015</t>
        </r>
      </text>
    </comment>
    <comment ref="J111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formule modifiée le 09/01/2015</t>
        </r>
      </text>
    </comment>
    <comment ref="S11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20/08/13</t>
        </r>
      </text>
    </comment>
    <comment ref="L1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07/05/14</t>
        </r>
      </text>
    </comment>
    <comment ref="M1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25/06/14</t>
        </r>
      </text>
    </comment>
    <comment ref="S1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25/06/14 puis 27/10/15</t>
        </r>
      </text>
    </comment>
    <comment ref="L1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03/02/14</t>
        </r>
      </text>
    </comment>
    <comment ref="M1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17/02/14</t>
        </r>
      </text>
    </comment>
    <comment ref="S1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18/02/14</t>
        </r>
      </text>
    </comment>
    <comment ref="H124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04/02/16 Pour garder la double certif, ils doivent nous déposer une demande en EC426</t>
        </r>
      </text>
    </comment>
    <comment ref="J125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K1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21/07/16</t>
        </r>
      </text>
    </comment>
    <comment ref="M1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S125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21/12/2012 puis 27/07/16</t>
        </r>
      </text>
    </comment>
    <comment ref="K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26/11/15</t>
        </r>
      </text>
    </comment>
    <comment ref="M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02/02/16</t>
        </r>
      </text>
    </comment>
    <comment ref="S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J131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K1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10/01/17 MàJ formule</t>
        </r>
      </text>
    </comment>
    <comment ref="L1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M1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
</t>
        </r>
      </text>
    </comment>
    <comment ref="S131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21/12/2012 puis 27/07/16</t>
        </r>
      </text>
    </comment>
    <comment ref="J132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S132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21/12/2012</t>
        </r>
      </text>
    </comment>
    <comment ref="S134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21/12/2012</t>
        </r>
      </text>
    </comment>
    <comment ref="K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23/06/16</t>
        </r>
      </text>
    </comment>
    <comment ref="M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28/09/16</t>
        </r>
      </text>
    </comment>
    <comment ref="S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12/10/16</t>
        </r>
      </text>
    </comment>
    <comment ref="K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M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S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27/07/16</t>
        </r>
      </text>
    </comment>
    <comment ref="J141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K14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4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M14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S141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21/12/2012 puis 27/07/16</t>
        </r>
      </text>
    </comment>
    <comment ref="S143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21/12/2012</t>
        </r>
      </text>
    </comment>
    <comment ref="J144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10/09/14 MàJ formule validée (mm modif que formule 03/02)</t>
        </r>
      </text>
    </comment>
    <comment ref="L144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M144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S144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27/07/2016</t>
        </r>
      </text>
    </comment>
    <comment ref="G147" authorId="6" shapeId="0">
      <text>
        <r>
          <rPr>
            <b/>
            <sz val="9"/>
            <color indexed="81"/>
            <rFont val="Tahoma"/>
            <family val="2"/>
          </rPr>
          <t>AAT:</t>
        </r>
        <r>
          <rPr>
            <sz val="9"/>
            <color indexed="81"/>
            <rFont val="Tahoma"/>
            <family val="2"/>
          </rPr>
          <t xml:space="preserve">
Titulaire: CHIMITEX
Fabricant: VANDEPUTTE</t>
        </r>
      </text>
    </comment>
    <comment ref="K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22/05/15 MàJ étiquette</t>
        </r>
      </text>
    </comment>
    <comment ref="L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29/01/14</t>
        </r>
      </text>
    </comment>
    <comment ref="M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26/03/14</t>
        </r>
      </text>
    </comment>
    <comment ref="S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05/06/14</t>
        </r>
      </text>
    </comment>
    <comment ref="H1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19/09/2014 Ajout de IT</t>
        </r>
      </text>
    </comment>
    <comment ref="J1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19/09/2014 Parfum modifié dans la formule</t>
        </r>
      </text>
    </comment>
    <comment ref="K1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MàJ formule (parfum) + MàJ étiquette (avec IT)</t>
        </r>
      </text>
    </comment>
    <comment ref="L1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19/04/12</t>
        </r>
      </text>
    </comment>
    <comment ref="M1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18/06/12</t>
        </r>
      </text>
    </comment>
    <comment ref="S1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07/09/12 
</t>
        </r>
      </text>
    </comment>
    <comment ref="J153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28/04/02 suite à une erreur de n°</t>
        </r>
      </text>
    </comment>
    <comment ref="K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17/02/16</t>
        </r>
      </text>
    </comment>
    <comment ref="J154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28/04/01 suite à une erreur de n°</t>
        </r>
      </text>
    </comment>
    <comment ref="K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J155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28/05/01 suite à une erreur de n°</t>
        </r>
      </text>
    </comment>
    <comment ref="K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H156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Nom à confirmer à réception du BAT</t>
        </r>
      </text>
    </comment>
    <comment ref="J156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28/04/03 suite à une erreur de n°</t>
        </r>
      </text>
    </comment>
    <comment ref="K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H157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Nom à confirmer à réception du BAT</t>
        </r>
      </text>
    </comment>
    <comment ref="J157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28/04/04 suite à une erreur de n°</t>
        </r>
      </text>
    </comment>
    <comment ref="K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K171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23/09/16 MàJ étiquette et suppression mention "Ecologique"</t>
        </r>
      </text>
    </comment>
    <comment ref="L1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05/06/12</t>
        </r>
      </text>
    </comment>
    <comment ref="M1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19/11/12</t>
        </r>
      </text>
    </comment>
    <comment ref="S1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02/01/13</t>
        </r>
      </text>
    </comment>
    <comment ref="K17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15/11/16 Ext min (emballage) + autre ref Ciale</t>
        </r>
      </text>
    </comment>
    <comment ref="H17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10/02/17 les produits sont ils abandonnés comme annoncé lors de l'audit de 2016?
</t>
        </r>
      </text>
    </comment>
    <comment ref="H17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10/02/17 les produits sont ils abandonnés comme annoncé lors de l'audit de 2016?</t>
        </r>
      </text>
    </comment>
    <comment ref="S18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26/02/14
</t>
        </r>
      </text>
    </comment>
    <comment ref="S1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22/09/14</t>
        </r>
      </text>
    </comment>
    <comment ref="I192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Anciennement RESOLUTIONS
</t>
        </r>
      </text>
    </comment>
    <comment ref="K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25/06/15 MàJ étiquette</t>
        </r>
      </text>
    </comment>
    <comment ref="L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29/01/13</t>
        </r>
      </text>
    </comment>
    <comment ref="M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04/02/13</t>
        </r>
      </text>
    </comment>
    <comment ref="S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03/03/13</t>
        </r>
      </text>
    </comment>
    <comment ref="H193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Anciennement Plonge manuelle 
</t>
        </r>
      </text>
    </comment>
    <comment ref="I193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Anciennement RESOLUTIONS
</t>
        </r>
      </text>
    </comment>
    <comment ref="K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25/06/15 MàJ étiquette</t>
        </r>
      </text>
    </comment>
    <comment ref="L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06/03/13</t>
        </r>
      </text>
    </comment>
    <comment ref="M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S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K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30/07/15 MàJ étiquette suite MàJ formule du pdt père</t>
        </r>
      </text>
    </comment>
    <comment ref="L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03/11/14</t>
        </r>
      </text>
    </comment>
    <comment ref="M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S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K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30/07/15 MàJ étiquette suite MàJ formule du pdt père</t>
        </r>
      </text>
    </comment>
    <comment ref="L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03/11/14</t>
        </r>
      </text>
    </comment>
    <comment ref="M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S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K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03/12/12</t>
        </r>
      </text>
    </comment>
    <comment ref="M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07/12/12</t>
        </r>
      </text>
    </comment>
    <comment ref="S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02/01/13</t>
        </r>
      </text>
    </comment>
    <comment ref="K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16/12/16 Chgmt du 5L</t>
        </r>
      </text>
    </comment>
    <comment ref="L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</t>
        </r>
      </text>
    </comment>
    <comment ref="M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09/10/12</t>
        </r>
      </text>
    </comment>
    <comment ref="S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21/12/12</t>
        </r>
      </text>
    </comment>
    <comment ref="S20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23/02/15</t>
        </r>
      </text>
    </comment>
    <comment ref="K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04/06/12</t>
        </r>
      </text>
    </comment>
    <comment ref="M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18/09/12</t>
        </r>
      </text>
    </comment>
    <comment ref="S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06/11/12</t>
        </r>
      </text>
    </comment>
    <comment ref="S20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19/09/13</t>
        </r>
      </text>
    </comment>
    <comment ref="J210" authorId="2" shapeId="0">
      <text>
        <r>
          <rPr>
            <b/>
            <sz val="9"/>
            <color indexed="81"/>
            <rFont val="Tahoma"/>
            <family val="2"/>
          </rPr>
          <t xml:space="preserve">XMMD : doublon 12/01/02 devient 12/01/18
</t>
        </r>
      </text>
    </comment>
    <comment ref="S21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19/06/13</t>
        </r>
      </text>
    </comment>
    <comment ref="K21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1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1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19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0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1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2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3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4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5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6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7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8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K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K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K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J233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10/09/14 MàJ formule validée (mm modif que formule 03/02)</t>
        </r>
      </text>
    </comment>
    <comment ref="L233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M233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S233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27/07/2016</t>
        </r>
      </text>
    </comment>
  </commentList>
</comments>
</file>

<file path=xl/sharedStrings.xml><?xml version="1.0" encoding="utf-8"?>
<sst xmlns="http://schemas.openxmlformats.org/spreadsheetml/2006/main" count="2720" uniqueCount="877">
  <si>
    <t>B</t>
  </si>
  <si>
    <t>C</t>
  </si>
  <si>
    <t>D</t>
  </si>
  <si>
    <t>F</t>
  </si>
  <si>
    <t>G</t>
  </si>
  <si>
    <t>K</t>
  </si>
  <si>
    <t>P</t>
  </si>
  <si>
    <t>Product/Service Name</t>
  </si>
  <si>
    <t>Product/Service Category</t>
  </si>
  <si>
    <t>Registration licence number</t>
  </si>
  <si>
    <t>Criteria version</t>
  </si>
  <si>
    <t>License status</t>
  </si>
  <si>
    <t>Référence commerciale</t>
  </si>
  <si>
    <t>Marque commerciale</t>
  </si>
  <si>
    <t>N° de licence</t>
  </si>
  <si>
    <t>Type de demande</t>
  </si>
  <si>
    <t>Date de réception</t>
  </si>
  <si>
    <t>Date de certification</t>
  </si>
  <si>
    <t>Mise à jour du site de la Commission européenne</t>
  </si>
  <si>
    <t>Hand dishwashing detergents</t>
  </si>
  <si>
    <t xml:space="preserve">Awarded - Extension in progress </t>
  </si>
  <si>
    <t>Maintien</t>
  </si>
  <si>
    <t>Oui</t>
  </si>
  <si>
    <t>Délai d'instruction</t>
  </si>
  <si>
    <t>Statut</t>
  </si>
  <si>
    <t>certifié</t>
  </si>
  <si>
    <t>Produit/Service instruit ?</t>
  </si>
  <si>
    <t>Q</t>
  </si>
  <si>
    <t>R</t>
  </si>
  <si>
    <t>S</t>
  </si>
  <si>
    <t>T</t>
  </si>
  <si>
    <t>V</t>
  </si>
  <si>
    <t>O</t>
  </si>
  <si>
    <t>E</t>
  </si>
  <si>
    <t>J</t>
  </si>
  <si>
    <t>L</t>
  </si>
  <si>
    <t>U</t>
  </si>
  <si>
    <t>Nombre de produits/services non instruits</t>
  </si>
  <si>
    <t>Hide licence holder ?</t>
  </si>
  <si>
    <t>H</t>
  </si>
  <si>
    <t>M</t>
  </si>
  <si>
    <t>W</t>
  </si>
  <si>
    <t>EYREIN</t>
  </si>
  <si>
    <t>21/01</t>
  </si>
  <si>
    <t>FR/019/021</t>
  </si>
  <si>
    <t>2011/382/UE</t>
  </si>
  <si>
    <t>FR/019/030</t>
  </si>
  <si>
    <t>EYREIN INDUSTRIE</t>
  </si>
  <si>
    <t>Liquide vaisselle écologique 1L</t>
  </si>
  <si>
    <t>Liquide vaisselle écologique 5L</t>
  </si>
  <si>
    <t>21/01a</t>
  </si>
  <si>
    <t>Nombre de produits certifiés</t>
  </si>
  <si>
    <t>Liquide VSL 5L</t>
  </si>
  <si>
    <t>Liquide VSL 1L</t>
  </si>
  <si>
    <t>Renouvellement</t>
  </si>
  <si>
    <t>SOPRODIS</t>
  </si>
  <si>
    <t>PRIM'VERT</t>
  </si>
  <si>
    <t xml:space="preserve">LIQUIDE VAISSELLE MANUELLE 1L </t>
  </si>
  <si>
    <t>FR/019/013</t>
  </si>
  <si>
    <t xml:space="preserve">LIQUIDE VAISSELLE MANUELLE 5L </t>
  </si>
  <si>
    <t>13/01a</t>
  </si>
  <si>
    <t>13/01b</t>
  </si>
  <si>
    <t>13/01a/01</t>
  </si>
  <si>
    <t>CLARINE NATURA</t>
  </si>
  <si>
    <t>BIOJEST PRO</t>
  </si>
  <si>
    <t>13/01a/02</t>
  </si>
  <si>
    <t>LIQUIDE VAISSELLE MANUELLE 20Kg</t>
  </si>
  <si>
    <t>PROMER</t>
  </si>
  <si>
    <t>FR/019/029</t>
  </si>
  <si>
    <t>29/01</t>
  </si>
  <si>
    <t>29/01a</t>
  </si>
  <si>
    <t>29/01b</t>
  </si>
  <si>
    <t>29/01a/01</t>
  </si>
  <si>
    <t>29/01/01</t>
  </si>
  <si>
    <t>29/01/02</t>
  </si>
  <si>
    <t>29/01a/02</t>
  </si>
  <si>
    <t>29/01/03</t>
  </si>
  <si>
    <t>29/01a/03</t>
  </si>
  <si>
    <t>29/01/04</t>
  </si>
  <si>
    <t>29/01a/04</t>
  </si>
  <si>
    <t>29/01/05</t>
  </si>
  <si>
    <t>29/01a/05</t>
  </si>
  <si>
    <t>29/01/06</t>
  </si>
  <si>
    <t>29/01a/06</t>
  </si>
  <si>
    <t>29/01/07</t>
  </si>
  <si>
    <t>29/01a/07</t>
  </si>
  <si>
    <t>29/01/08</t>
  </si>
  <si>
    <t>29/01a/08</t>
  </si>
  <si>
    <t>29/01/09</t>
  </si>
  <si>
    <t>29/01a/09</t>
  </si>
  <si>
    <t>29/01/10</t>
  </si>
  <si>
    <t>29/01a/10</t>
  </si>
  <si>
    <t>29/01/11</t>
  </si>
  <si>
    <t>29/01a/11</t>
  </si>
  <si>
    <t>29/01/12</t>
  </si>
  <si>
    <t>29/01a/12</t>
  </si>
  <si>
    <t>PROMOD</t>
  </si>
  <si>
    <t>CPED</t>
  </si>
  <si>
    <t>PURE ATTITUDE</t>
  </si>
  <si>
    <t>DIMEX</t>
  </si>
  <si>
    <r>
      <t>EP</t>
    </r>
    <r>
      <rPr>
        <vertAlign val="super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C</t>
    </r>
  </si>
  <si>
    <t>L'EQUIPIER</t>
  </si>
  <si>
    <t>WADIS</t>
  </si>
  <si>
    <t>SOBEL</t>
  </si>
  <si>
    <t>CAP NORD</t>
  </si>
  <si>
    <t>HYGIENYL</t>
  </si>
  <si>
    <t>HORIZON CLEAN</t>
  </si>
  <si>
    <t>GIF</t>
  </si>
  <si>
    <t>OXYGEN</t>
  </si>
  <si>
    <t xml:space="preserve">OXYGEN </t>
  </si>
  <si>
    <t>APTA ECOLOGIC</t>
  </si>
  <si>
    <t>ACTAE VERDE</t>
  </si>
  <si>
    <t>30/02</t>
  </si>
  <si>
    <t>HESPERIA</t>
  </si>
  <si>
    <t>Liquide vaisselle écologique 500mL</t>
  </si>
  <si>
    <t>30/03/02</t>
  </si>
  <si>
    <t>11/01</t>
  </si>
  <si>
    <t>11/02</t>
  </si>
  <si>
    <t>MIEUX VIVRE AUCHAN</t>
  </si>
  <si>
    <t>AUCHAN</t>
  </si>
  <si>
    <t>FR/019/011</t>
  </si>
  <si>
    <t>FR/019/002</t>
  </si>
  <si>
    <t>ORAPI</t>
  </si>
  <si>
    <t>02/01</t>
  </si>
  <si>
    <t>02/01/01</t>
  </si>
  <si>
    <t>02/01/02</t>
  </si>
  <si>
    <t>02/01/03</t>
  </si>
  <si>
    <t>02/01a/03</t>
  </si>
  <si>
    <t>02/01/04</t>
  </si>
  <si>
    <t>02/01a/04</t>
  </si>
  <si>
    <t>02/01/05</t>
  </si>
  <si>
    <t>FR/019/028</t>
  </si>
  <si>
    <t>VANDEPUTTE</t>
  </si>
  <si>
    <t>COMET PROFESSIONNEL</t>
  </si>
  <si>
    <t>29/01a/13</t>
  </si>
  <si>
    <t>LABO +</t>
  </si>
  <si>
    <t>29/01a/14</t>
  </si>
  <si>
    <t>SICO</t>
  </si>
  <si>
    <t>Détergent vaisselle à la main 5L</t>
  </si>
  <si>
    <t>ECOPLONGE</t>
  </si>
  <si>
    <t>FR/019/032</t>
  </si>
  <si>
    <t>32/01</t>
  </si>
  <si>
    <t>32/01a</t>
  </si>
  <si>
    <t>32/01a/01</t>
  </si>
  <si>
    <t>32/01b</t>
  </si>
  <si>
    <t>Liquide vaisselle plonge 5kg</t>
  </si>
  <si>
    <t>Liquide vaisselle nature 1L</t>
  </si>
  <si>
    <t>Liquide vaisselle nature 5kg</t>
  </si>
  <si>
    <t>Liquide vaisselle 1L</t>
  </si>
  <si>
    <t>Liquide vaisselle 5kg</t>
  </si>
  <si>
    <t>CALI'TERR</t>
  </si>
  <si>
    <t>ECOPHEM</t>
  </si>
  <si>
    <t>SPADO</t>
  </si>
  <si>
    <t>ACTAE VERDE PROFESSIONAL</t>
  </si>
  <si>
    <t xml:space="preserve">Liquide Vaisselle 5L </t>
  </si>
  <si>
    <t>SODEL</t>
  </si>
  <si>
    <t>EXEOL</t>
  </si>
  <si>
    <t>26/01</t>
  </si>
  <si>
    <t>FR/019/026</t>
  </si>
  <si>
    <t>26/01a</t>
  </si>
  <si>
    <t>ACTION PIN</t>
  </si>
  <si>
    <t>ENZYPIN</t>
  </si>
  <si>
    <t>FR/019/037</t>
  </si>
  <si>
    <t>37/01</t>
  </si>
  <si>
    <t>37/01a</t>
  </si>
  <si>
    <t>CHRISTEYNS</t>
  </si>
  <si>
    <t>FR/019/012</t>
  </si>
  <si>
    <t>12/01</t>
  </si>
  <si>
    <t>12/01a</t>
  </si>
  <si>
    <t>GREEN'R</t>
  </si>
  <si>
    <t>Hand Dish Liquide Vaisselle 1L (FR, NL, EN)</t>
  </si>
  <si>
    <t>Hand Dish Liquide Vaisselle 5L (FR, NL, EN)</t>
  </si>
  <si>
    <t>PFC</t>
  </si>
  <si>
    <t>Pro liquide vaisselle main écologique 1L</t>
  </si>
  <si>
    <t>Pro liquide vaisselle main écologique 5L</t>
  </si>
  <si>
    <t>HYGIENE&amp;NATURE</t>
  </si>
  <si>
    <t>FR/019/006</t>
  </si>
  <si>
    <t>06/01</t>
  </si>
  <si>
    <t>06/01a</t>
  </si>
  <si>
    <t>29/01/13</t>
  </si>
  <si>
    <t>06/01/01</t>
  </si>
  <si>
    <t>06/01/03</t>
  </si>
  <si>
    <t>06/01/04</t>
  </si>
  <si>
    <t>HYGIENATUR’</t>
  </si>
  <si>
    <t>HYGIENATUR'</t>
  </si>
  <si>
    <t>Liquide vaisselle manuelle concentré écologique 1L</t>
  </si>
  <si>
    <t>COTTREZ</t>
  </si>
  <si>
    <t>Liquide vaisselle manuelle concentré écologique 5L</t>
  </si>
  <si>
    <t>Liquide vaisselle 5L</t>
  </si>
  <si>
    <t xml:space="preserve">ULTRA VERT </t>
  </si>
  <si>
    <t>Liquide vaisselle manuelle Ecologique OGLVI 220</t>
  </si>
  <si>
    <t>Liquide vaisselle manuelle Ecologique PPLVI 1</t>
  </si>
  <si>
    <t>Liquide vaisselle manuelle Ecologique PPLVI 5</t>
  </si>
  <si>
    <t>Liquide vaisselle manuelle Ecologique CPLVI 1</t>
  </si>
  <si>
    <t>Liquide vaisselle manuelle Ecologique CPLVI 5</t>
  </si>
  <si>
    <t>Liquide vaisselle manuelle Ecologique ARLVI 1</t>
  </si>
  <si>
    <t>Liquide vaisselle manuelle Ecologique ARLVI 5</t>
  </si>
  <si>
    <t>Liquide vaisselle manuelle Ecologique DXLVI 1</t>
  </si>
  <si>
    <t>Liquide vaisselle manuelle Ecologique DXLVI 5</t>
  </si>
  <si>
    <t>Liquide vaisselle manuelle Ecologique EPLVI 1</t>
  </si>
  <si>
    <t>Liquide vaisselle manuelle Ecologique EPLVI 5</t>
  </si>
  <si>
    <t>Liquide vaisselle manuelle Ecologique EQLVI 1</t>
  </si>
  <si>
    <t>Liquide vaisselle manuelle Ecologique EQLVI 5</t>
  </si>
  <si>
    <t>Liquide vaisselle manuelle Ecologique WVLVI 1</t>
  </si>
  <si>
    <t>Liquide vaisselle manuelle Ecologique WVLVI 5</t>
  </si>
  <si>
    <t>Liquide vaisselle manuelle Ecologique SBLVI 1</t>
  </si>
  <si>
    <t>Liquide vaisselle manuelle Ecologique SBLVI 5</t>
  </si>
  <si>
    <t>Liquide vaisselle manuelle Ecologique NCLVI 1</t>
  </si>
  <si>
    <t>Liquide vaisselle manuelle Ecologique NCLVI 5</t>
  </si>
  <si>
    <t>Liquide vaisselle manuelle Ecologique HYLVI 1</t>
  </si>
  <si>
    <t>Liquide vaisselle manuelle Ecologique HYLVI 5</t>
  </si>
  <si>
    <t>Liquide vaisselle manuelle Ecologique GGLVI 1</t>
  </si>
  <si>
    <t>Liquide vaisselle manuelle Ecologique GGLVI 5</t>
  </si>
  <si>
    <t>Liquide vaisselle manuelle Ecologique GFLVI 1</t>
  </si>
  <si>
    <t>Liquide vaisselle manuelle Ecologique GFLVI 5</t>
  </si>
  <si>
    <t>Liquide vaisselle manuelle Ecologique 5L</t>
  </si>
  <si>
    <t>19/01</t>
  </si>
  <si>
    <t>19/01/01</t>
  </si>
  <si>
    <t>19/01/02</t>
  </si>
  <si>
    <t>ACTIVERT</t>
  </si>
  <si>
    <t>HAPIVERT</t>
  </si>
  <si>
    <t>RCSI</t>
  </si>
  <si>
    <t>FR/019/019</t>
  </si>
  <si>
    <t>LABEL'LANDE VERT</t>
  </si>
  <si>
    <t>COPAK</t>
  </si>
  <si>
    <t>FR/019/014</t>
  </si>
  <si>
    <t>14/02</t>
  </si>
  <si>
    <t>ECO'ACTIF</t>
  </si>
  <si>
    <t>Liquide vaisselle manuelle Ecologique OGLVI 1L (FR, EN, DE, SP, HU)</t>
  </si>
  <si>
    <t>Liquide vaisselle manuelle Ecologique OGLVI 5L (FR, EN, DE, SP, HU)</t>
  </si>
  <si>
    <t>LPM600 Liquide Plonge Manuel 1L</t>
  </si>
  <si>
    <t>LPM600 Liquide Plonge Manuel 5L</t>
  </si>
  <si>
    <t>Nettoyant Dégraissant Vaisselle Doux pour la peau 1L</t>
  </si>
  <si>
    <t>STEPHIE</t>
  </si>
  <si>
    <t>26/01/01</t>
  </si>
  <si>
    <t>IDEGREEN</t>
  </si>
  <si>
    <t>23/01</t>
  </si>
  <si>
    <t>23/01a</t>
  </si>
  <si>
    <t>HYDRACHIM</t>
  </si>
  <si>
    <t>FR/019/023</t>
  </si>
  <si>
    <t>L'ARBRE VERT</t>
  </si>
  <si>
    <t>FR/019/003</t>
  </si>
  <si>
    <t>03/01</t>
  </si>
  <si>
    <t>03/02</t>
  </si>
  <si>
    <t>NOVAMEX</t>
  </si>
  <si>
    <t>03/04</t>
  </si>
  <si>
    <t>03/05</t>
  </si>
  <si>
    <t>PALLAS</t>
  </si>
  <si>
    <t>Extension</t>
  </si>
  <si>
    <t>Admission</t>
  </si>
  <si>
    <t>ADONIS'PLONGE</t>
  </si>
  <si>
    <t>Liquide Vaisselle Écologique 1L</t>
  </si>
  <si>
    <t>LABOJAL</t>
  </si>
  <si>
    <t>Liquide Vaisselle Écologique 5L</t>
  </si>
  <si>
    <t>03/03</t>
  </si>
  <si>
    <t>03/02b/01</t>
  </si>
  <si>
    <t>03/02a/01</t>
  </si>
  <si>
    <t>L'ARBRE VERT PROFESSIONNEL</t>
  </si>
  <si>
    <t>EXTRAPLONGE Green 5Kg</t>
  </si>
  <si>
    <t>SANTOR</t>
  </si>
  <si>
    <t>26/01/02</t>
  </si>
  <si>
    <t>30/02/01</t>
  </si>
  <si>
    <t>FR/019/039</t>
  </si>
  <si>
    <t>39/01</t>
  </si>
  <si>
    <t>39/01a</t>
  </si>
  <si>
    <t>PROCALP</t>
  </si>
  <si>
    <t>FR/019/031</t>
  </si>
  <si>
    <t>Liquide vaisselle Clem Eco 1L</t>
  </si>
  <si>
    <t>Liquide vaisselle Clem Eco 5L</t>
  </si>
  <si>
    <t>Liquide vaisselle professionnel 1L</t>
  </si>
  <si>
    <t>Liquide vaisselle professionnel 5L</t>
  </si>
  <si>
    <t>VERT'HYGE</t>
  </si>
  <si>
    <t>31/01</t>
  </si>
  <si>
    <t>31/01a</t>
  </si>
  <si>
    <t>31/02</t>
  </si>
  <si>
    <t>31/02a</t>
  </si>
  <si>
    <t>Vaisselle mains 500mL + Recharge 500mL</t>
  </si>
  <si>
    <t>03/02b/02</t>
  </si>
  <si>
    <t>06/01/05</t>
  </si>
  <si>
    <t>PROP</t>
  </si>
  <si>
    <t>Liquide vaisselle main écologique 5L</t>
  </si>
  <si>
    <t>Liquide vaisselle main écologique 1L</t>
  </si>
  <si>
    <t>06/01a/01</t>
  </si>
  <si>
    <t>06/01a/03</t>
  </si>
  <si>
    <t>06/01a/04</t>
  </si>
  <si>
    <t>06/01a/05</t>
  </si>
  <si>
    <t>29/01/15</t>
  </si>
  <si>
    <t>29/01a/15</t>
  </si>
  <si>
    <t xml:space="preserve">Plonge Green 1L </t>
  </si>
  <si>
    <t xml:space="preserve">Plonge Green 5L </t>
  </si>
  <si>
    <t>03/06</t>
  </si>
  <si>
    <t>03/07</t>
  </si>
  <si>
    <t>12/01a/01</t>
  </si>
  <si>
    <t>12/01/01</t>
  </si>
  <si>
    <t>ECOFLOWER</t>
  </si>
  <si>
    <t>12/01a/02</t>
  </si>
  <si>
    <t>Dish Detergent Vaisselle liquide 1L (FR, NL)</t>
  </si>
  <si>
    <t>Dish Detergent Vaisselle liquide 5L (FR, NL)</t>
  </si>
  <si>
    <t>NOVASPARK</t>
  </si>
  <si>
    <t>NOVA VAISSELLE Liquide Vaisselle Manuelle 1L</t>
  </si>
  <si>
    <t>NOVA VAISSELLE Liquide Vaisselle Manuelle 5L</t>
  </si>
  <si>
    <t>HTS BIO</t>
  </si>
  <si>
    <t>FR/019/018</t>
  </si>
  <si>
    <t>Fabricant</t>
  </si>
  <si>
    <t>12/01a/03</t>
  </si>
  <si>
    <t>GREEN LINE</t>
  </si>
  <si>
    <t>Liquide Vaisselle Manuelle 5L</t>
  </si>
  <si>
    <t>Liquide Vaisselle Manuelle 1L</t>
  </si>
  <si>
    <t>12/01/02</t>
  </si>
  <si>
    <t>12/01a/04</t>
  </si>
  <si>
    <t>VERONESE</t>
  </si>
  <si>
    <t>Liquide vaisselle Fruits rouges 500mL</t>
  </si>
  <si>
    <t>12/01b</t>
  </si>
  <si>
    <t>Hand Dish Liquide Vaisselle 500mL (FR, NL, EN)</t>
  </si>
  <si>
    <t>12/01b/01</t>
  </si>
  <si>
    <t>12/01b/02</t>
  </si>
  <si>
    <t>Liquide Vaisselle Manuelle 500mL (FR, NL, EN, ES)</t>
  </si>
  <si>
    <t>FR/019/024</t>
  </si>
  <si>
    <t>EUROCHIMIC-SOCHIPHARM</t>
  </si>
  <si>
    <t>Liquide Vaisselle Main 1L</t>
  </si>
  <si>
    <t>24/01</t>
  </si>
  <si>
    <t>24/01a</t>
  </si>
  <si>
    <t>Liquide Vaisselle Main 5L standard</t>
  </si>
  <si>
    <t>ECU VERT</t>
  </si>
  <si>
    <t>HYPRONORM GREEN</t>
  </si>
  <si>
    <t>Plonge Concentré 5L</t>
  </si>
  <si>
    <t>12/01a/05</t>
  </si>
  <si>
    <t>BERNARD</t>
  </si>
  <si>
    <t>Liquide Vaisselle Très Concentré 1L</t>
  </si>
  <si>
    <t>Liquide Vaisselle Très Concentré 5L</t>
  </si>
  <si>
    <t>12/01a/06</t>
  </si>
  <si>
    <t>TECHLINE</t>
  </si>
  <si>
    <t>23/01/01</t>
  </si>
  <si>
    <t>INOV VAISSELLE</t>
  </si>
  <si>
    <t>23/01a/01</t>
  </si>
  <si>
    <t>LIQUIDE VAISSELLE MANUELLE 5Kg</t>
  </si>
  <si>
    <t>LIQUIDE VAISSELLE MANUELLE 1Kg</t>
  </si>
  <si>
    <t>HYGI'GREEN Plonge Manuelle concentrée 5L</t>
  </si>
  <si>
    <t>HYGI'GREEN Plonge Manuelle concentrée 1L</t>
  </si>
  <si>
    <t>HYGI'GREEN</t>
  </si>
  <si>
    <t>12/01/03</t>
  </si>
  <si>
    <t>12/01a/07</t>
  </si>
  <si>
    <t>DESTY GREEN</t>
  </si>
  <si>
    <t>Plonge Manuelle 1L</t>
  </si>
  <si>
    <t>Plonge Manuelle 5L</t>
  </si>
  <si>
    <t>12/01/04</t>
  </si>
  <si>
    <t>12/01a/08</t>
  </si>
  <si>
    <t>QUALITY</t>
  </si>
  <si>
    <t>12/01a/09</t>
  </si>
  <si>
    <t>Vaisselle Mains 1L</t>
  </si>
  <si>
    <t>Vaisselle Mains 5L</t>
  </si>
  <si>
    <t>R'NET LABEL</t>
  </si>
  <si>
    <t>12/01/05</t>
  </si>
  <si>
    <t>12/01a/10</t>
  </si>
  <si>
    <t>ARCO</t>
  </si>
  <si>
    <t>Eco Liquid Hand Dishwashing Detergent 1L</t>
  </si>
  <si>
    <t>Eco Liquid Hand Dishwashing Detergent 5L</t>
  </si>
  <si>
    <t>12/01/06</t>
  </si>
  <si>
    <t>12/01/07</t>
  </si>
  <si>
    <t>12/01a/11</t>
  </si>
  <si>
    <t>30/05</t>
  </si>
  <si>
    <t>Liquide Vaisselle Ecologique Aloe Vera 500mL</t>
  </si>
  <si>
    <t>KER</t>
  </si>
  <si>
    <t>KER VAISSELLE Liquide Vaisselle Manuelle 1L</t>
  </si>
  <si>
    <t>KER VAISSELLE Liquide Vaisselle Manuelle 5L</t>
  </si>
  <si>
    <t>12/01/08</t>
  </si>
  <si>
    <t>12/01a/12</t>
  </si>
  <si>
    <t>PRODIM</t>
  </si>
  <si>
    <t>Détergent Vaisselle Concentré 1L</t>
  </si>
  <si>
    <t>21/01/02</t>
  </si>
  <si>
    <t>Hand Dish Liquide Vaisselle 1L (ES, IT, PT)</t>
  </si>
  <si>
    <t>Hand Dish Liquide Vaisselle 5L (ES, IT, PT)</t>
  </si>
  <si>
    <t>12/01/09</t>
  </si>
  <si>
    <t>12/01a/13</t>
  </si>
  <si>
    <t>TITANIUM</t>
  </si>
  <si>
    <t>12/01/10</t>
  </si>
  <si>
    <t>12/01a/14</t>
  </si>
  <si>
    <t xml:space="preserve">JEX PROFESSIONNEL </t>
  </si>
  <si>
    <t>ACTION VERTE PROFESSIONNEL</t>
  </si>
  <si>
    <t>02/01a/05</t>
  </si>
  <si>
    <t>Liquide Vaisselle Plonge Manuel 1L</t>
  </si>
  <si>
    <t>ECOLAPLONGE</t>
  </si>
  <si>
    <t>30/02a/02</t>
  </si>
  <si>
    <t>30/02b/02</t>
  </si>
  <si>
    <t>Liquide Vaisselle 1L (FR, NL)</t>
  </si>
  <si>
    <t>Liquide Vaisselle 5L (FR, NL)</t>
  </si>
  <si>
    <t>Liquide vaisselle manuelle Ecologique 1L</t>
  </si>
  <si>
    <t>DISCI ENVIRONNEMENT</t>
  </si>
  <si>
    <t>29/01/16</t>
  </si>
  <si>
    <t>39/01/01</t>
  </si>
  <si>
    <t>39/01a/01</t>
  </si>
  <si>
    <t>Liquide Vaisselle 5L</t>
  </si>
  <si>
    <t>Liquide Vaisselle 1L</t>
  </si>
  <si>
    <t>12/01/11</t>
  </si>
  <si>
    <t>12/01a/15</t>
  </si>
  <si>
    <t>Hand Dish Liquid 1L (EN, FI, SE)</t>
  </si>
  <si>
    <t>Hand Dish Liquid 5L (EN, FI, SE)</t>
  </si>
  <si>
    <t>Liquide Vaisselle 1L (FR, NL, D)</t>
  </si>
  <si>
    <t>Liquide Vaisselle 5L (FR, NL, D)</t>
  </si>
  <si>
    <t xml:space="preserve">PURE </t>
  </si>
  <si>
    <t>12/01/12</t>
  </si>
  <si>
    <t>12/01a/16</t>
  </si>
  <si>
    <t>ENZYLAV CUISINE</t>
  </si>
  <si>
    <t>Liquide Vaisselle Manuelle Ecologique 20L</t>
  </si>
  <si>
    <t>Liquide Vaisselle Ecologique 5L</t>
  </si>
  <si>
    <t>Liquide Vaisselle Ecologique 20L</t>
  </si>
  <si>
    <t>29/01c</t>
  </si>
  <si>
    <t>29/01c/01</t>
  </si>
  <si>
    <t>29/01a/16</t>
  </si>
  <si>
    <t>L'ALBERO VERDE</t>
  </si>
  <si>
    <t>03/02/01</t>
  </si>
  <si>
    <t>03/03/01</t>
  </si>
  <si>
    <t>Piatti Concentrato Ecologico Pelli Sensibili 500mL</t>
  </si>
  <si>
    <t>BIO BLANK INTERNATIONAL</t>
  </si>
  <si>
    <t>Liquide Vaisselle Main 500mL</t>
  </si>
  <si>
    <t>BIO BLANK</t>
  </si>
  <si>
    <t>FR/019/034</t>
  </si>
  <si>
    <t>34/01</t>
  </si>
  <si>
    <t>CHIMITEX</t>
  </si>
  <si>
    <t>Liquide Vaisselle Thym 500mL</t>
  </si>
  <si>
    <t>MAÎTRE SAVON DE MARSEILLE</t>
  </si>
  <si>
    <t>41/01</t>
  </si>
  <si>
    <t>30/06</t>
  </si>
  <si>
    <t>18/01a/01</t>
  </si>
  <si>
    <t>WASHWAY</t>
  </si>
  <si>
    <t>18/01d/01</t>
  </si>
  <si>
    <t>Liquide Pour Plonge Manuelle 750mL</t>
  </si>
  <si>
    <t>Liquide Pour Plonge Manuelle 5L</t>
  </si>
  <si>
    <t>18/01e/01</t>
  </si>
  <si>
    <t>Liquide Pour Plonge Manuelle 30L</t>
  </si>
  <si>
    <t>18/01f/01</t>
  </si>
  <si>
    <t>Liquide Pour Plonge Manuelle 200L</t>
  </si>
  <si>
    <t>18/01g/01</t>
  </si>
  <si>
    <t>Liquide Pour Plonge Manuelle 1000L</t>
  </si>
  <si>
    <t>18/02a/01</t>
  </si>
  <si>
    <t>18/02d/01</t>
  </si>
  <si>
    <t>18/02e/01</t>
  </si>
  <si>
    <t>18/02g/01</t>
  </si>
  <si>
    <t>18/02f/01</t>
  </si>
  <si>
    <t>Liquide Vaisselle Peaux Sensibles 500mL</t>
  </si>
  <si>
    <t>Liquide Pour Plonge Manuelle Aloe Vera 750mL</t>
  </si>
  <si>
    <t>Liquide Pour Plonge Manuelle Aloe Vera 5L</t>
  </si>
  <si>
    <t>Liquide Pour Plonge Manuelle Aloe Vera 30L</t>
  </si>
  <si>
    <t>Liquide Pour Plonge Manuelle Aloe Vera 200L</t>
  </si>
  <si>
    <t>Liquide Pour Plonge Manuelle Aloe Vera 1000L</t>
  </si>
  <si>
    <t>12/01/13</t>
  </si>
  <si>
    <t>KERO GREEN</t>
  </si>
  <si>
    <t>12/01/14</t>
  </si>
  <si>
    <t>SODEGREEN P</t>
  </si>
  <si>
    <t>12/01a/17</t>
  </si>
  <si>
    <t>FR/019/041</t>
  </si>
  <si>
    <t>28/04</t>
  </si>
  <si>
    <t>28/05</t>
  </si>
  <si>
    <t>28/06</t>
  </si>
  <si>
    <t>MONOPRIX VERT</t>
  </si>
  <si>
    <t xml:space="preserve">Liquide Vaisselle Concentré Citron 500mL </t>
  </si>
  <si>
    <t>Liquide Vaisselle Concentré Menthe-Eucalyptus 500mL</t>
  </si>
  <si>
    <t>Liquide Vaisselle Concentré Peaux Sensibles 500mL</t>
  </si>
  <si>
    <t>30/07</t>
  </si>
  <si>
    <t>Liquide Vaisselle Citron et Laurier 500mL</t>
  </si>
  <si>
    <t>30/07/01</t>
  </si>
  <si>
    <t>30/07a</t>
  </si>
  <si>
    <t>Eco-recharge Liquide Vaisselle Citron et Laurier 500mL</t>
  </si>
  <si>
    <t>Liquide Vaisselle Citron Laurier 500mL</t>
  </si>
  <si>
    <t>NETTO S'ENGAGE ECOLOGIQUE</t>
  </si>
  <si>
    <t>12/01/15</t>
  </si>
  <si>
    <t>18/02a/02</t>
  </si>
  <si>
    <t>18/02d/02</t>
  </si>
  <si>
    <t>Bioplonge à l’aloé vera Liquide Pour Plonge Manuelle 750mL</t>
  </si>
  <si>
    <t>Bioplonge à l’aloé vera Liquide Pour Plonge Manuelle 5L</t>
  </si>
  <si>
    <t>RESOCHEF</t>
  </si>
  <si>
    <t>03/08</t>
  </si>
  <si>
    <t>12/01/16</t>
  </si>
  <si>
    <t>Hand Dish Liquide Vaisselle 1L (SE, NO, DK)</t>
  </si>
  <si>
    <t>Hand Dish Liquide Vaisselle 5L (SE, NO, DK)</t>
  </si>
  <si>
    <t>12/01a/18</t>
  </si>
  <si>
    <t xml:space="preserve">Liquide Vaisselle 1L </t>
  </si>
  <si>
    <t>03/09</t>
  </si>
  <si>
    <t>03/10</t>
  </si>
  <si>
    <t>30/02b/03</t>
  </si>
  <si>
    <t>Liquide Vaisselle Plonge Manuelle 1L</t>
  </si>
  <si>
    <t>30/02a/03</t>
  </si>
  <si>
    <t>Liquide Vaisselle Plonge Manuelle 5L</t>
  </si>
  <si>
    <t>Liquide vaisselle écologique aloe vera 500mL</t>
  </si>
  <si>
    <t>Nettoyant Vaisselle Pour La Plonge Manuelle 1L FR, NE (?)</t>
  </si>
  <si>
    <t>Nettoyant Vaisselle Pour La Plonge Manuelle 5L FR, NE (?)</t>
  </si>
  <si>
    <t>37/01/01</t>
  </si>
  <si>
    <t>37/01a/01</t>
  </si>
  <si>
    <t>FR/019/043</t>
  </si>
  <si>
    <t>SURE</t>
  </si>
  <si>
    <t>30/02a/04</t>
  </si>
  <si>
    <t>30/02b/04</t>
  </si>
  <si>
    <t>RESOCHEF Plonge Manuelle Lavage de la Vaisselle à la Main 5L</t>
  </si>
  <si>
    <t>RESOCHEF Plonge Manuelle Lavage de la Vaisselle à la Main 500mL</t>
  </si>
  <si>
    <t>RESOLUTIONS</t>
  </si>
  <si>
    <t>MAISON VERTE</t>
  </si>
  <si>
    <t>Liquide Vaisselle Ultra Dégraissant Melon 500mL</t>
  </si>
  <si>
    <t>Liquide Vaisselle Ultra Dégraissant Citron Pamplemousse 750mL</t>
  </si>
  <si>
    <t>Liquide Vaisselle Peaux sensibles Fraîcheur Aloe Vera 500mL</t>
  </si>
  <si>
    <t>Liquide Vaisselle Ultra Dégraissant Figuier 500mL</t>
  </si>
  <si>
    <t>Liquide Vaisselle Ultra Dégraissant Basilic Thym 500mL</t>
  </si>
  <si>
    <t>EURO CHIMIE INDUSTRIE</t>
  </si>
  <si>
    <t>39/01/02</t>
  </si>
  <si>
    <t>39/01a/02</t>
  </si>
  <si>
    <t>Liquide de lavage manuel et de trempage de la vaisselle 1L</t>
  </si>
  <si>
    <t>Liquide de lavage manuel et de trempage de la vaisselle 5L</t>
  </si>
  <si>
    <t>03/11</t>
  </si>
  <si>
    <t>03/12</t>
  </si>
  <si>
    <t>06/01b/01</t>
  </si>
  <si>
    <t>Liquide Vaisselle Plonge Manuelle 500mL (FR, EN)</t>
  </si>
  <si>
    <t>Liquide Vaisselle Plonge Manuelle 20L (FR, EN)</t>
  </si>
  <si>
    <t>30/02c/01</t>
  </si>
  <si>
    <t>12/01/17</t>
  </si>
  <si>
    <t>03/02/02</t>
  </si>
  <si>
    <t xml:space="preserve">Liquide vaisselle écologique 250 x 20mL </t>
  </si>
  <si>
    <t>23/01/02</t>
  </si>
  <si>
    <t>23/01a/02</t>
  </si>
  <si>
    <t>VERT NATURE</t>
  </si>
  <si>
    <t>21/01a/02</t>
  </si>
  <si>
    <t>Pro Neo Vert - Plonge 5L</t>
  </si>
  <si>
    <t>12/01a/19</t>
  </si>
  <si>
    <t>12/01/18</t>
  </si>
  <si>
    <t>Vaisselle Mains Pamplemousse 750mL</t>
  </si>
  <si>
    <t>Vaisselle Mains Pamplemousse formule concentrée 500mL</t>
  </si>
  <si>
    <t>Vaisselle Mains Citron 750mL</t>
  </si>
  <si>
    <t>Vaisselle Mains Romarin 750mL</t>
  </si>
  <si>
    <t>Vaisselle Mains peaux sensibles 5L</t>
  </si>
  <si>
    <t>Détergent vaisselle à la main 1L (FR, EN, NL)</t>
  </si>
  <si>
    <t>Détergent vaisselle à la main 5L (FR, EN, NL)</t>
  </si>
  <si>
    <t>Détergent vaisselle à la main 100mL + Recharge 5L (FR, EN, NL)</t>
  </si>
  <si>
    <t>43/01</t>
  </si>
  <si>
    <t>Hand dishwash 1L (GB, NL, F, D , I, DK, S, FIN, N,)</t>
  </si>
  <si>
    <t>43/01/01</t>
  </si>
  <si>
    <t>Hand dishwash 1L (D, CZ, EE, HU, LV, LT, PL, SK, SI)</t>
  </si>
  <si>
    <t>43/01/02</t>
  </si>
  <si>
    <t>Hand dishwash 1L (E, P, GR, BG, HR, RO, RU, SRB, UA)</t>
  </si>
  <si>
    <t>43/01a</t>
  </si>
  <si>
    <t>Hand dishwash 5L (GB, NL, F, D , I, DK, S, FIN, N, E, P, GR, BG, HR, CZ, EE, HU, LV, LT, P, RO, RU, SRB, SK, SI, UA)</t>
  </si>
  <si>
    <t>GP</t>
  </si>
  <si>
    <t>Pro/GP</t>
  </si>
  <si>
    <t>PRO</t>
  </si>
  <si>
    <t>Pro et GP</t>
  </si>
  <si>
    <t>Pro</t>
  </si>
  <si>
    <t>AVENIR DETERGENCE</t>
  </si>
  <si>
    <t>03/13</t>
  </si>
  <si>
    <t>03/14</t>
  </si>
  <si>
    <t>Vaisselle Mains Framboise 750 ml</t>
  </si>
  <si>
    <t>Détergent plonge manuelle concentré 1L</t>
  </si>
  <si>
    <t>MACTEEP CUISINE</t>
  </si>
  <si>
    <t>12/01/19</t>
  </si>
  <si>
    <t>Détergent plonge manuelle concentré 5L</t>
  </si>
  <si>
    <t>12/01a/20</t>
  </si>
  <si>
    <t>12/01/20</t>
  </si>
  <si>
    <t>Liquide vaisselle 1L (FR, NL, EN)</t>
  </si>
  <si>
    <t>OH CLEAN</t>
  </si>
  <si>
    <t>03/06/01</t>
  </si>
  <si>
    <t>ARTUGO</t>
  </si>
  <si>
    <t>Date réception compléments n°1</t>
  </si>
  <si>
    <t>Date réception compléments n°2</t>
  </si>
  <si>
    <t>Date réception compléments n°3</t>
  </si>
  <si>
    <t>Nombre de titulaires</t>
  </si>
  <si>
    <t>Piatti Concentrato Mandorla 500mL</t>
  </si>
  <si>
    <t>Date de la demande de compléments n°2 (date de traitement des compléments n°1)</t>
  </si>
  <si>
    <t>Date de la demande de compléments n°3 (date de traitement des compléments n°2)</t>
  </si>
  <si>
    <t>Liquide Vaisselle Manuelle 200 mL</t>
  </si>
  <si>
    <t>Date d'instruction (date de demande Compléments n°1)</t>
  </si>
  <si>
    <t>29/01d</t>
  </si>
  <si>
    <t>HYNOVA</t>
  </si>
  <si>
    <t>certifié mais en cours de MàJ</t>
  </si>
  <si>
    <t>29/01a/18</t>
  </si>
  <si>
    <t>Vaisselle Main Hypoallergénique 5L</t>
  </si>
  <si>
    <t>30/02/02</t>
  </si>
  <si>
    <t>Piatti concentrato limone 500mL</t>
  </si>
  <si>
    <t>Piatti Concentrato Senza Profumo 500mL</t>
  </si>
  <si>
    <t>Mois</t>
  </si>
  <si>
    <t>Etat du dossier</t>
  </si>
  <si>
    <t>Liquide vaisselle 1,5L (poche)</t>
  </si>
  <si>
    <t>29/01d/01</t>
  </si>
  <si>
    <t>Hynogreen Plonge 5l</t>
  </si>
  <si>
    <t>KEO</t>
  </si>
  <si>
    <t>CHEZ MOI</t>
  </si>
  <si>
    <t>21/01a/03</t>
  </si>
  <si>
    <t>DIVERSEY EUROPE OPERATIONS BV</t>
  </si>
  <si>
    <t>FR/019/044</t>
  </si>
  <si>
    <t>44/01</t>
  </si>
  <si>
    <t>CGH Résidences</t>
  </si>
  <si>
    <t>Vaisselle Mains peaux sensibles 750ml</t>
  </si>
  <si>
    <t>Détergent Vaisselle 5L</t>
  </si>
  <si>
    <t>Certifié</t>
  </si>
  <si>
    <t>Détergent Vaisselle 1L bouillotte</t>
  </si>
  <si>
    <t>21/01b/01</t>
  </si>
  <si>
    <t>Hynogreen Plonge 1,5L (poche)</t>
  </si>
  <si>
    <t>BEE UP</t>
  </si>
  <si>
    <t>Liquide Vaisselle Fleurs de Thé 500mL</t>
  </si>
  <si>
    <t>Liquide Vaisselle Litchi 500mL</t>
  </si>
  <si>
    <t>28/12</t>
  </si>
  <si>
    <t>28/12a</t>
  </si>
  <si>
    <t>Liquide Vaisselle Peaux Sensibles Hypoallergénique 0% 500mL</t>
  </si>
  <si>
    <t>Liquide Vaisselle Peaux Sensibles Hypoallergénique 0% 750mL</t>
  </si>
  <si>
    <r>
      <t xml:space="preserve">Vaisselle Mains </t>
    </r>
    <r>
      <rPr>
        <sz val="10"/>
        <color indexed="8"/>
        <rFont val="Arial"/>
        <family val="2"/>
      </rPr>
      <t>Aloe Vera 500mL</t>
    </r>
  </si>
  <si>
    <r>
      <t xml:space="preserve">Vaisselle Mains </t>
    </r>
    <r>
      <rPr>
        <sz val="10"/>
        <color indexed="8"/>
        <rFont val="Arial"/>
        <family val="2"/>
      </rPr>
      <t>Citron vert 500mL</t>
    </r>
  </si>
  <si>
    <r>
      <t xml:space="preserve">Vaisselle Mains </t>
    </r>
    <r>
      <rPr>
        <sz val="10"/>
        <color indexed="8"/>
        <rFont val="Arial"/>
        <family val="2"/>
      </rPr>
      <t>Peaux Sensibles 500mL</t>
    </r>
  </si>
  <si>
    <r>
      <t xml:space="preserve">Vaisselle Mains </t>
    </r>
    <r>
      <rPr>
        <sz val="10"/>
        <color indexed="8"/>
        <rFont val="Arial"/>
        <family val="2"/>
      </rPr>
      <t>Poire 500 ml</t>
    </r>
  </si>
  <si>
    <r>
      <t xml:space="preserve">Vaisselle Mains </t>
    </r>
    <r>
      <rPr>
        <sz val="10"/>
        <color indexed="8"/>
        <rFont val="Arial"/>
        <family val="2"/>
      </rPr>
      <t>Menthe Basilic 500mL</t>
    </r>
  </si>
  <si>
    <t>Vaisselle Mains Amande 500mL</t>
  </si>
  <si>
    <t>12/01/21</t>
  </si>
  <si>
    <t>12/01a/21</t>
  </si>
  <si>
    <t>Plonge Manuelle Concentré 1L</t>
  </si>
  <si>
    <t>Plonge Manuelle Concentré 5L</t>
  </si>
  <si>
    <t>28/07</t>
  </si>
  <si>
    <t>28/08</t>
  </si>
  <si>
    <t>28/09</t>
  </si>
  <si>
    <t>28/10</t>
  </si>
  <si>
    <t>28/11</t>
  </si>
  <si>
    <t>SID.ECO VAISSELLE</t>
  </si>
  <si>
    <t>12/01a/22</t>
  </si>
  <si>
    <t>Hynogreen Plonge 1L</t>
  </si>
  <si>
    <t>29/01/17</t>
  </si>
  <si>
    <t>MAISON VERTE PROFESSIONAL</t>
  </si>
  <si>
    <t>30/02a/05</t>
  </si>
  <si>
    <t>30/02b/05</t>
  </si>
  <si>
    <t>Plonge Manuelle Ultra-Dégraissante 1L (FR, GB)</t>
  </si>
  <si>
    <t>Plonge Manuelle Ultra-Dégraissante 5L (FR, GB)</t>
  </si>
  <si>
    <t>03/15</t>
  </si>
  <si>
    <t>03/16</t>
  </si>
  <si>
    <t>Liquide Vaisselle Concentré AP3 5L</t>
  </si>
  <si>
    <t>Nettoyant Vaisselle à la Main Concentrée AP3 5L (FR, NL)</t>
  </si>
  <si>
    <t>19/01a</t>
  </si>
  <si>
    <t>Liquide Vaisselle Concentré N 5L</t>
  </si>
  <si>
    <t>Vaisselle Mains Peaux Sensibles 100mL</t>
  </si>
  <si>
    <t>03/02c</t>
  </si>
  <si>
    <t>Vaisselle Main 1L</t>
  </si>
  <si>
    <t>Vaisselle Main 5L</t>
  </si>
  <si>
    <t>Vaisselle Mains Amande Douce &amp; Fleurs d'Abricotier 750mL</t>
  </si>
  <si>
    <t>Vaisselle Mains Peaux Sensibles biberons aussi! 750mL</t>
  </si>
  <si>
    <t>Vaisselle Mains Fleurs de cerisier 500mL</t>
  </si>
  <si>
    <t>Washing-up Liquid 1L (EN, FR, DE, NL, ES, IT)</t>
  </si>
  <si>
    <t>Washing-up Liquid 5L (EN, FR, DE, NL, ES, IT)</t>
  </si>
  <si>
    <t>Concentré Vaisselle Peaux Sensibles 500mL (FR, IT)</t>
  </si>
  <si>
    <t>Concentré Vaisselle Thym 500mL</t>
  </si>
  <si>
    <t>Liquide Vaisselle Ecologique Aloe Vera 500mL</t>
  </si>
  <si>
    <t>Liquide Vaisselle Ecologique 500mL</t>
  </si>
  <si>
    <t>Plonge Concentrée 1L</t>
  </si>
  <si>
    <t>Plonge Concentrée 5L</t>
  </si>
  <si>
    <t>Liquide vaisselle concentré AP4 5L</t>
  </si>
  <si>
    <t>26/03</t>
  </si>
  <si>
    <t>26/02</t>
  </si>
  <si>
    <t>CHALLENGE'VERT</t>
  </si>
  <si>
    <t>21/01/03</t>
  </si>
  <si>
    <t>21/01a/04</t>
  </si>
  <si>
    <t>Liquide Vaisselle Lavage de la Vaisselle à la Main 1L</t>
  </si>
  <si>
    <t>Liquide Vaisselle Lavage de la Vaisselle à la Main 5L</t>
  </si>
  <si>
    <t>16</t>
  </si>
  <si>
    <t>0</t>
  </si>
  <si>
    <t>1</t>
  </si>
  <si>
    <t>1ère instruction</t>
  </si>
  <si>
    <t>Compléments et instructions</t>
  </si>
  <si>
    <t>cloture nécessaire ?</t>
  </si>
  <si>
    <t>Compléments en retard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</si>
  <si>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</si>
  <si>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</si>
  <si>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</si>
  <si>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</si>
  <si>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</si>
  <si>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</si>
  <si>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</si>
  <si>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</si>
  <si>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</si>
  <si>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</si>
  <si>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</si>
  <si>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</si>
  <si>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</si>
  <si>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</si>
  <si>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</si>
  <si>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</si>
  <si>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</si>
  <si>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</si>
  <si>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4</t>
  </si>
  <si>
    <t>5</t>
  </si>
  <si>
    <t>6</t>
  </si>
  <si>
    <t>7</t>
  </si>
  <si>
    <t>8</t>
  </si>
  <si>
    <t>9</t>
  </si>
  <si>
    <t>10</t>
  </si>
  <si>
    <t>11</t>
  </si>
  <si>
    <t>2</t>
  </si>
  <si>
    <t>12</t>
  </si>
  <si>
    <t>13</t>
  </si>
  <si>
    <t>14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</si>
  <si>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</si>
  <si>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</si>
  <si>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</si>
  <si>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</si>
  <si>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</si>
  <si>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</si>
  <si>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</si>
  <si>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</si>
  <si>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</si>
  <si>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</si>
  <si>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</si>
  <si>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</si>
  <si>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</si>
  <si>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</si>
  <si>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</si>
  <si>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</si>
  <si>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</si>
  <si>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</si>
  <si>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</si>
  <si>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</si>
  <si>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</si>
  <si>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</si>
  <si>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</si>
  <si>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</si>
  <si>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</si>
  <si>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</si>
  <si>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</si>
  <si>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</si>
  <si>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</si>
  <si>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</si>
  <si>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</si>
  <si>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</si>
  <si>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</si>
  <si>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</si>
  <si>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</si>
  <si>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</si>
  <si>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</si>
  <si>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</si>
  <si>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</si>
  <si>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</si>
  <si>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</si>
  <si>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</si>
  <si>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</si>
  <si>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</si>
  <si>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</si>
  <si>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</si>
  <si>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</si>
  <si>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</si>
  <si>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</si>
  <si>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</si>
  <si>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</si>
  <si>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</si>
  <si>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</si>
  <si>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</si>
  <si>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</si>
  <si>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</si>
  <si>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</si>
  <si>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</si>
  <si>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</si>
  <si>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3</t>
  </si>
  <si>
    <t>AAA</t>
  </si>
  <si>
    <t>A</t>
  </si>
  <si>
    <t>I</t>
  </si>
  <si>
    <t>N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</si>
  <si>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</si>
  <si>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</si>
  <si>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</si>
  <si>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</si>
  <si>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</si>
  <si>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</si>
  <si>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</si>
  <si>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</si>
  <si>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</si>
  <si>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</si>
  <si>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</si>
  <si>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</si>
  <si>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</si>
  <si>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</si>
  <si>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</si>
  <si>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</si>
  <si>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</si>
  <si>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</si>
  <si>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</si>
  <si>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</si>
  <si>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</si>
  <si>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</si>
  <si>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</si>
  <si>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</si>
  <si>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</si>
  <si>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</si>
  <si>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</si>
  <si>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</si>
  <si>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</si>
  <si>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AAB</t>
  </si>
  <si>
    <t>AAC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</si>
  <si>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</si>
  <si>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</si>
  <si>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</si>
  <si>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</si>
  <si>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</si>
  <si>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</si>
  <si>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</si>
  <si>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</si>
  <si>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</si>
  <si>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</si>
  <si>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AAN</t>
  </si>
  <si>
    <t>AAO</t>
  </si>
  <si>
    <t>AAP</t>
  </si>
  <si>
    <t>AAQ</t>
  </si>
  <si>
    <t>AAR</t>
  </si>
  <si>
    <t>AAS</t>
  </si>
  <si>
    <t>AAT</t>
  </si>
  <si>
    <t>AAU</t>
  </si>
  <si>
    <t>AAV</t>
  </si>
  <si>
    <t>XA</t>
  </si>
  <si>
    <t>XB</t>
  </si>
  <si>
    <t>XC</t>
  </si>
  <si>
    <t>XD</t>
  </si>
  <si>
    <t>XE</t>
  </si>
  <si>
    <t>XF</t>
  </si>
  <si>
    <t>XG</t>
  </si>
  <si>
    <t>XH</t>
  </si>
  <si>
    <t>XI</t>
  </si>
  <si>
    <t>XJ</t>
  </si>
  <si>
    <t>XK</t>
  </si>
  <si>
    <t>XL</t>
  </si>
  <si>
    <t>XM</t>
  </si>
  <si>
    <t>XN</t>
  </si>
  <si>
    <t>XO</t>
  </si>
  <si>
    <t>XP</t>
  </si>
  <si>
    <t>XQ</t>
  </si>
  <si>
    <t>XR</t>
  </si>
  <si>
    <t>XS</t>
  </si>
  <si>
    <t>XT</t>
  </si>
  <si>
    <t>XU</t>
  </si>
  <si>
    <t>XV</t>
  </si>
  <si>
    <t>XW</t>
  </si>
  <si>
    <t>XX</t>
  </si>
  <si>
    <t>XY</t>
  </si>
  <si>
    <t>XZ</t>
  </si>
  <si>
    <t>XAA</t>
  </si>
  <si>
    <t>XAB</t>
  </si>
  <si>
    <t>XAC</t>
  </si>
  <si>
    <t>XAD</t>
  </si>
  <si>
    <t>XAE</t>
  </si>
  <si>
    <t>XAF</t>
  </si>
  <si>
    <t>XAG</t>
  </si>
  <si>
    <t>XAH</t>
  </si>
  <si>
    <t>XAI</t>
  </si>
  <si>
    <t>XAJ</t>
  </si>
  <si>
    <t>XAK</t>
  </si>
  <si>
    <t>XAL</t>
  </si>
  <si>
    <t>XAM</t>
  </si>
  <si>
    <t>XAN</t>
  </si>
  <si>
    <t>XAO</t>
  </si>
  <si>
    <t>XAP</t>
  </si>
  <si>
    <t>XAQ</t>
  </si>
  <si>
    <t>XAR</t>
  </si>
  <si>
    <t>XAS</t>
  </si>
  <si>
    <t>XAT</t>
  </si>
  <si>
    <t>XAU</t>
  </si>
  <si>
    <t>XAV</t>
  </si>
  <si>
    <t>XAW</t>
  </si>
  <si>
    <t>XAX</t>
  </si>
  <si>
    <t>XAY</t>
  </si>
  <si>
    <t>XAZ</t>
  </si>
  <si>
    <t>XAAA</t>
  </si>
  <si>
    <t>XAAB</t>
  </si>
  <si>
    <t>XAAC</t>
  </si>
  <si>
    <t>XAAD</t>
  </si>
  <si>
    <t>XAAE</t>
  </si>
  <si>
    <t>XAAF</t>
  </si>
  <si>
    <t>XAAG</t>
  </si>
  <si>
    <t>XAAH</t>
  </si>
  <si>
    <t>XAAI</t>
  </si>
  <si>
    <t>XAAJ</t>
  </si>
  <si>
    <t>XAAK</t>
  </si>
  <si>
    <t>XAAL</t>
  </si>
  <si>
    <t>XAAM</t>
  </si>
  <si>
    <t>XAAN</t>
  </si>
  <si>
    <t>XAAO</t>
  </si>
  <si>
    <t>XAAP</t>
  </si>
  <si>
    <t>XAAQ</t>
  </si>
  <si>
    <t>XAAR</t>
  </si>
  <si>
    <t>XAAS</t>
  </si>
  <si>
    <t>XAAT</t>
  </si>
  <si>
    <t>XAAU</t>
  </si>
  <si>
    <t>XAAV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</si>
</sst>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"/>
  </numFmts>
  <fonts count="12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vertAlign val="superscript"/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5" borderId="4" xfId="0" applyFont="1" applyFill="1" applyBorder="1"/>
    <xf numFmtId="0" fontId="2" fillId="3" borderId="5" xfId="0" applyFont="1" applyFill="1" applyBorder="1"/>
    <xf numFmtId="0" fontId="2" fillId="3" borderId="4" xfId="0" applyFont="1" applyFill="1" applyBorder="1"/>
    <xf numFmtId="0" fontId="2" fillId="3" borderId="6" xfId="0" applyFont="1" applyFill="1" applyBorder="1"/>
    <xf numFmtId="0" fontId="2" fillId="3" borderId="6" xfId="0" applyNumberFormat="1" applyFont="1" applyFill="1" applyBorder="1"/>
    <xf numFmtId="14" fontId="2" fillId="3" borderId="4" xfId="0" applyNumberFormat="1" applyFont="1" applyFill="1" applyBorder="1"/>
    <xf numFmtId="0" fontId="2" fillId="3" borderId="4" xfId="0" applyNumberFormat="1" applyFont="1" applyFill="1" applyBorder="1"/>
    <xf numFmtId="0" fontId="2" fillId="4" borderId="6" xfId="0" applyFont="1" applyFill="1" applyBorder="1" applyAlignment="1">
      <alignment horizontal="center"/>
    </xf>
    <xf numFmtId="14" fontId="2" fillId="3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0" borderId="7" xfId="0" applyFont="1" applyBorder="1"/>
    <xf numFmtId="0" fontId="2" fillId="0" borderId="1" xfId="0" applyFont="1" applyBorder="1" applyAlignment="1">
      <alignment horizontal="left"/>
    </xf>
    <xf numFmtId="14" fontId="2" fillId="5" borderId="4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4" borderId="8" xfId="0" applyFont="1" applyFill="1" applyBorder="1"/>
    <xf numFmtId="0" fontId="1" fillId="2" borderId="1" xfId="0" applyFont="1" applyFill="1" applyBorder="1" applyAlignment="1">
      <alignment vertical="center" wrapText="1"/>
    </xf>
    <xf numFmtId="49" fontId="2" fillId="0" borderId="1" xfId="0" applyNumberFormat="1" applyFont="1" applyBorder="1" applyAlignment="1"/>
    <xf numFmtId="0" fontId="2" fillId="5" borderId="4" xfId="0" applyFont="1" applyFill="1" applyBorder="1" applyAlignment="1"/>
    <xf numFmtId="0" fontId="2" fillId="4" borderId="1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4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/>
    <xf numFmtId="49" fontId="2" fillId="5" borderId="1" xfId="0" applyNumberFormat="1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left"/>
    </xf>
    <xf numFmtId="0" fontId="2" fillId="4" borderId="9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14" fontId="2" fillId="3" borderId="1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/>
    <xf numFmtId="0" fontId="2" fillId="4" borderId="1" xfId="0" applyFont="1" applyFill="1" applyBorder="1" applyAlignment="1"/>
    <xf numFmtId="14" fontId="2" fillId="5" borderId="1" xfId="0" applyNumberFormat="1" applyFont="1" applyFill="1" applyBorder="1" applyAlignment="1"/>
    <xf numFmtId="164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14" fontId="2" fillId="6" borderId="1" xfId="0" applyNumberFormat="1" applyFont="1" applyFill="1" applyBorder="1" applyAlignment="1">
      <alignment horizontal="center"/>
    </xf>
    <xf numFmtId="0" fontId="2" fillId="3" borderId="10" xfId="0" applyFont="1" applyFill="1" applyBorder="1"/>
    <xf numFmtId="0" fontId="2" fillId="4" borderId="11" xfId="0" applyFont="1" applyFill="1" applyBorder="1"/>
    <xf numFmtId="0" fontId="2" fillId="4" borderId="10" xfId="0" applyFont="1" applyFill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14" fontId="2" fillId="3" borderId="10" xfId="0" applyNumberFormat="1" applyFont="1" applyFill="1" applyBorder="1" applyAlignment="1">
      <alignment horizontal="center"/>
    </xf>
    <xf numFmtId="0" fontId="2" fillId="4" borderId="10" xfId="0" applyFont="1" applyFill="1" applyBorder="1" applyAlignment="1"/>
    <xf numFmtId="14" fontId="2" fillId="5" borderId="10" xfId="0" applyNumberFormat="1" applyFont="1" applyFill="1" applyBorder="1" applyAlignment="1"/>
    <xf numFmtId="0" fontId="2" fillId="0" borderId="12" xfId="0" applyFont="1" applyBorder="1"/>
    <xf numFmtId="0" fontId="2" fillId="4" borderId="0" xfId="0" applyFont="1" applyFill="1" applyBorder="1"/>
    <xf numFmtId="0" fontId="2" fillId="3" borderId="7" xfId="0" applyFont="1" applyFill="1" applyBorder="1"/>
    <xf numFmtId="0" fontId="2" fillId="4" borderId="13" xfId="0" applyFont="1" applyFill="1" applyBorder="1"/>
    <xf numFmtId="0" fontId="2" fillId="3" borderId="14" xfId="0" applyFont="1" applyFill="1" applyBorder="1"/>
    <xf numFmtId="0" fontId="2" fillId="0" borderId="15" xfId="0" applyFont="1" applyBorder="1"/>
    <xf numFmtId="0" fontId="4" fillId="0" borderId="16" xfId="0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/>
    </xf>
    <xf numFmtId="0" fontId="2" fillId="0" borderId="1" xfId="0" applyFont="1" applyFill="1" applyBorder="1"/>
    <xf numFmtId="49" fontId="2" fillId="0" borderId="10" xfId="0" applyNumberFormat="1" applyFont="1" applyFill="1" applyBorder="1" applyAlignment="1"/>
    <xf numFmtId="0" fontId="2" fillId="0" borderId="1" xfId="0" applyFont="1" applyFill="1" applyBorder="1" applyAlignment="1">
      <alignment vertical="center" wrapText="1"/>
    </xf>
    <xf numFmtId="14" fontId="2" fillId="0" borderId="10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 vertical="center" wrapText="1"/>
    </xf>
    <xf numFmtId="49" fontId="2" fillId="6" borderId="1" xfId="0" applyNumberFormat="1" applyFont="1" applyFill="1" applyBorder="1" applyAlignment="1"/>
    <xf numFmtId="0" fontId="2" fillId="6" borderId="1" xfId="0" applyFont="1" applyFill="1" applyBorder="1"/>
    <xf numFmtId="14" fontId="2" fillId="7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/>
    </xf>
    <xf numFmtId="0" fontId="2" fillId="4" borderId="17" xfId="0" applyFont="1" applyFill="1" applyBorder="1"/>
    <xf numFmtId="0" fontId="2" fillId="3" borderId="18" xfId="0" applyFont="1" applyFill="1" applyBorder="1"/>
    <xf numFmtId="0" fontId="2" fillId="3" borderId="19" xfId="0" applyFont="1" applyFill="1" applyBorder="1"/>
    <xf numFmtId="0" fontId="2" fillId="3" borderId="17" xfId="0" applyFont="1" applyFill="1" applyBorder="1"/>
    <xf numFmtId="49" fontId="2" fillId="7" borderId="1" xfId="0" applyNumberFormat="1" applyFont="1" applyFill="1" applyBorder="1" applyAlignment="1"/>
    <xf numFmtId="0" fontId="4" fillId="7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left" vertical="center" wrapText="1"/>
    </xf>
    <xf numFmtId="49" fontId="11" fillId="7" borderId="1" xfId="0" applyNumberFormat="1" applyFont="1" applyFill="1" applyBorder="1" applyAlignment="1"/>
    <xf numFmtId="0" fontId="2" fillId="0" borderId="15" xfId="0" applyFont="1" applyFill="1" applyBorder="1"/>
    <xf numFmtId="0" fontId="2" fillId="0" borderId="12" xfId="0" applyFont="1" applyFill="1" applyBorder="1"/>
    <xf numFmtId="0" fontId="2" fillId="0" borderId="15" xfId="0" applyFont="1" applyFill="1" applyBorder="1" applyAlignment="1">
      <alignment horizontal="left" vertical="center"/>
    </xf>
    <xf numFmtId="0" fontId="2" fillId="0" borderId="2" xfId="0" applyFont="1" applyFill="1" applyBorder="1"/>
    <xf numFmtId="0" fontId="2" fillId="0" borderId="9" xfId="0" applyFont="1" applyFill="1" applyBorder="1"/>
    <xf numFmtId="0" fontId="2" fillId="0" borderId="6" xfId="0" applyFont="1" applyFill="1" applyBorder="1"/>
    <xf numFmtId="0" fontId="2" fillId="0" borderId="8" xfId="0" applyFont="1" applyFill="1" applyBorder="1"/>
    <xf numFmtId="14" fontId="2" fillId="0" borderId="1" xfId="0" applyNumberFormat="1" applyFont="1" applyFill="1" applyBorder="1" applyAlignment="1"/>
    <xf numFmtId="0" fontId="8" fillId="0" borderId="0" xfId="0" applyFont="1"/>
    <xf numFmtId="0" fontId="2" fillId="0" borderId="0" xfId="0" applyFont="1"/>
    <xf numFmtId="14" fontId="2" fillId="3" borderId="16" xfId="0" applyNumberFormat="1" applyFont="1" applyFill="1" applyBorder="1" applyAlignment="1">
      <alignment horizontal="center"/>
    </xf>
    <xf numFmtId="0" fontId="2" fillId="4" borderId="16" xfId="0" applyFont="1" applyFill="1" applyBorder="1" applyAlignment="1"/>
    <xf numFmtId="14" fontId="2" fillId="5" borderId="16" xfId="0" applyNumberFormat="1" applyFont="1" applyFill="1" applyBorder="1" applyAlignment="1"/>
    <xf numFmtId="0" fontId="2" fillId="3" borderId="16" xfId="0" applyNumberFormat="1" applyFont="1" applyFill="1" applyBorder="1" applyAlignment="1"/>
    <xf numFmtId="0" fontId="2" fillId="0" borderId="10" xfId="0" applyFont="1" applyFill="1" applyBorder="1" applyAlignment="1">
      <alignment horizontal="left" vertical="center"/>
    </xf>
    <xf numFmtId="0" fontId="2" fillId="0" borderId="10" xfId="0" applyFont="1" applyFill="1" applyBorder="1"/>
    <xf numFmtId="0" fontId="2" fillId="0" borderId="10" xfId="0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4" fontId="2" fillId="5" borderId="6" xfId="0" applyNumberFormat="1" applyFont="1" applyFill="1" applyBorder="1"/>
    <xf numFmtId="14" fontId="2" fillId="5" borderId="4" xfId="0" applyNumberFormat="1" applyFont="1" applyFill="1" applyBorder="1"/>
    <xf numFmtId="14" fontId="1" fillId="2" borderId="1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2" fillId="0" borderId="4" xfId="0" applyFont="1" applyFill="1" applyBorder="1"/>
    <xf numFmtId="49" fontId="2" fillId="0" borderId="16" xfId="0" applyNumberFormat="1" applyFont="1" applyBorder="1" applyAlignment="1">
      <alignment horizontal="left"/>
    </xf>
    <xf numFmtId="14" fontId="2" fillId="0" borderId="4" xfId="0" applyNumberFormat="1" applyFont="1" applyFill="1" applyBorder="1" applyAlignment="1">
      <alignment horizontal="center"/>
    </xf>
    <xf numFmtId="0" fontId="2" fillId="8" borderId="1" xfId="0" applyNumberFormat="1" applyFont="1" applyFill="1" applyBorder="1" applyAlignment="1">
      <alignment horizontal="center"/>
    </xf>
    <xf numFmtId="14" fontId="2" fillId="8" borderId="1" xfId="0" applyNumberFormat="1" applyFont="1" applyFill="1" applyBorder="1"/>
    <xf numFmtId="0" fontId="9" fillId="8" borderId="4" xfId="0" applyNumberFormat="1" applyFont="1" applyFill="1" applyBorder="1" applyAlignment="1">
      <alignment horizontal="center"/>
    </xf>
    <xf numFmtId="14" fontId="9" fillId="8" borderId="4" xfId="0" applyNumberFormat="1" applyFont="1" applyFill="1" applyBorder="1"/>
    <xf numFmtId="0" fontId="2" fillId="0" borderId="1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NumberFormat="1" applyFont="1" applyFill="1" applyBorder="1"/>
    <xf numFmtId="14" fontId="2" fillId="0" borderId="4" xfId="0" applyNumberFormat="1" applyFont="1" applyFill="1" applyBorder="1"/>
    <xf numFmtId="0" fontId="9" fillId="0" borderId="4" xfId="0" applyNumberFormat="1" applyFont="1" applyFill="1" applyBorder="1" applyAlignment="1">
      <alignment horizontal="center"/>
    </xf>
    <xf numFmtId="14" fontId="9" fillId="0" borderId="4" xfId="0" applyNumberFormat="1" applyFont="1" applyFill="1" applyBorder="1"/>
    <xf numFmtId="0" fontId="2" fillId="4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4" fontId="2" fillId="5" borderId="4" xfId="0" applyNumberFormat="1" applyFont="1" applyFill="1" applyBorder="1" applyAlignment="1"/>
    <xf numFmtId="0" fontId="10" fillId="0" borderId="1" xfId="0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0" xfId="0" applyFont="1" applyFill="1" applyBorder="1"/>
    <xf numFmtId="0" fontId="1" fillId="2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14" fontId="1" fillId="2" borderId="21" xfId="0" applyNumberFormat="1" applyFont="1" applyFill="1" applyBorder="1" applyAlignment="1">
      <alignment horizontal="center" vertical="center" wrapText="1"/>
    </xf>
    <xf numFmtId="14" fontId="1" fillId="3" borderId="16" xfId="0" applyNumberFormat="1" applyFont="1" applyFill="1" applyBorder="1" applyAlignment="1">
      <alignment horizontal="center" vertical="center" wrapText="1"/>
    </xf>
    <xf numFmtId="14" fontId="1" fillId="3" borderId="2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/>
    <xf numFmtId="14" fontId="2" fillId="0" borderId="0" xfId="0" applyNumberFormat="1" applyFont="1" applyFill="1"/>
    <xf numFmtId="49" fontId="1" fillId="2" borderId="10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2" fillId="0" borderId="0" xfId="0" applyNumberFormat="1" applyFont="1"/>
    <xf numFmtId="14" fontId="0" fillId="0" borderId="0" xfId="0" applyNumberFormat="1"/>
    <xf numFmtId="14" fontId="1" fillId="2" borderId="22" xfId="0" applyNumberFormat="1" applyFont="1" applyFill="1" applyBorder="1" applyAlignment="1">
      <alignment horizontal="center" vertical="center"/>
    </xf>
    <xf numFmtId="14" fontId="1" fillId="2" borderId="16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m/d/yyyy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m/d/yyyy"/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pw945/AppData/Local/Temp/TEMPLATE-EC%20338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Produits"/>
      <sheetName val="Liste de valeurs"/>
    </sheetNames>
    <sheetDataSet>
      <sheetData sheetId="0" refreshError="1"/>
      <sheetData sheetId="1" refreshError="1"/>
      <sheetData sheetId="2">
        <row r="3">
          <cell r="E3" t="str">
            <v>Not yet in progress</v>
          </cell>
        </row>
        <row r="4">
          <cell r="E4" t="str">
            <v>In progress</v>
          </cell>
        </row>
        <row r="5">
          <cell r="E5" t="str">
            <v>Awarded</v>
          </cell>
        </row>
        <row r="6">
          <cell r="E6" t="str">
            <v>Awarded - No pending operation</v>
          </cell>
        </row>
        <row r="7">
          <cell r="E7" t="str">
            <v xml:space="preserve">Awarded - Extension in progress </v>
          </cell>
        </row>
        <row r="8">
          <cell r="E8" t="str">
            <v>Awarded - Modification in progress</v>
          </cell>
        </row>
        <row r="9">
          <cell r="E9" t="str">
            <v>Awarded - Renewal in progress</v>
          </cell>
        </row>
        <row r="10">
          <cell r="E10" t="str">
            <v>Awarded - Withdrawal in progress</v>
          </cell>
        </row>
        <row r="11">
          <cell r="E11" t="str">
            <v>Cancelled - Expiry of licence criteria</v>
          </cell>
        </row>
        <row r="12">
          <cell r="E12" t="str">
            <v>Cancelled - Licence holder withdrawal</v>
          </cell>
        </row>
        <row r="13">
          <cell r="E13" t="str">
            <v>Cancelled - Non payment of fees</v>
          </cell>
        </row>
        <row r="14">
          <cell r="E14" t="str">
            <v>Cancelled - Other</v>
          </cell>
        </row>
        <row r="33">
          <cell r="E33" t="str">
            <v>Not yet in progress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A1:AE65536" totalsRowShown="0" headerRowDxfId="31" tableBorderDxfId="30">
  <autoFilter ref="A1:AE65536"/>
  <tableColumns count="31">
    <tableColumn id="1" name="Colonne1" dataDxfId="29"/>
    <tableColumn id="2" name="Colonne2" dataDxfId="28"/>
    <tableColumn id="3" name="Colonne3" dataDxfId="27"/>
    <tableColumn id="4" name="Colonne4" dataDxfId="26"/>
    <tableColumn id="5" name="Colonne5" dataDxfId="25"/>
    <tableColumn id="6" name="Colonne6" dataDxfId="24"/>
    <tableColumn id="7" name="Colonne7" dataDxfId="23"/>
    <tableColumn id="8" name="Référence commerciale" dataDxfId="22"/>
    <tableColumn id="9" name="Marque commerciale" dataDxfId="21"/>
    <tableColumn id="10" name="N° de licence" dataDxfId="20"/>
    <tableColumn id="11" name="Colonne8" dataDxfId="19"/>
    <tableColumn id="12" name="Date de réception" dataDxfId="18"/>
    <tableColumn id="15" name="Date d'instruction (date de demande Compléments n°1)" dataDxfId="17"/>
    <tableColumn id="16" name="Date réception compléments n°1" dataDxfId="16"/>
    <tableColumn id="17" name="Date de la demande de compléments n°2 (date de traitement des compléments n°1)" dataDxfId="15"/>
    <tableColumn id="18" name="Date réception compléments n°2" dataDxfId="14"/>
    <tableColumn id="19" name="Date de la demande de compléments n°3 (date de traitement des compléments n°2)" dataDxfId="13"/>
    <tableColumn id="20" name="Date réception compléments n°3" dataDxfId="12"/>
    <tableColumn id="21" name="Date de certification" dataDxfId="11"/>
    <tableColumn id="22" name="Colonne10" dataDxfId="10"/>
    <tableColumn id="23" name="Colonne11" dataDxfId="9"/>
    <tableColumn id="24" name="Colonne12" dataDxfId="8"/>
    <tableColumn id="25" name="Colonne13" dataDxfId="7"/>
    <tableColumn id="26" name="Colonne9" dataDxfId="6"/>
    <tableColumn id="27" name="Colonne14" dataDxfId="5"/>
    <tableColumn id="28" name="Colonne15" dataDxfId="4"/>
    <tableColumn id="29" name="Colonne16"/>
    <tableColumn id="30" name="Colonne17" dataDxfId="3"/>
    <tableColumn id="31" name="Colonne18" dataDxfId="2"/>
    <tableColumn id="32" name="16" dataDxfId="1"/>
    <tableColumn id="33" name="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5"/>
  <sheetViews>
    <sheetView tabSelected="1" topLeftCell="F1" zoomScale="80" zoomScaleNormal="80" workbookViewId="0">
      <pane ySplit="1" topLeftCell="A26" activePane="bottomLeft" state="frozen"/>
      <selection activeCell="H1" sqref="H1"/>
      <selection pane="bottomLeft" activeCell="H1" sqref="H1:J1"/>
    </sheetView>
  </sheetViews>
  <sheetFormatPr baseColWidth="10" defaultColWidth="10.28515625" defaultRowHeight="15" x14ac:dyDescent="0.2"/>
  <cols>
    <col min="1" max="1" width="71.7109375" style="142" customWidth="1"/>
    <col min="2" max="2" width="30.7109375" style="116" customWidth="1"/>
    <col min="3" max="3" width="17" style="116" customWidth="1"/>
    <col min="4" max="4" width="18.5703125" style="116" customWidth="1"/>
    <col min="5" max="5" width="28.85546875" style="116" customWidth="1"/>
    <col min="6" max="6" width="12.140625" style="116" customWidth="1"/>
    <col min="7" max="7" width="17.85546875" style="7" customWidth="1"/>
    <col min="8" max="8" width="73.42578125" style="36" customWidth="1"/>
    <col min="9" max="9" width="32.5703125" style="36" customWidth="1"/>
    <col min="10" max="10" width="15.7109375" style="160" customWidth="1"/>
    <col min="11" max="11" width="20.85546875" style="124" customWidth="1"/>
    <col min="12" max="12" width="15.5703125" style="25" customWidth="1"/>
    <col min="13" max="13" width="13.42578125" style="25" customWidth="1"/>
    <col min="14" max="14" width="11.42578125" style="25" customWidth="1"/>
    <col min="15" max="15" width="12.42578125" style="25" customWidth="1"/>
    <col min="16" max="16" width="14.85546875" style="25" customWidth="1"/>
    <col min="17" max="17" width="13" style="25" customWidth="1"/>
    <col min="18" max="18" width="11.5703125" style="25" customWidth="1"/>
    <col min="19" max="19" width="11.140625" style="25" customWidth="1"/>
    <col min="20" max="20" width="15.7109375" style="118" customWidth="1"/>
    <col min="21" max="21" width="21.85546875" style="124" customWidth="1"/>
    <col min="22" max="22" width="10.85546875" style="125" customWidth="1"/>
    <col min="23" max="23" width="16.5703125" style="125" customWidth="1"/>
    <col min="24" max="24" width="12" style="125" customWidth="1"/>
    <col min="25" max="25" width="23" style="126" customWidth="1"/>
    <col min="27" max="27" width="10.85546875" style="125" customWidth="1"/>
    <col min="28" max="28" width="16" style="127" customWidth="1"/>
    <col min="29" max="29" width="29" style="128" customWidth="1"/>
    <col min="30" max="30" width="13.28515625" style="113" customWidth="1"/>
    <col min="31" max="31" width="13.28515625" style="25" customWidth="1"/>
    <col min="34" max="34" width="23" style="25" customWidth="1"/>
    <col min="35" max="35" width="30.85546875" style="17" bestFit="1" customWidth="1"/>
    <col min="36" max="36" width="21.7109375" style="153" bestFit="1" customWidth="1"/>
    <col min="37" max="37" width="7.28515625" bestFit="1" customWidth="1"/>
  </cols>
  <sheetData>
    <row r="1" spans="1:40" s="1" customFormat="1" ht="114.75" x14ac:dyDescent="0.2">
      <c r="A1" s="156" t="s">
        <v>659</v>
      </c>
      <c r="B1" s="157" t="s">
        <v>660</v>
      </c>
      <c r="C1" s="145" t="s">
        <v>661</v>
      </c>
      <c r="D1" s="157" t="s">
        <v>662</v>
      </c>
      <c r="E1" s="157" t="s">
        <v>663</v>
      </c>
      <c r="F1" s="145" t="s">
        <v>664</v>
      </c>
      <c r="G1" s="157" t="s">
        <v>665</v>
      </c>
      <c r="H1" s="143" t="s">
        <v>12</v>
      </c>
      <c r="I1" s="144" t="s">
        <v>13</v>
      </c>
      <c r="J1" s="159" t="s">
        <v>14</v>
      </c>
      <c r="K1" s="145" t="s">
        <v>666</v>
      </c>
      <c r="L1" s="145" t="s">
        <v>16</v>
      </c>
      <c r="M1" s="145" t="s">
        <v>565</v>
      </c>
      <c r="N1" s="146" t="s">
        <v>557</v>
      </c>
      <c r="O1" s="146" t="s">
        <v>562</v>
      </c>
      <c r="P1" s="146" t="s">
        <v>558</v>
      </c>
      <c r="Q1" s="146" t="s">
        <v>563</v>
      </c>
      <c r="R1" s="146" t="s">
        <v>559</v>
      </c>
      <c r="S1" s="145" t="s">
        <v>17</v>
      </c>
      <c r="T1" s="145" t="s">
        <v>668</v>
      </c>
      <c r="U1" s="145" t="s">
        <v>669</v>
      </c>
      <c r="V1" s="145" t="s">
        <v>670</v>
      </c>
      <c r="W1" s="145" t="s">
        <v>671</v>
      </c>
      <c r="X1" s="145" t="s">
        <v>667</v>
      </c>
      <c r="Y1" s="145" t="s">
        <v>672</v>
      </c>
      <c r="Z1" s="145" t="s">
        <v>673</v>
      </c>
      <c r="AA1" s="145" t="s">
        <v>674</v>
      </c>
      <c r="AB1" s="145" t="s">
        <v>675</v>
      </c>
      <c r="AC1" s="145" t="s">
        <v>676</v>
      </c>
      <c r="AD1" s="147" t="s">
        <v>652</v>
      </c>
      <c r="AE1" s="148" t="s">
        <v>653</v>
      </c>
      <c r="AF1" s="149" t="s">
        <v>654</v>
      </c>
      <c r="AG1" s="149"/>
      <c r="AH1" s="114" t="s">
        <v>655</v>
      </c>
      <c r="AI1" s="114" t="s">
        <v>656</v>
      </c>
      <c r="AJ1" s="152" t="s">
        <v>657</v>
      </c>
    </row>
    <row r="2" spans="1:40" s="102" customFormat="1" ht="13.15" customHeight="1" x14ac:dyDescent="0.2">
      <c r="A2" s="141"/>
      <c r="B2" s="133"/>
      <c r="C2" s="133"/>
      <c r="D2" s="133"/>
      <c r="E2" s="133"/>
      <c r="F2" s="133"/>
      <c r="G2" s="133"/>
      <c r="H2" s="158" t="s">
        <v>750</v>
      </c>
      <c r="I2" s="158" t="s">
        <v>803</v>
      </c>
      <c r="J2" s="130" t="s">
        <v>654</v>
      </c>
      <c r="K2" s="129"/>
      <c r="L2" s="130">
        <v>43217</v>
      </c>
      <c r="M2" s="130">
        <v>43279</v>
      </c>
      <c r="N2" s="130">
        <v>43299</v>
      </c>
      <c r="O2" s="130">
        <v>43300</v>
      </c>
      <c r="P2" s="130">
        <v>43315</v>
      </c>
      <c r="Q2" s="130"/>
      <c r="R2" s="130"/>
      <c r="S2" s="130"/>
      <c r="T2" s="47"/>
      <c r="U2" s="129"/>
      <c r="V2" s="134"/>
      <c r="W2" s="134"/>
      <c r="X2" s="134"/>
      <c r="Y2" s="131"/>
      <c r="Z2" s="136"/>
      <c r="AA2" s="134"/>
      <c r="AB2" s="132"/>
      <c r="AC2" s="135"/>
      <c r="AD2" s="112"/>
      <c r="AE2" s="53"/>
      <c r="AH2" s="150" t="str">
        <f ca="1">IF(TODAY()&lt;((L2+45)),"ok",IF(AND((L2+45)&lt;TODAY(),ISBLANK(M2)),"NOK instruire en urgence",IF((L2+45)&lt;M2,"NOK instruit en retard","ok")))</f>
        <v>NOK instruit en retard</v>
      </c>
      <c r="AI2" s="151" t="str">
        <f ca="1">IF(AND((M2+30)&lt;TODAY(),ISBLANK(N2)),"Compléments en retard",IF(AND((N2+30)&lt;TODAY(),ISBLANK(O2)),"Instruction compléments en retard",IF(AND((O2+30)&lt;TODAY(),ISBLANK(P2)),"Compléments en retard",IF(AND((P2+30)&lt;TODAY(),ISBLANK(Q2)),"Instruction compléments en retard",IF(AND((Q2+30)&lt;TODAY(),ISBLANK(R2)),"Compléments en retard","ok")))))</f>
        <v>Instruction compléments en retard</v>
      </c>
      <c r="AJ2" s="150" t="str">
        <f>IF(AND(S2&lt;&gt;"",(ROUND((S2-L2+1)/365*12,1))&lt;=6),"ok",IF(AND(R2&lt;&gt;"",(ROUND((S2-L2+1)/365*12,1))&lt;=6),"ok",IF(AND(Q2&lt;&gt;"",(ROUND((S2-L2+1)/365*12,1))&lt;=6),"ok",IF(AND(P2&lt;&gt;"",(ROUND((S2-L2+1)/365*12,1))&lt;=6),"ok",IF(AND(O2&lt;&gt;"",(ROUND((S2-L2+1)/365*12,1))&lt;=6),"ok",IF(AND(N2&lt;&gt;"",(ROUND((S2-L2+1)/365*12,1))&lt;=6),"ok","NOK, voir avec CBR, pouvons-nous clôturer ?"))))))</f>
        <v>ok</v>
      </c>
      <c r="AN2" s="150"/>
    </row>
    <row r="3" spans="1:40" s="102" customFormat="1" ht="13.15" customHeight="1" x14ac:dyDescent="0.2">
      <c r="A3" s="141"/>
      <c r="B3" s="133"/>
      <c r="C3" s="133"/>
      <c r="D3" s="133"/>
      <c r="E3" s="133"/>
      <c r="F3" s="133"/>
      <c r="G3" s="133"/>
      <c r="H3" s="158" t="s">
        <v>0</v>
      </c>
      <c r="I3" s="158" t="s">
        <v>804</v>
      </c>
      <c r="J3" s="130" t="s">
        <v>685</v>
      </c>
      <c r="K3" s="129"/>
      <c r="L3" s="130">
        <v>43218</v>
      </c>
      <c r="M3" s="130">
        <v>43279</v>
      </c>
      <c r="N3" s="130">
        <v>43265</v>
      </c>
      <c r="O3" s="130"/>
      <c r="P3" s="130"/>
      <c r="Q3" s="130"/>
      <c r="R3" s="130"/>
      <c r="S3" s="130"/>
      <c r="T3" s="47"/>
      <c r="U3" s="129"/>
      <c r="V3" s="134"/>
      <c r="W3" s="134"/>
      <c r="X3" s="134"/>
      <c r="Y3" s="131"/>
      <c r="Z3" s="136"/>
      <c r="AA3" s="134"/>
      <c r="AB3" s="132"/>
      <c r="AC3" s="135"/>
      <c r="AD3" s="112"/>
      <c r="AE3" s="53"/>
      <c r="AH3" s="150" t="str">
        <f t="shared" ref="AH3:AH21" ca="1" si="0">IF(TODAY()&lt;((L3+45)),"ok",IF(AND((L3+45)&lt;TODAY(),ISBLANK(M3)),"NOK instruire en urgence",IF((L3+45)&lt;M3,"NOK instruit en retard","ok")))</f>
        <v>NOK instruit en retard</v>
      </c>
      <c r="AI3" s="151" t="str">
        <f t="shared" ref="AI3:AI66" ca="1" si="1">IF(AND((M3+30)&lt;TODAY(),ISBLANK(N3)),"Compléments en retard",IF(AND((N3+30)&lt;TODAY(),ISBLANK(O3)),"Instruction compléments en retard",IF(AND((O3+30)&lt;TODAY(),ISBLANK(P3)),"Compléments en retard",IF(AND((P3+30)&lt;TODAY(),ISBLANK(Q3)),"Instruction compléments en retard",IF(AND((Q3+30)&lt;TODAY(),ISBLANK(R3)),"Compléments en retard","ok")))))</f>
        <v>Instruction compléments en retard</v>
      </c>
      <c r="AJ3" s="150" t="str">
        <f>IF(AND(S3&lt;&gt;"",(ROUND((S3-L3+1)/365*12,1))&lt;=6),"ok",IF(AND(R3&lt;&gt;"",(ROUND((S3-L3+1)/365*12,1))&lt;=6),"ok",IF(AND(Q3&lt;&gt;"",(ROUND((S3-L3+1)/365*12,1))&lt;=6),"ok",IF(AND(P3&lt;&gt;"",(ROUND((S3-L3+1)/365*12,1))&lt;=6),"ok",IF(AND(O3&lt;&gt;"",(ROUND((S3-L3+1)/365*12,1))&lt;=6),"ok",IF(AND(N3&lt;&gt;"",(ROUND((S3-L3+1)/365*12,1))&lt;=6),"ok","NOK, voir avec CBR, pouvons-nous clôturer ?"))))))</f>
        <v>ok</v>
      </c>
      <c r="AK3" s="154"/>
      <c r="AN3" s="150"/>
    </row>
    <row r="4" spans="1:40" ht="12.75" x14ac:dyDescent="0.2">
      <c r="A4" s="141"/>
      <c r="B4" s="133"/>
      <c r="C4" s="133"/>
      <c r="D4" s="133"/>
      <c r="E4" s="133"/>
      <c r="F4" s="133"/>
      <c r="G4" s="133"/>
      <c r="H4" s="158" t="s">
        <v>1</v>
      </c>
      <c r="I4" s="158" t="s">
        <v>805</v>
      </c>
      <c r="J4" s="130" t="s">
        <v>748</v>
      </c>
      <c r="K4" s="129"/>
      <c r="L4" s="130">
        <v>43227</v>
      </c>
      <c r="M4" s="130">
        <v>43264</v>
      </c>
      <c r="N4" s="130">
        <v>43265</v>
      </c>
      <c r="O4" s="130"/>
      <c r="P4" s="130"/>
      <c r="Q4" s="130"/>
      <c r="R4" s="130"/>
      <c r="S4" s="130"/>
      <c r="T4" s="47"/>
      <c r="U4" s="129"/>
      <c r="V4" s="134"/>
      <c r="W4" s="134"/>
      <c r="X4" s="134"/>
      <c r="Y4" s="131"/>
      <c r="Z4" s="136"/>
      <c r="AA4" s="134"/>
      <c r="AB4" s="132"/>
      <c r="AC4" s="135"/>
      <c r="AH4" s="150" t="str">
        <f t="shared" ca="1" si="0"/>
        <v>ok</v>
      </c>
      <c r="AI4" s="151" t="str">
        <f t="shared" ca="1" si="1"/>
        <v>Instruction compléments en retard</v>
      </c>
      <c r="AJ4" s="150" t="str">
        <f>IF(AND(S4&lt;&gt;"",(ROUND((S4-L4+1)/365*12,1))&lt;=6),"ok",IF(AND(R4&lt;&gt;"",(ROUND((S4-L4+1)/365*12,1))&lt;=6),"ok",IF(AND(Q4&lt;&gt;"",(ROUND((S4-L4+1)/365*12,1))&lt;=6),"ok",IF(AND(P4&lt;&gt;"",(ROUND((S4-L4+1)/365*12,1))&lt;=6),"ok",IF(AND(O4&lt;&gt;"",(ROUND((S4-L4+1)/365*12,1))&lt;=6),"ok",IF(AND(N4&lt;&gt;"",(ROUND((S4-L4+1)/365*12,1))&lt;=6),"ok","NOK, voir avec CBR, pouvons-nous clôturer ?"))))))</f>
        <v>ok</v>
      </c>
      <c r="AN4" s="155"/>
    </row>
    <row r="5" spans="1:40" s="102" customFormat="1" ht="13.15" customHeight="1" x14ac:dyDescent="0.2">
      <c r="A5" s="141"/>
      <c r="B5" s="133"/>
      <c r="C5" s="133"/>
      <c r="D5" s="133"/>
      <c r="E5" s="133"/>
      <c r="F5" s="133"/>
      <c r="G5" s="133"/>
      <c r="H5" s="158" t="s">
        <v>2</v>
      </c>
      <c r="I5" s="158" t="s">
        <v>806</v>
      </c>
      <c r="J5" s="130" t="s">
        <v>677</v>
      </c>
      <c r="K5" s="129"/>
      <c r="L5" s="130">
        <v>43069</v>
      </c>
      <c r="M5" s="130">
        <v>43090</v>
      </c>
      <c r="N5" s="130">
        <v>43157</v>
      </c>
      <c r="O5" s="130">
        <v>43174</v>
      </c>
      <c r="P5" s="130">
        <v>43216</v>
      </c>
      <c r="Q5" s="130">
        <v>43258</v>
      </c>
      <c r="R5" s="130"/>
      <c r="S5" s="137"/>
      <c r="T5" s="47"/>
      <c r="U5" s="129"/>
      <c r="V5" s="134"/>
      <c r="W5" s="134"/>
      <c r="X5" s="134"/>
      <c r="Y5" s="131"/>
      <c r="Z5" s="136"/>
      <c r="AA5" s="134"/>
      <c r="AB5" s="132"/>
      <c r="AC5" s="135"/>
      <c r="AD5" s="112"/>
      <c r="AE5" s="53"/>
      <c r="AH5" s="150" t="str">
        <f t="shared" ca="1" si="0"/>
        <v>ok</v>
      </c>
      <c r="AI5" s="151" t="str">
        <f t="shared" ca="1" si="1"/>
        <v>Compléments en retard</v>
      </c>
      <c r="AJ5" s="150" t="str">
        <f>IF(AND(S5&lt;&gt;"",(ROUND((S5-L5+1)/365*12,1))&lt;=6),"ok",IF(AND(R5&lt;&gt;"",(ROUND((S5-L5+1)/365*12,1))&lt;=6),"ok",IF(AND(Q5&lt;&gt;"",(ROUND((S5-L5+1)/365*12,1))&lt;=6),"ok",IF(AND(P5&lt;&gt;"",(ROUND((S5-L5+1)/365*12,1))&lt;=6),"ok",IF(AND(O5&lt;&gt;"",(ROUND((S5-L5+1)/365*12,1))&lt;=6),"ok",IF(AND(N5&lt;&gt;"",(ROUND((S5-L5+1)/365*12,1))&lt;=6),"ok","NOK, voir avec CBR, pouvons-nous clôturer ?"))))))</f>
        <v>ok</v>
      </c>
      <c r="AN5" s="150"/>
    </row>
    <row r="6" spans="1:40" s="102" customFormat="1" ht="13.15" customHeight="1" x14ac:dyDescent="0.2">
      <c r="A6" s="141"/>
      <c r="B6" s="133"/>
      <c r="C6" s="133"/>
      <c r="D6" s="133"/>
      <c r="E6" s="133"/>
      <c r="F6" s="133"/>
      <c r="G6" s="133"/>
      <c r="H6" s="158" t="s">
        <v>33</v>
      </c>
      <c r="I6" s="158" t="s">
        <v>807</v>
      </c>
      <c r="J6" s="158" t="s">
        <v>678</v>
      </c>
      <c r="K6" s="129"/>
      <c r="L6" s="130">
        <v>43069</v>
      </c>
      <c r="M6" s="130">
        <v>43159</v>
      </c>
      <c r="N6" s="130"/>
      <c r="O6" s="130"/>
      <c r="P6" s="130"/>
      <c r="Q6" s="130"/>
      <c r="R6" s="130"/>
      <c r="S6" s="130"/>
      <c r="T6" s="47"/>
      <c r="U6" s="129"/>
      <c r="V6" s="134"/>
      <c r="W6" s="134"/>
      <c r="X6" s="134"/>
      <c r="Y6" s="131"/>
      <c r="Z6" s="136"/>
      <c r="AA6" s="134"/>
      <c r="AB6" s="132"/>
      <c r="AC6" s="135"/>
      <c r="AD6" s="112"/>
      <c r="AE6" s="53"/>
      <c r="AH6" s="150" t="str">
        <f t="shared" ca="1" si="0"/>
        <v>NOK instruit en retard</v>
      </c>
      <c r="AI6" s="151" t="str">
        <f t="shared" ca="1" si="1"/>
        <v>Compléments en retard</v>
      </c>
      <c r="AJ6" s="150" t="str">
        <f>IF(AND(S6&lt;&gt;"",(ROUND((S6-L6+1)/365*12,1))&lt;=6),"ok",IF(AND(R6&lt;&gt;"",(ROUND((S6-L6+1)/365*12,1))&lt;=6),"ok",IF(AND(Q6&lt;&gt;"",(ROUND((S6-L6+1)/365*12,1))&lt;=6),"ok",IF(AND(P6&lt;&gt;"",(ROUND((S6-L6+1)/365*12,1))&lt;=6),"ok",IF(AND(O6&lt;&gt;"",(ROUND((S6-L6+1)/365*12,1))&lt;=6),"ok",IF(AND(N6&lt;&gt;"",(ROUND((S6-L6+1)/365*12,1))&lt;=6),"ok","NOK, voir avec CBR, pouvons-nous clôturer ?"))))))</f>
        <v>NOK, voir avec CBR, pouvons-nous clôturer ?</v>
      </c>
    </row>
    <row r="7" spans="1:40" s="102" customFormat="1" ht="13.15" customHeight="1" x14ac:dyDescent="0.2">
      <c r="A7" s="141"/>
      <c r="B7" s="133"/>
      <c r="C7" s="133"/>
      <c r="D7" s="133"/>
      <c r="E7" s="133"/>
      <c r="F7" s="133"/>
      <c r="G7" s="133"/>
      <c r="H7" s="158" t="s">
        <v>3</v>
      </c>
      <c r="I7" s="158" t="s">
        <v>808</v>
      </c>
      <c r="J7" s="158" t="s">
        <v>679</v>
      </c>
      <c r="K7" s="129"/>
      <c r="L7" s="130">
        <v>43069</v>
      </c>
      <c r="M7" s="130">
        <v>43104</v>
      </c>
      <c r="N7" s="130"/>
      <c r="O7" s="130"/>
      <c r="P7" s="130"/>
      <c r="Q7" s="130"/>
      <c r="R7" s="130"/>
      <c r="S7" s="130"/>
      <c r="T7" s="47"/>
      <c r="U7" s="129"/>
      <c r="V7" s="134"/>
      <c r="W7" s="134"/>
      <c r="X7" s="134"/>
      <c r="Y7" s="131"/>
      <c r="Z7" s="136"/>
      <c r="AA7" s="134"/>
      <c r="AB7" s="132"/>
      <c r="AC7" s="135"/>
      <c r="AD7" s="112"/>
      <c r="AE7" s="53"/>
      <c r="AH7" s="150" t="str">
        <f t="shared" ca="1" si="0"/>
        <v>ok</v>
      </c>
      <c r="AI7" s="151" t="str">
        <f t="shared" ca="1" si="1"/>
        <v>Compléments en retard</v>
      </c>
      <c r="AJ7" s="150" t="str">
        <f t="shared" ref="AJ7:AJ70" si="2">IF(AND(S7&lt;&gt;"",(ROUND((S7-L7+1)/365*12,1))&lt;=6),"ok",IF(AND(R7&lt;&gt;"",(ROUND((S7-L7+1)/365*12,1))&lt;=6),"ok",IF(AND(Q7&lt;&gt;"",(ROUND((S7-L7+1)/365*12,1))&lt;=6),"ok",IF(AND(P7&lt;&gt;"",(ROUND((S7-L7+1)/365*12,1))&lt;=6),"ok",IF(AND(O7&lt;&gt;"",(ROUND((S7-L7+1)/365*12,1))&lt;=6),"ok",IF(AND(N7&lt;&gt;"",(ROUND((S7-L7+1)/365*12,1))&lt;=6),"ok","NOK, voir avec CBR, pouvons-nous clôturer ?"))))))</f>
        <v>NOK, voir avec CBR, pouvons-nous clôturer ?</v>
      </c>
      <c r="AN7" s="1"/>
    </row>
    <row r="8" spans="1:40" s="102" customFormat="1" ht="13.15" customHeight="1" x14ac:dyDescent="0.2">
      <c r="A8" s="141"/>
      <c r="B8" s="133"/>
      <c r="C8" s="133"/>
      <c r="D8" s="133"/>
      <c r="E8" s="133"/>
      <c r="F8" s="133"/>
      <c r="G8" s="133"/>
      <c r="H8" s="158" t="s">
        <v>4</v>
      </c>
      <c r="I8" s="158" t="s">
        <v>809</v>
      </c>
      <c r="J8" s="158" t="s">
        <v>680</v>
      </c>
      <c r="K8" s="129"/>
      <c r="L8" s="130">
        <v>43070</v>
      </c>
      <c r="M8" s="130">
        <v>43104</v>
      </c>
      <c r="N8" s="130"/>
      <c r="O8" s="130"/>
      <c r="P8" s="130"/>
      <c r="Q8" s="130"/>
      <c r="R8" s="130"/>
      <c r="S8" s="130"/>
      <c r="T8" s="47"/>
      <c r="U8" s="129"/>
      <c r="V8" s="134"/>
      <c r="W8" s="134"/>
      <c r="X8" s="134"/>
      <c r="Y8" s="131"/>
      <c r="Z8" s="136"/>
      <c r="AA8" s="134"/>
      <c r="AB8" s="132"/>
      <c r="AC8" s="135"/>
      <c r="AD8" s="112"/>
      <c r="AE8" s="53"/>
      <c r="AH8" s="150" t="str">
        <f t="shared" ca="1" si="0"/>
        <v>ok</v>
      </c>
      <c r="AI8" s="151" t="str">
        <f t="shared" ca="1" si="1"/>
        <v>Compléments en retard</v>
      </c>
      <c r="AJ8" s="150" t="str">
        <f t="shared" si="2"/>
        <v>NOK, voir avec CBR, pouvons-nous clôturer ?</v>
      </c>
    </row>
    <row r="9" spans="1:40" s="102" customFormat="1" ht="13.15" customHeight="1" x14ac:dyDescent="0.2">
      <c r="A9" s="141"/>
      <c r="B9" s="133"/>
      <c r="C9" s="133"/>
      <c r="D9" s="133"/>
      <c r="E9" s="133"/>
      <c r="F9" s="133"/>
      <c r="G9" s="133"/>
      <c r="H9" s="158" t="s">
        <v>39</v>
      </c>
      <c r="I9" s="158" t="s">
        <v>810</v>
      </c>
      <c r="J9" s="158" t="s">
        <v>681</v>
      </c>
      <c r="K9" s="129"/>
      <c r="L9" s="130">
        <v>43069</v>
      </c>
      <c r="M9" s="130">
        <v>43090</v>
      </c>
      <c r="N9" s="130">
        <v>43171</v>
      </c>
      <c r="O9" s="130">
        <v>43195</v>
      </c>
      <c r="P9" s="130"/>
      <c r="Q9" s="130"/>
      <c r="R9" s="130"/>
      <c r="S9" s="130"/>
      <c r="T9" s="47"/>
      <c r="U9" s="129"/>
      <c r="V9" s="134"/>
      <c r="W9" s="134"/>
      <c r="X9" s="134"/>
      <c r="Y9" s="131"/>
      <c r="Z9" s="136"/>
      <c r="AA9" s="134"/>
      <c r="AB9" s="132"/>
      <c r="AC9" s="135"/>
      <c r="AD9" s="112"/>
      <c r="AE9" s="53"/>
      <c r="AH9" s="150" t="str">
        <f t="shared" ca="1" si="0"/>
        <v>ok</v>
      </c>
      <c r="AI9" s="151" t="str">
        <f t="shared" ca="1" si="1"/>
        <v>Compléments en retard</v>
      </c>
      <c r="AJ9" s="150" t="str">
        <f t="shared" si="2"/>
        <v>ok</v>
      </c>
    </row>
    <row r="10" spans="1:40" s="102" customFormat="1" ht="13.15" customHeight="1" x14ac:dyDescent="0.2">
      <c r="A10" s="141"/>
      <c r="B10" s="133"/>
      <c r="C10" s="133"/>
      <c r="D10" s="133"/>
      <c r="E10" s="133"/>
      <c r="F10" s="133"/>
      <c r="G10" s="133"/>
      <c r="H10" s="158" t="s">
        <v>751</v>
      </c>
      <c r="I10" s="158" t="s">
        <v>811</v>
      </c>
      <c r="J10" s="158" t="s">
        <v>682</v>
      </c>
      <c r="K10" s="129"/>
      <c r="L10" s="130">
        <v>43069</v>
      </c>
      <c r="M10" s="130">
        <v>43163</v>
      </c>
      <c r="N10" s="130">
        <v>43277</v>
      </c>
      <c r="O10" s="130"/>
      <c r="P10" s="130"/>
      <c r="R10" s="130"/>
      <c r="S10" s="130"/>
      <c r="T10" s="47"/>
      <c r="U10" s="129"/>
      <c r="V10" s="134"/>
      <c r="W10" s="134"/>
      <c r="X10" s="134"/>
      <c r="Y10" s="131"/>
      <c r="Z10" s="136"/>
      <c r="AA10" s="134"/>
      <c r="AB10" s="132"/>
      <c r="AC10" s="135"/>
      <c r="AD10" s="112"/>
      <c r="AE10" s="53"/>
      <c r="AH10" s="150" t="str">
        <f t="shared" ca="1" si="0"/>
        <v>NOK instruit en retard</v>
      </c>
      <c r="AI10" s="151" t="str">
        <f t="shared" ca="1" si="1"/>
        <v>Instruction compléments en retard</v>
      </c>
      <c r="AJ10" s="150" t="str">
        <f t="shared" si="2"/>
        <v>ok</v>
      </c>
    </row>
    <row r="11" spans="1:40" s="102" customFormat="1" ht="12.75" customHeight="1" x14ac:dyDescent="0.2">
      <c r="A11" s="141"/>
      <c r="B11" s="133"/>
      <c r="C11" s="133"/>
      <c r="D11" s="133"/>
      <c r="E11" s="133"/>
      <c r="F11" s="133"/>
      <c r="G11" s="133"/>
      <c r="H11" s="158" t="s">
        <v>34</v>
      </c>
      <c r="I11" s="158" t="s">
        <v>812</v>
      </c>
      <c r="J11" s="158" t="s">
        <v>683</v>
      </c>
      <c r="K11" s="129"/>
      <c r="L11" s="130">
        <v>43218</v>
      </c>
      <c r="M11" s="130">
        <v>43280</v>
      </c>
      <c r="N11" s="130"/>
      <c r="O11" s="130"/>
      <c r="P11" s="130"/>
      <c r="Q11" s="130"/>
      <c r="R11" s="130"/>
      <c r="S11" s="130"/>
      <c r="T11" s="47"/>
      <c r="U11" s="129"/>
      <c r="V11" s="134"/>
      <c r="W11" s="134"/>
      <c r="X11" s="134"/>
      <c r="Y11" s="131"/>
      <c r="Z11" s="136"/>
      <c r="AA11" s="134"/>
      <c r="AB11" s="132"/>
      <c r="AC11" s="135"/>
      <c r="AD11" s="112"/>
      <c r="AE11" s="53"/>
      <c r="AH11" s="150" t="str">
        <f t="shared" ca="1" si="0"/>
        <v>NOK instruit en retard</v>
      </c>
      <c r="AI11" s="151" t="str">
        <f t="shared" ca="1" si="1"/>
        <v>Compléments en retard</v>
      </c>
      <c r="AJ11" s="150" t="str">
        <f t="shared" si="2"/>
        <v>NOK, voir avec CBR, pouvons-nous clôturer ?</v>
      </c>
    </row>
    <row r="12" spans="1:40" s="102" customFormat="1" ht="12.75" customHeight="1" x14ac:dyDescent="0.2">
      <c r="A12" s="141"/>
      <c r="B12" s="133"/>
      <c r="C12" s="133"/>
      <c r="D12" s="133"/>
      <c r="E12" s="133"/>
      <c r="F12" s="133"/>
      <c r="G12" s="133"/>
      <c r="H12" s="158" t="s">
        <v>5</v>
      </c>
      <c r="I12" s="158" t="s">
        <v>813</v>
      </c>
      <c r="J12" s="158" t="s">
        <v>684</v>
      </c>
      <c r="K12" s="129"/>
      <c r="L12" s="130">
        <v>43082</v>
      </c>
      <c r="M12" s="130">
        <v>43108</v>
      </c>
      <c r="N12" s="130">
        <v>43171</v>
      </c>
      <c r="O12" s="130">
        <v>43201</v>
      </c>
      <c r="P12" s="130">
        <v>43277</v>
      </c>
      <c r="Q12" s="130"/>
      <c r="R12" s="130"/>
      <c r="S12" s="130"/>
      <c r="T12" s="47"/>
      <c r="U12" s="129"/>
      <c r="V12" s="134"/>
      <c r="W12" s="134"/>
      <c r="X12" s="134"/>
      <c r="Y12" s="131"/>
      <c r="Z12" s="136"/>
      <c r="AA12" s="134"/>
      <c r="AB12" s="132"/>
      <c r="AC12" s="135"/>
      <c r="AD12" s="112"/>
      <c r="AE12" s="53"/>
      <c r="AH12" s="150" t="str">
        <f t="shared" ca="1" si="0"/>
        <v>ok</v>
      </c>
      <c r="AI12" s="151" t="str">
        <f t="shared" ca="1" si="1"/>
        <v>Instruction compléments en retard</v>
      </c>
      <c r="AJ12" s="150" t="str">
        <f t="shared" si="2"/>
        <v>ok</v>
      </c>
    </row>
    <row r="13" spans="1:40" s="102" customFormat="1" ht="12.75" customHeight="1" x14ac:dyDescent="0.2">
      <c r="A13" s="141"/>
      <c r="B13" s="133"/>
      <c r="C13" s="133"/>
      <c r="D13" s="133"/>
      <c r="E13" s="133"/>
      <c r="F13" s="133"/>
      <c r="G13" s="133"/>
      <c r="H13" s="158" t="s">
        <v>35</v>
      </c>
      <c r="I13" s="158" t="s">
        <v>814</v>
      </c>
      <c r="J13" s="158" t="s">
        <v>686</v>
      </c>
      <c r="K13" s="129"/>
      <c r="L13" s="130">
        <v>43069</v>
      </c>
      <c r="M13" s="130">
        <v>43090</v>
      </c>
      <c r="N13" s="130">
        <v>43158</v>
      </c>
      <c r="O13" s="130">
        <v>43185</v>
      </c>
      <c r="P13" s="130">
        <v>43277</v>
      </c>
      <c r="Q13" s="130"/>
      <c r="R13" s="130"/>
      <c r="S13" s="130"/>
      <c r="T13" s="47"/>
      <c r="U13" s="129"/>
      <c r="V13" s="134"/>
      <c r="W13" s="134"/>
      <c r="X13" s="134"/>
      <c r="Y13" s="131"/>
      <c r="Z13" s="136"/>
      <c r="AA13" s="134"/>
      <c r="AB13" s="132"/>
      <c r="AC13" s="135"/>
      <c r="AD13" s="112"/>
      <c r="AE13" s="53"/>
      <c r="AH13" s="150" t="str">
        <f t="shared" ca="1" si="0"/>
        <v>ok</v>
      </c>
      <c r="AI13" s="151" t="str">
        <f t="shared" ca="1" si="1"/>
        <v>Instruction compléments en retard</v>
      </c>
      <c r="AJ13" s="150" t="str">
        <f t="shared" si="2"/>
        <v>ok</v>
      </c>
    </row>
    <row r="14" spans="1:40" s="102" customFormat="1" ht="12.75" customHeight="1" x14ac:dyDescent="0.2">
      <c r="A14" s="141"/>
      <c r="B14" s="133"/>
      <c r="C14" s="133"/>
      <c r="D14" s="133"/>
      <c r="E14" s="133"/>
      <c r="F14" s="133"/>
      <c r="G14" s="133"/>
      <c r="H14" s="158" t="s">
        <v>40</v>
      </c>
      <c r="I14" s="158" t="s">
        <v>815</v>
      </c>
      <c r="J14" s="158" t="s">
        <v>687</v>
      </c>
      <c r="K14" s="129"/>
      <c r="L14" s="130">
        <v>43069</v>
      </c>
      <c r="M14" s="130">
        <v>43103</v>
      </c>
      <c r="N14" s="130"/>
      <c r="O14" s="130"/>
      <c r="P14" s="130"/>
      <c r="Q14" s="130"/>
      <c r="R14" s="130"/>
      <c r="S14" s="130"/>
      <c r="T14" s="47"/>
      <c r="U14" s="129"/>
      <c r="V14" s="134"/>
      <c r="W14" s="134"/>
      <c r="X14" s="134"/>
      <c r="Y14" s="131"/>
      <c r="Z14" s="136"/>
      <c r="AA14" s="134"/>
      <c r="AB14" s="132"/>
      <c r="AC14" s="135"/>
      <c r="AD14" s="112"/>
      <c r="AE14" s="53"/>
      <c r="AH14" s="150" t="str">
        <f t="shared" ca="1" si="0"/>
        <v>ok</v>
      </c>
      <c r="AI14" s="151" t="str">
        <f t="shared" ca="1" si="1"/>
        <v>Compléments en retard</v>
      </c>
      <c r="AJ14" s="150" t="str">
        <f t="shared" si="2"/>
        <v>NOK, voir avec CBR, pouvons-nous clôturer ?</v>
      </c>
    </row>
    <row r="15" spans="1:40" s="102" customFormat="1" ht="12.75" customHeight="1" x14ac:dyDescent="0.2">
      <c r="A15" s="141"/>
      <c r="B15" s="133"/>
      <c r="C15" s="133"/>
      <c r="D15" s="133"/>
      <c r="E15" s="133"/>
      <c r="F15" s="133"/>
      <c r="G15" s="133"/>
      <c r="H15" s="158" t="s">
        <v>752</v>
      </c>
      <c r="I15" s="158" t="s">
        <v>816</v>
      </c>
      <c r="J15" s="158" t="s">
        <v>688</v>
      </c>
      <c r="K15" s="129"/>
      <c r="L15" s="130">
        <v>43069</v>
      </c>
      <c r="M15" s="130">
        <v>43102</v>
      </c>
      <c r="N15" s="130">
        <v>43158</v>
      </c>
      <c r="O15" s="130">
        <v>43179</v>
      </c>
      <c r="P15" s="130">
        <v>43277</v>
      </c>
      <c r="Q15" s="130"/>
      <c r="R15" s="130"/>
      <c r="S15" s="130"/>
      <c r="T15" s="47"/>
      <c r="U15" s="129"/>
      <c r="V15" s="134"/>
      <c r="W15" s="134"/>
      <c r="X15" s="134"/>
      <c r="Y15" s="131"/>
      <c r="Z15" s="136"/>
      <c r="AA15" s="134"/>
      <c r="AB15" s="132"/>
      <c r="AC15" s="135"/>
      <c r="AD15" s="112"/>
      <c r="AE15" s="53"/>
      <c r="AH15" s="150" t="str">
        <f t="shared" ca="1" si="0"/>
        <v>ok</v>
      </c>
      <c r="AI15" s="151" t="str">
        <f t="shared" ca="1" si="1"/>
        <v>Instruction compléments en retard</v>
      </c>
      <c r="AJ15" s="150" t="str">
        <f t="shared" si="2"/>
        <v>ok</v>
      </c>
    </row>
    <row r="16" spans="1:40" s="102" customFormat="1" ht="12.75" customHeight="1" x14ac:dyDescent="0.2">
      <c r="A16" s="141"/>
      <c r="B16" s="133"/>
      <c r="C16" s="133"/>
      <c r="D16" s="133"/>
      <c r="E16" s="133"/>
      <c r="F16" s="133"/>
      <c r="G16" s="133"/>
      <c r="H16" s="158" t="s">
        <v>32</v>
      </c>
      <c r="I16" s="158" t="s">
        <v>817</v>
      </c>
      <c r="J16" s="158" t="s">
        <v>689</v>
      </c>
      <c r="K16" s="129"/>
      <c r="L16" s="130">
        <v>43069</v>
      </c>
      <c r="M16" s="130">
        <v>43102</v>
      </c>
      <c r="N16" s="130">
        <v>43171</v>
      </c>
      <c r="O16" s="130">
        <v>43187</v>
      </c>
      <c r="P16" s="130">
        <v>43277</v>
      </c>
      <c r="Q16" s="130"/>
      <c r="R16" s="130"/>
      <c r="S16" s="130"/>
      <c r="T16" s="47"/>
      <c r="U16" s="129"/>
      <c r="V16" s="134"/>
      <c r="W16" s="134"/>
      <c r="X16" s="134"/>
      <c r="Y16" s="131"/>
      <c r="Z16" s="136"/>
      <c r="AA16" s="134"/>
      <c r="AB16" s="132"/>
      <c r="AC16" s="135"/>
      <c r="AD16" s="112"/>
      <c r="AE16" s="53"/>
      <c r="AH16" s="150" t="str">
        <f t="shared" ca="1" si="0"/>
        <v>ok</v>
      </c>
      <c r="AI16" s="151" t="str">
        <f t="shared" ca="1" si="1"/>
        <v>Instruction compléments en retard</v>
      </c>
      <c r="AJ16" s="150" t="str">
        <f t="shared" si="2"/>
        <v>ok</v>
      </c>
      <c r="AN16" s="150"/>
    </row>
    <row r="17" spans="1:41" s="102" customFormat="1" ht="12.75" customHeight="1" x14ac:dyDescent="0.2">
      <c r="A17" s="141"/>
      <c r="B17" s="133"/>
      <c r="C17" s="133"/>
      <c r="D17" s="133"/>
      <c r="E17" s="133"/>
      <c r="F17" s="133"/>
      <c r="G17" s="133"/>
      <c r="H17" s="158" t="s">
        <v>6</v>
      </c>
      <c r="I17" s="158" t="s">
        <v>818</v>
      </c>
      <c r="J17" s="158" t="s">
        <v>652</v>
      </c>
      <c r="K17" s="129"/>
      <c r="L17" s="130">
        <v>43069</v>
      </c>
      <c r="M17" s="130">
        <v>43102</v>
      </c>
      <c r="N17" s="130">
        <v>43171</v>
      </c>
      <c r="O17" s="130">
        <v>43187</v>
      </c>
      <c r="P17" s="130">
        <v>43277</v>
      </c>
      <c r="Q17" s="130"/>
      <c r="R17" s="130"/>
      <c r="S17" s="130"/>
      <c r="T17" s="47"/>
      <c r="U17" s="129"/>
      <c r="V17" s="134"/>
      <c r="W17" s="134"/>
      <c r="X17" s="134"/>
      <c r="Y17" s="131"/>
      <c r="Z17" s="136"/>
      <c r="AA17" s="134"/>
      <c r="AB17" s="132"/>
      <c r="AC17" s="135"/>
      <c r="AD17" s="112"/>
      <c r="AE17" s="53"/>
      <c r="AH17" s="150" t="str">
        <f t="shared" ca="1" si="0"/>
        <v>ok</v>
      </c>
      <c r="AI17" s="151" t="str">
        <f t="shared" ca="1" si="1"/>
        <v>Instruction compléments en retard</v>
      </c>
      <c r="AJ17" s="150" t="str">
        <f t="shared" si="2"/>
        <v>ok</v>
      </c>
    </row>
    <row r="18" spans="1:41" s="102" customFormat="1" ht="12.75" customHeight="1" x14ac:dyDescent="0.2">
      <c r="A18" s="141"/>
      <c r="B18" s="133"/>
      <c r="C18" s="133"/>
      <c r="D18" s="133"/>
      <c r="E18" s="133"/>
      <c r="F18" s="133"/>
      <c r="G18" s="133"/>
      <c r="H18" s="158" t="s">
        <v>27</v>
      </c>
      <c r="I18" s="158" t="s">
        <v>819</v>
      </c>
      <c r="J18" s="158" t="s">
        <v>690</v>
      </c>
      <c r="K18" s="129"/>
      <c r="L18" s="130">
        <v>43069</v>
      </c>
      <c r="M18" s="130">
        <v>43104</v>
      </c>
      <c r="N18" s="130"/>
      <c r="O18" s="130"/>
      <c r="P18" s="130"/>
      <c r="Q18" s="130"/>
      <c r="R18" s="130"/>
      <c r="S18" s="130"/>
      <c r="T18" s="47"/>
      <c r="U18" s="129"/>
      <c r="V18" s="134"/>
      <c r="W18" s="134"/>
      <c r="X18" s="134"/>
      <c r="Y18" s="131"/>
      <c r="Z18" s="136"/>
      <c r="AA18" s="134"/>
      <c r="AB18" s="132"/>
      <c r="AC18" s="135"/>
      <c r="AD18" s="112"/>
      <c r="AE18" s="53"/>
      <c r="AH18" s="150" t="str">
        <f t="shared" ca="1" si="0"/>
        <v>ok</v>
      </c>
      <c r="AI18" s="151" t="str">
        <f t="shared" ca="1" si="1"/>
        <v>Compléments en retard</v>
      </c>
      <c r="AJ18" s="150" t="str">
        <f t="shared" si="2"/>
        <v>NOK, voir avec CBR, pouvons-nous clôturer ?</v>
      </c>
      <c r="AN18" s="150"/>
    </row>
    <row r="19" spans="1:41" s="102" customFormat="1" ht="12.75" customHeight="1" x14ac:dyDescent="0.2">
      <c r="A19" s="141"/>
      <c r="B19" s="133"/>
      <c r="C19" s="133"/>
      <c r="D19" s="133"/>
      <c r="E19" s="133"/>
      <c r="F19" s="133"/>
      <c r="G19" s="133"/>
      <c r="H19" s="158" t="s">
        <v>28</v>
      </c>
      <c r="I19" s="158" t="s">
        <v>820</v>
      </c>
      <c r="J19" s="158" t="s">
        <v>691</v>
      </c>
      <c r="K19" s="129"/>
      <c r="L19" s="130">
        <v>43069</v>
      </c>
      <c r="M19" s="130">
        <v>43102</v>
      </c>
      <c r="N19" s="130">
        <v>43158</v>
      </c>
      <c r="O19" s="130">
        <v>43174</v>
      </c>
      <c r="P19" s="130">
        <v>43277</v>
      </c>
      <c r="Q19" s="130"/>
      <c r="R19" s="130"/>
      <c r="S19" s="130"/>
      <c r="T19" s="47"/>
      <c r="U19" s="129"/>
      <c r="V19" s="134"/>
      <c r="W19" s="134"/>
      <c r="X19" s="134"/>
      <c r="Y19" s="131"/>
      <c r="Z19" s="136"/>
      <c r="AA19" s="134"/>
      <c r="AB19" s="132"/>
      <c r="AC19" s="135"/>
      <c r="AD19" s="112"/>
      <c r="AE19" s="53"/>
      <c r="AH19" s="150" t="str">
        <f t="shared" ca="1" si="0"/>
        <v>ok</v>
      </c>
      <c r="AI19" s="151" t="str">
        <f t="shared" ca="1" si="1"/>
        <v>Instruction compléments en retard</v>
      </c>
      <c r="AJ19" s="150" t="str">
        <f t="shared" si="2"/>
        <v>ok</v>
      </c>
      <c r="AO19" s="150"/>
    </row>
    <row r="20" spans="1:41" s="102" customFormat="1" ht="12.75" customHeight="1" x14ac:dyDescent="0.2">
      <c r="A20" s="141"/>
      <c r="B20" s="133"/>
      <c r="C20" s="133"/>
      <c r="D20" s="133"/>
      <c r="E20" s="133"/>
      <c r="F20" s="133"/>
      <c r="G20" s="133"/>
      <c r="H20" s="158" t="s">
        <v>29</v>
      </c>
      <c r="I20" s="158" t="s">
        <v>821</v>
      </c>
      <c r="J20" s="158" t="s">
        <v>692</v>
      </c>
      <c r="K20" s="129"/>
      <c r="L20" s="130">
        <v>43219</v>
      </c>
      <c r="M20" s="130">
        <v>43281</v>
      </c>
      <c r="N20" s="130"/>
      <c r="O20" s="130"/>
      <c r="P20" s="130"/>
      <c r="Q20" s="130"/>
      <c r="R20" s="130"/>
      <c r="S20" s="130"/>
      <c r="T20" s="47"/>
      <c r="U20" s="129"/>
      <c r="V20" s="134"/>
      <c r="W20" s="134"/>
      <c r="X20" s="134"/>
      <c r="Y20" s="131"/>
      <c r="Z20" s="136"/>
      <c r="AA20" s="134"/>
      <c r="AB20" s="132"/>
      <c r="AC20" s="135"/>
      <c r="AD20" s="112"/>
      <c r="AE20" s="53"/>
      <c r="AH20" s="150" t="str">
        <f t="shared" ca="1" si="0"/>
        <v>NOK instruit en retard</v>
      </c>
      <c r="AI20" s="151" t="str">
        <f t="shared" ca="1" si="1"/>
        <v>Compléments en retard</v>
      </c>
      <c r="AJ20" s="150" t="str">
        <f t="shared" si="2"/>
        <v>NOK, voir avec CBR, pouvons-nous clôturer ?</v>
      </c>
      <c r="AO20" s="150"/>
    </row>
    <row r="21" spans="1:41" s="102" customFormat="1" ht="12.75" customHeight="1" x14ac:dyDescent="0.2">
      <c r="A21" s="141"/>
      <c r="B21" s="133"/>
      <c r="C21" s="133"/>
      <c r="D21" s="133"/>
      <c r="E21" s="133"/>
      <c r="F21" s="133"/>
      <c r="G21" s="133"/>
      <c r="H21" s="158" t="s">
        <v>30</v>
      </c>
      <c r="I21" s="158" t="s">
        <v>822</v>
      </c>
      <c r="J21" s="158" t="s">
        <v>693</v>
      </c>
      <c r="K21" s="129"/>
      <c r="L21" s="130">
        <v>43070</v>
      </c>
      <c r="M21" s="130">
        <v>43104</v>
      </c>
      <c r="N21" s="130"/>
      <c r="O21" s="130"/>
      <c r="P21" s="130"/>
      <c r="Q21" s="130"/>
      <c r="R21" s="130"/>
      <c r="S21" s="130"/>
      <c r="T21" s="47"/>
      <c r="U21" s="129"/>
      <c r="V21" s="134"/>
      <c r="W21" s="134"/>
      <c r="X21" s="134"/>
      <c r="Y21" s="131"/>
      <c r="Z21" s="136"/>
      <c r="AA21" s="134"/>
      <c r="AB21" s="132"/>
      <c r="AC21" s="135"/>
      <c r="AD21" s="112"/>
      <c r="AE21" s="53"/>
      <c r="AH21" s="150" t="str">
        <f t="shared" ca="1" si="0"/>
        <v>ok</v>
      </c>
      <c r="AI21" s="151" t="str">
        <f t="shared" ca="1" si="1"/>
        <v>Compléments en retard</v>
      </c>
      <c r="AJ21" s="150" t="str">
        <f t="shared" si="2"/>
        <v>NOK, voir avec CBR, pouvons-nous clôturer ?</v>
      </c>
    </row>
    <row r="22" spans="1:41" s="102" customFormat="1" ht="12.75" customHeight="1" x14ac:dyDescent="0.2">
      <c r="A22" s="141"/>
      <c r="B22" s="133"/>
      <c r="C22" s="133"/>
      <c r="D22" s="133"/>
      <c r="E22" s="133"/>
      <c r="F22" s="133"/>
      <c r="G22" s="133"/>
      <c r="H22" s="158" t="s">
        <v>36</v>
      </c>
      <c r="I22" s="158" t="s">
        <v>823</v>
      </c>
      <c r="J22" s="158" t="s">
        <v>694</v>
      </c>
      <c r="K22" s="129"/>
      <c r="L22" s="130">
        <v>43306</v>
      </c>
      <c r="M22" s="130">
        <v>43338</v>
      </c>
      <c r="N22" s="130"/>
      <c r="O22" s="130"/>
      <c r="P22" s="130"/>
      <c r="Q22" s="130"/>
      <c r="R22" s="130"/>
      <c r="S22" s="130"/>
      <c r="T22" s="47"/>
      <c r="U22" s="129"/>
      <c r="V22" s="134"/>
      <c r="W22" s="134"/>
      <c r="X22" s="134"/>
      <c r="Y22" s="131"/>
      <c r="Z22" s="136"/>
      <c r="AA22" s="134"/>
      <c r="AB22" s="132"/>
      <c r="AC22" s="135"/>
      <c r="AD22" s="112"/>
      <c r="AE22" s="53"/>
      <c r="AH22" s="150" t="str">
        <f ca="1">IF(TODAY()&lt;((L22+45)),"ok",IF(AND((L22+45)&lt;TODAY(),ISBLANK(M22)),"NOK instruire en urgence",IF((L22+45)&lt;M22,"NOK instruit en retard","ok")))</f>
        <v>ok</v>
      </c>
      <c r="AI22" s="151" t="str">
        <f t="shared" ca="1" si="1"/>
        <v>Instruction compléments en retard</v>
      </c>
      <c r="AJ22" s="150" t="str">
        <f t="shared" si="2"/>
        <v>NOK, voir avec CBR, pouvons-nous clôturer ?</v>
      </c>
    </row>
    <row r="23" spans="1:41" s="102" customFormat="1" ht="12.75" customHeight="1" x14ac:dyDescent="0.2">
      <c r="A23" s="141"/>
      <c r="B23" s="133"/>
      <c r="C23" s="133"/>
      <c r="D23" s="133"/>
      <c r="E23" s="133"/>
      <c r="F23" s="133"/>
      <c r="G23" s="133"/>
      <c r="H23" s="158" t="s">
        <v>31</v>
      </c>
      <c r="I23" s="158" t="s">
        <v>824</v>
      </c>
      <c r="J23" s="158" t="s">
        <v>695</v>
      </c>
      <c r="K23" s="129"/>
      <c r="L23" s="130">
        <v>43188</v>
      </c>
      <c r="M23" s="130">
        <v>43212</v>
      </c>
      <c r="N23" s="130">
        <v>43158</v>
      </c>
      <c r="O23" s="130">
        <v>43175</v>
      </c>
      <c r="P23" s="130">
        <v>43277</v>
      </c>
      <c r="Q23" s="130"/>
      <c r="R23" s="130"/>
      <c r="S23" s="130"/>
      <c r="T23" s="47"/>
      <c r="U23" s="129"/>
      <c r="V23" s="134"/>
      <c r="W23" s="134"/>
      <c r="X23" s="134"/>
      <c r="Y23" s="131"/>
      <c r="Z23" s="136"/>
      <c r="AA23" s="134"/>
      <c r="AB23" s="132"/>
      <c r="AC23" s="135"/>
      <c r="AD23" s="112"/>
      <c r="AE23" s="53"/>
      <c r="AH23" s="150" t="str">
        <f t="shared" ref="AH23:AH74" ca="1" si="3">IF(TODAY()&lt;((L23+45)),"ok",IF(AND((L23+45)&lt;TODAY(),ISBLANK(M23)),"NOK instruire en urgence",IF((L23+45)&lt;M23,"NOK instruit en retard","ok")))</f>
        <v>ok</v>
      </c>
      <c r="AI23" s="151" t="str">
        <f t="shared" ca="1" si="1"/>
        <v>Instruction compléments en retard</v>
      </c>
      <c r="AJ23" s="150" t="str">
        <f t="shared" si="2"/>
        <v>ok</v>
      </c>
      <c r="AK23" s="150" t="s">
        <v>658</v>
      </c>
    </row>
    <row r="24" spans="1:41" s="102" customFormat="1" ht="12.75" customHeight="1" x14ac:dyDescent="0.2">
      <c r="A24" s="141"/>
      <c r="B24" s="133"/>
      <c r="C24" s="133"/>
      <c r="D24" s="133"/>
      <c r="E24" s="133"/>
      <c r="F24" s="133"/>
      <c r="G24" s="133"/>
      <c r="H24" s="158" t="s">
        <v>41</v>
      </c>
      <c r="I24" s="158" t="s">
        <v>825</v>
      </c>
      <c r="J24" s="158" t="s">
        <v>696</v>
      </c>
      <c r="K24" s="129"/>
      <c r="L24" s="130">
        <v>43069</v>
      </c>
      <c r="M24" s="130">
        <v>43101</v>
      </c>
      <c r="N24" s="130"/>
      <c r="O24" s="130"/>
      <c r="P24" s="130"/>
      <c r="Q24" s="130"/>
      <c r="R24" s="130"/>
      <c r="S24" s="130"/>
      <c r="T24" s="47"/>
      <c r="U24" s="129"/>
      <c r="V24" s="134"/>
      <c r="W24" s="134"/>
      <c r="X24" s="134"/>
      <c r="Y24" s="131"/>
      <c r="Z24" s="136"/>
      <c r="AA24" s="134"/>
      <c r="AB24" s="132"/>
      <c r="AC24" s="135"/>
      <c r="AD24" s="112"/>
      <c r="AE24" s="53"/>
      <c r="AH24" s="150" t="str">
        <f t="shared" ca="1" si="3"/>
        <v>ok</v>
      </c>
      <c r="AI24" s="151" t="str">
        <f t="shared" ca="1" si="1"/>
        <v>Compléments en retard</v>
      </c>
      <c r="AJ24" s="150" t="str">
        <f t="shared" si="2"/>
        <v>NOK, voir avec CBR, pouvons-nous clôturer ?</v>
      </c>
    </row>
    <row r="25" spans="1:41" s="102" customFormat="1" ht="12.75" customHeight="1" x14ac:dyDescent="0.2">
      <c r="A25" s="141"/>
      <c r="B25" s="133"/>
      <c r="C25" s="133"/>
      <c r="D25" s="133"/>
      <c r="E25" s="133"/>
      <c r="F25" s="133"/>
      <c r="G25" s="133"/>
      <c r="H25" s="158" t="s">
        <v>753</v>
      </c>
      <c r="I25" s="158" t="s">
        <v>826</v>
      </c>
      <c r="J25" s="158" t="s">
        <v>697</v>
      </c>
      <c r="K25" s="129"/>
      <c r="L25" s="130">
        <v>43070</v>
      </c>
      <c r="M25" s="130">
        <v>43104</v>
      </c>
      <c r="N25" s="130"/>
      <c r="O25" s="130"/>
      <c r="P25" s="130"/>
      <c r="Q25" s="130"/>
      <c r="R25" s="130"/>
      <c r="S25" s="130"/>
      <c r="T25" s="47"/>
      <c r="U25" s="129"/>
      <c r="V25" s="134"/>
      <c r="W25" s="134"/>
      <c r="X25" s="134"/>
      <c r="Y25" s="131"/>
      <c r="Z25" s="136"/>
      <c r="AA25" s="134"/>
      <c r="AB25" s="132"/>
      <c r="AC25" s="135"/>
      <c r="AD25" s="112"/>
      <c r="AE25" s="53"/>
      <c r="AH25" s="150" t="str">
        <f t="shared" ca="1" si="3"/>
        <v>ok</v>
      </c>
      <c r="AI25" s="151" t="str">
        <f t="shared" ca="1" si="1"/>
        <v>Compléments en retard</v>
      </c>
      <c r="AJ25" s="150" t="str">
        <f t="shared" si="2"/>
        <v>NOK, voir avec CBR, pouvons-nous clôturer ?</v>
      </c>
    </row>
    <row r="26" spans="1:41" s="102" customFormat="1" ht="12.75" customHeight="1" x14ac:dyDescent="0.2">
      <c r="A26" s="141"/>
      <c r="B26" s="133"/>
      <c r="C26" s="133"/>
      <c r="D26" s="133"/>
      <c r="E26" s="133"/>
      <c r="F26" s="133"/>
      <c r="G26" s="133"/>
      <c r="H26" s="158" t="s">
        <v>754</v>
      </c>
      <c r="I26" s="158" t="s">
        <v>827</v>
      </c>
      <c r="J26" s="158" t="s">
        <v>698</v>
      </c>
      <c r="K26" s="129"/>
      <c r="L26" s="130">
        <v>43069</v>
      </c>
      <c r="M26" s="130">
        <v>43103</v>
      </c>
      <c r="N26" s="130"/>
      <c r="O26" s="130"/>
      <c r="P26" s="130"/>
      <c r="Q26" s="130"/>
      <c r="R26" s="130"/>
      <c r="S26" s="130"/>
      <c r="T26" s="47"/>
      <c r="U26" s="129"/>
      <c r="V26" s="134"/>
      <c r="W26" s="134"/>
      <c r="X26" s="134"/>
      <c r="Y26" s="131"/>
      <c r="Z26" s="136"/>
      <c r="AA26" s="134"/>
      <c r="AB26" s="132"/>
      <c r="AC26" s="135"/>
      <c r="AD26" s="112"/>
      <c r="AE26" s="53"/>
      <c r="AH26" s="150" t="str">
        <f t="shared" ca="1" si="3"/>
        <v>ok</v>
      </c>
      <c r="AI26" s="151" t="str">
        <f t="shared" ca="1" si="1"/>
        <v>Compléments en retard</v>
      </c>
      <c r="AJ26" s="150" t="str">
        <f t="shared" si="2"/>
        <v>NOK, voir avec CBR, pouvons-nous clôturer ?</v>
      </c>
    </row>
    <row r="27" spans="1:41" s="102" customFormat="1" ht="12.75" customHeight="1" x14ac:dyDescent="0.2">
      <c r="A27" s="141"/>
      <c r="B27" s="133"/>
      <c r="C27" s="133"/>
      <c r="D27" s="133"/>
      <c r="E27" s="133"/>
      <c r="F27" s="133"/>
      <c r="G27" s="133"/>
      <c r="H27" s="158" t="s">
        <v>755</v>
      </c>
      <c r="I27" s="158" t="s">
        <v>828</v>
      </c>
      <c r="J27" s="158" t="s">
        <v>699</v>
      </c>
      <c r="K27" s="129"/>
      <c r="L27" s="130">
        <v>43069</v>
      </c>
      <c r="M27" s="130">
        <v>43102</v>
      </c>
      <c r="N27" s="130">
        <v>43171</v>
      </c>
      <c r="O27" s="130">
        <v>43201</v>
      </c>
      <c r="P27" s="130">
        <v>43277</v>
      </c>
      <c r="Q27" s="130"/>
      <c r="R27" s="130"/>
      <c r="S27" s="130"/>
      <c r="T27" s="47"/>
      <c r="U27" s="129"/>
      <c r="V27" s="134"/>
      <c r="W27" s="134"/>
      <c r="X27" s="134"/>
      <c r="Y27" s="131"/>
      <c r="Z27" s="136"/>
      <c r="AA27" s="134"/>
      <c r="AB27" s="132"/>
      <c r="AC27" s="135"/>
      <c r="AD27" s="112"/>
      <c r="AE27" s="53"/>
      <c r="AH27" s="150" t="str">
        <f t="shared" ca="1" si="3"/>
        <v>ok</v>
      </c>
      <c r="AI27" s="151" t="str">
        <f t="shared" ca="1" si="1"/>
        <v>Instruction compléments en retard</v>
      </c>
      <c r="AJ27" s="150" t="str">
        <f t="shared" si="2"/>
        <v>ok</v>
      </c>
    </row>
    <row r="28" spans="1:41" s="102" customFormat="1" ht="13.15" customHeight="1" x14ac:dyDescent="0.2">
      <c r="A28" s="141"/>
      <c r="B28" s="133"/>
      <c r="C28" s="133"/>
      <c r="D28" s="133"/>
      <c r="E28" s="133"/>
      <c r="F28" s="133"/>
      <c r="G28" s="133"/>
      <c r="H28" s="158" t="s">
        <v>756</v>
      </c>
      <c r="I28" s="158" t="s">
        <v>829</v>
      </c>
      <c r="J28" s="158" t="s">
        <v>700</v>
      </c>
      <c r="K28" s="129"/>
      <c r="L28" s="130">
        <v>43070</v>
      </c>
      <c r="M28" s="130">
        <v>43103</v>
      </c>
      <c r="N28" s="130"/>
      <c r="O28" s="130"/>
      <c r="P28" s="130"/>
      <c r="Q28" s="130"/>
      <c r="R28" s="130"/>
      <c r="S28" s="130"/>
      <c r="T28" s="47"/>
      <c r="U28" s="129"/>
      <c r="V28" s="134"/>
      <c r="W28" s="134"/>
      <c r="X28" s="134"/>
      <c r="Y28" s="131"/>
      <c r="Z28" s="136"/>
      <c r="AA28" s="134"/>
      <c r="AB28" s="132"/>
      <c r="AC28" s="135"/>
      <c r="AD28" s="112"/>
      <c r="AE28" s="53"/>
      <c r="AH28" s="150" t="str">
        <f t="shared" ca="1" si="3"/>
        <v>ok</v>
      </c>
      <c r="AI28" s="151" t="str">
        <f t="shared" ca="1" si="1"/>
        <v>Compléments en retard</v>
      </c>
      <c r="AJ28" s="150" t="str">
        <f t="shared" si="2"/>
        <v>NOK, voir avec CBR, pouvons-nous clôturer ?</v>
      </c>
    </row>
    <row r="29" spans="1:41" s="102" customFormat="1" ht="13.15" customHeight="1" x14ac:dyDescent="0.2">
      <c r="A29" s="141"/>
      <c r="B29" s="133"/>
      <c r="C29" s="133"/>
      <c r="D29" s="133"/>
      <c r="E29" s="133"/>
      <c r="F29" s="133"/>
      <c r="G29" s="133"/>
      <c r="H29" s="158" t="s">
        <v>757</v>
      </c>
      <c r="I29" s="158" t="s">
        <v>830</v>
      </c>
      <c r="J29" s="158" t="s">
        <v>701</v>
      </c>
      <c r="K29" s="129"/>
      <c r="L29" s="130">
        <v>43070</v>
      </c>
      <c r="M29" s="130">
        <v>43103</v>
      </c>
      <c r="N29" s="130"/>
      <c r="O29" s="130"/>
      <c r="P29" s="130"/>
      <c r="Q29" s="130"/>
      <c r="R29" s="130"/>
      <c r="S29" s="130"/>
      <c r="T29" s="47"/>
      <c r="U29" s="129"/>
      <c r="V29" s="134"/>
      <c r="W29" s="134"/>
      <c r="X29" s="134"/>
      <c r="Y29" s="131"/>
      <c r="Z29" s="136"/>
      <c r="AA29" s="134"/>
      <c r="AB29" s="132"/>
      <c r="AC29" s="135"/>
      <c r="AD29" s="112"/>
      <c r="AE29" s="53"/>
      <c r="AH29" s="150" t="str">
        <f t="shared" ca="1" si="3"/>
        <v>ok</v>
      </c>
      <c r="AI29" s="151" t="str">
        <f t="shared" ca="1" si="1"/>
        <v>Compléments en retard</v>
      </c>
      <c r="AJ29" s="150" t="str">
        <f t="shared" si="2"/>
        <v>NOK, voir avec CBR, pouvons-nous clôturer ?</v>
      </c>
    </row>
    <row r="30" spans="1:41" s="102" customFormat="1" ht="12.75" customHeight="1" x14ac:dyDescent="0.2">
      <c r="A30" s="141"/>
      <c r="B30" s="133"/>
      <c r="C30" s="133"/>
      <c r="D30" s="133"/>
      <c r="E30" s="133"/>
      <c r="F30" s="133"/>
      <c r="G30" s="133"/>
      <c r="H30" s="158" t="s">
        <v>758</v>
      </c>
      <c r="I30" s="158" t="s">
        <v>831</v>
      </c>
      <c r="J30" s="158" t="s">
        <v>702</v>
      </c>
      <c r="K30" s="129"/>
      <c r="L30" s="130">
        <v>43070</v>
      </c>
      <c r="M30" s="130">
        <v>43103</v>
      </c>
      <c r="N30" s="130"/>
      <c r="O30" s="130"/>
      <c r="P30" s="130"/>
      <c r="Q30" s="130"/>
      <c r="R30" s="130"/>
      <c r="S30" s="130"/>
      <c r="T30" s="47"/>
      <c r="U30" s="129"/>
      <c r="V30" s="134"/>
      <c r="W30" s="134"/>
      <c r="X30" s="134"/>
      <c r="Y30" s="131"/>
      <c r="Z30" s="136"/>
      <c r="AA30" s="134"/>
      <c r="AB30" s="132"/>
      <c r="AC30" s="135"/>
      <c r="AD30" s="112"/>
      <c r="AE30" s="53"/>
      <c r="AH30" s="150" t="str">
        <f t="shared" ca="1" si="3"/>
        <v>ok</v>
      </c>
      <c r="AI30" s="151" t="str">
        <f t="shared" ca="1" si="1"/>
        <v>Compléments en retard</v>
      </c>
      <c r="AJ30" s="150" t="str">
        <f t="shared" si="2"/>
        <v>NOK, voir avec CBR, pouvons-nous clôturer ?</v>
      </c>
    </row>
    <row r="31" spans="1:41" s="102" customFormat="1" ht="12.75" customHeight="1" x14ac:dyDescent="0.2">
      <c r="A31" s="141"/>
      <c r="B31" s="133"/>
      <c r="C31" s="133"/>
      <c r="D31" s="133"/>
      <c r="E31" s="133"/>
      <c r="F31" s="133"/>
      <c r="G31" s="133"/>
      <c r="H31" s="158" t="s">
        <v>759</v>
      </c>
      <c r="I31" s="158" t="s">
        <v>832</v>
      </c>
      <c r="J31" s="158" t="s">
        <v>703</v>
      </c>
      <c r="K31" s="129"/>
      <c r="L31" s="130">
        <v>43070</v>
      </c>
      <c r="M31" s="130">
        <v>43104</v>
      </c>
      <c r="N31" s="130"/>
      <c r="O31" s="130"/>
      <c r="P31" s="130"/>
      <c r="Q31" s="130"/>
      <c r="R31" s="130"/>
      <c r="S31" s="130"/>
      <c r="T31" s="47"/>
      <c r="U31" s="129"/>
      <c r="V31" s="134"/>
      <c r="W31" s="134"/>
      <c r="X31" s="134"/>
      <c r="Y31" s="131"/>
      <c r="Z31" s="136"/>
      <c r="AA31" s="134"/>
      <c r="AB31" s="132"/>
      <c r="AC31" s="135"/>
      <c r="AD31" s="112"/>
      <c r="AE31" s="53"/>
      <c r="AH31" s="150" t="str">
        <f t="shared" ca="1" si="3"/>
        <v>ok</v>
      </c>
      <c r="AI31" s="151" t="str">
        <f t="shared" ca="1" si="1"/>
        <v>Compléments en retard</v>
      </c>
      <c r="AJ31" s="150" t="str">
        <f t="shared" si="2"/>
        <v>NOK, voir avec CBR, pouvons-nous clôturer ?</v>
      </c>
    </row>
    <row r="32" spans="1:41" s="102" customFormat="1" ht="12.75" customHeight="1" x14ac:dyDescent="0.2">
      <c r="A32" s="141"/>
      <c r="B32" s="133"/>
      <c r="C32" s="133"/>
      <c r="D32" s="133"/>
      <c r="E32" s="133"/>
      <c r="F32" s="133"/>
      <c r="G32" s="133"/>
      <c r="H32" s="158" t="s">
        <v>760</v>
      </c>
      <c r="I32" s="158" t="s">
        <v>833</v>
      </c>
      <c r="J32" s="158" t="s">
        <v>704</v>
      </c>
      <c r="K32" s="129"/>
      <c r="L32" s="130">
        <v>43070</v>
      </c>
      <c r="M32" s="130">
        <v>43103</v>
      </c>
      <c r="N32" s="130"/>
      <c r="O32" s="130"/>
      <c r="P32" s="130"/>
      <c r="Q32" s="130"/>
      <c r="R32" s="130"/>
      <c r="S32" s="130"/>
      <c r="T32" s="47"/>
      <c r="U32" s="129"/>
      <c r="V32" s="134"/>
      <c r="W32" s="134"/>
      <c r="X32" s="134"/>
      <c r="Y32" s="131"/>
      <c r="Z32" s="136"/>
      <c r="AA32" s="134"/>
      <c r="AB32" s="132"/>
      <c r="AC32" s="135"/>
      <c r="AD32" s="112"/>
      <c r="AE32" s="53"/>
      <c r="AH32" s="150" t="str">
        <f t="shared" ca="1" si="3"/>
        <v>ok</v>
      </c>
      <c r="AI32" s="151" t="str">
        <f t="shared" ca="1" si="1"/>
        <v>Compléments en retard</v>
      </c>
      <c r="AJ32" s="150" t="str">
        <f t="shared" si="2"/>
        <v>NOK, voir avec CBR, pouvons-nous clôturer ?</v>
      </c>
    </row>
    <row r="33" spans="1:36" s="102" customFormat="1" ht="12.75" customHeight="1" x14ac:dyDescent="0.2">
      <c r="A33" s="141"/>
      <c r="B33" s="133"/>
      <c r="C33" s="133"/>
      <c r="D33" s="133"/>
      <c r="E33" s="133"/>
      <c r="F33" s="133"/>
      <c r="G33" s="133"/>
      <c r="H33" s="158" t="s">
        <v>761</v>
      </c>
      <c r="I33" s="158" t="s">
        <v>834</v>
      </c>
      <c r="J33" s="158" t="s">
        <v>705</v>
      </c>
      <c r="K33" s="129"/>
      <c r="L33" s="130">
        <v>43070</v>
      </c>
      <c r="M33" s="130">
        <v>43104</v>
      </c>
      <c r="N33" s="130"/>
      <c r="O33" s="130"/>
      <c r="P33" s="130"/>
      <c r="Q33" s="130"/>
      <c r="R33" s="130"/>
      <c r="S33" s="130"/>
      <c r="T33" s="47"/>
      <c r="U33" s="129"/>
      <c r="V33" s="134"/>
      <c r="W33" s="134"/>
      <c r="X33" s="134"/>
      <c r="Y33" s="131"/>
      <c r="Z33" s="136"/>
      <c r="AA33" s="134"/>
      <c r="AB33" s="132"/>
      <c r="AC33" s="135"/>
      <c r="AD33" s="112"/>
      <c r="AE33" s="53"/>
      <c r="AH33" s="150" t="str">
        <f t="shared" ca="1" si="3"/>
        <v>ok</v>
      </c>
      <c r="AI33" s="151" t="str">
        <f t="shared" ca="1" si="1"/>
        <v>Compléments en retard</v>
      </c>
      <c r="AJ33" s="150" t="str">
        <f t="shared" si="2"/>
        <v>NOK, voir avec CBR, pouvons-nous clôturer ?</v>
      </c>
    </row>
    <row r="34" spans="1:36" s="102" customFormat="1" ht="12.75" customHeight="1" x14ac:dyDescent="0.2">
      <c r="A34" s="141"/>
      <c r="B34" s="133"/>
      <c r="C34" s="133"/>
      <c r="D34" s="133"/>
      <c r="E34" s="133"/>
      <c r="F34" s="133"/>
      <c r="G34" s="133"/>
      <c r="H34" s="158" t="s">
        <v>762</v>
      </c>
      <c r="I34" s="158" t="s">
        <v>835</v>
      </c>
      <c r="J34" s="158" t="s">
        <v>706</v>
      </c>
      <c r="K34" s="129"/>
      <c r="L34" s="130">
        <v>43090</v>
      </c>
      <c r="M34" s="130">
        <v>43118</v>
      </c>
      <c r="N34" s="130">
        <v>43189</v>
      </c>
      <c r="O34" s="130">
        <v>43210</v>
      </c>
      <c r="P34" s="130">
        <v>43216</v>
      </c>
      <c r="Q34" s="130">
        <v>43251</v>
      </c>
      <c r="R34" s="130">
        <v>43271</v>
      </c>
      <c r="S34" s="130"/>
      <c r="T34" s="47"/>
      <c r="U34" s="129"/>
      <c r="V34" s="134"/>
      <c r="W34" s="134"/>
      <c r="X34" s="134"/>
      <c r="Y34" s="131"/>
      <c r="Z34" s="136"/>
      <c r="AA34" s="134"/>
      <c r="AB34" s="132"/>
      <c r="AC34" s="135"/>
      <c r="AD34" s="112"/>
      <c r="AE34" s="53"/>
      <c r="AH34" s="150" t="str">
        <f t="shared" ca="1" si="3"/>
        <v>ok</v>
      </c>
      <c r="AI34" s="151" t="str">
        <f t="shared" ca="1" si="1"/>
        <v>ok</v>
      </c>
      <c r="AJ34" s="150" t="str">
        <f t="shared" si="2"/>
        <v>ok</v>
      </c>
    </row>
    <row r="35" spans="1:36" s="102" customFormat="1" ht="12.75" customHeight="1" x14ac:dyDescent="0.2">
      <c r="A35" s="141"/>
      <c r="B35" s="133"/>
      <c r="C35" s="133"/>
      <c r="D35" s="133"/>
      <c r="E35" s="133"/>
      <c r="F35" s="133"/>
      <c r="G35" s="133"/>
      <c r="H35" s="158" t="s">
        <v>763</v>
      </c>
      <c r="I35" s="158" t="s">
        <v>836</v>
      </c>
      <c r="J35" s="158" t="s">
        <v>707</v>
      </c>
      <c r="K35" s="129"/>
      <c r="L35" s="130">
        <v>43090</v>
      </c>
      <c r="M35" s="130">
        <v>43118</v>
      </c>
      <c r="N35" s="130">
        <v>43189</v>
      </c>
      <c r="O35" s="130">
        <v>43210</v>
      </c>
      <c r="P35" s="130">
        <v>43216</v>
      </c>
      <c r="Q35" s="130">
        <v>43251</v>
      </c>
      <c r="R35" s="130">
        <v>43271</v>
      </c>
      <c r="S35" s="130"/>
      <c r="T35" s="47"/>
      <c r="U35" s="129"/>
      <c r="V35" s="134"/>
      <c r="W35" s="134"/>
      <c r="X35" s="134"/>
      <c r="Y35" s="131"/>
      <c r="Z35" s="136"/>
      <c r="AA35" s="134"/>
      <c r="AB35" s="132"/>
      <c r="AC35" s="135"/>
      <c r="AD35" s="112"/>
      <c r="AE35" s="53"/>
      <c r="AH35" s="150" t="str">
        <f t="shared" ca="1" si="3"/>
        <v>ok</v>
      </c>
      <c r="AI35" s="151" t="str">
        <f t="shared" ca="1" si="1"/>
        <v>ok</v>
      </c>
      <c r="AJ35" s="150" t="str">
        <f t="shared" si="2"/>
        <v>ok</v>
      </c>
    </row>
    <row r="36" spans="1:36" s="102" customFormat="1" ht="12.75" customHeight="1" x14ac:dyDescent="0.2">
      <c r="A36" s="141"/>
      <c r="B36" s="133"/>
      <c r="C36" s="133"/>
      <c r="D36" s="133"/>
      <c r="E36" s="133"/>
      <c r="F36" s="133"/>
      <c r="G36" s="133"/>
      <c r="H36" s="158" t="s">
        <v>764</v>
      </c>
      <c r="I36" s="158" t="s">
        <v>837</v>
      </c>
      <c r="J36" s="158" t="s">
        <v>708</v>
      </c>
      <c r="K36" s="129"/>
      <c r="L36" s="130">
        <v>43216</v>
      </c>
      <c r="M36" s="130">
        <v>43256</v>
      </c>
      <c r="N36" s="130">
        <v>43271</v>
      </c>
      <c r="O36" s="130"/>
      <c r="P36" s="130"/>
      <c r="Q36" s="130"/>
      <c r="R36" s="130"/>
      <c r="S36" s="130"/>
      <c r="T36" s="47"/>
      <c r="U36" s="129"/>
      <c r="V36" s="134"/>
      <c r="W36" s="134"/>
      <c r="X36" s="134"/>
      <c r="Y36" s="131"/>
      <c r="Z36" s="136"/>
      <c r="AA36" s="134"/>
      <c r="AB36" s="132"/>
      <c r="AC36" s="135"/>
      <c r="AD36" s="112"/>
      <c r="AE36" s="53"/>
      <c r="AH36" s="150" t="str">
        <f t="shared" ca="1" si="3"/>
        <v>ok</v>
      </c>
      <c r="AI36" s="151" t="str">
        <f t="shared" ca="1" si="1"/>
        <v>Instruction compléments en retard</v>
      </c>
      <c r="AJ36" s="150" t="str">
        <f t="shared" si="2"/>
        <v>ok</v>
      </c>
    </row>
    <row r="37" spans="1:36" s="102" customFormat="1" ht="12.75" customHeight="1" x14ac:dyDescent="0.2">
      <c r="A37" s="141"/>
      <c r="B37" s="133"/>
      <c r="C37" s="133"/>
      <c r="D37" s="133"/>
      <c r="E37" s="133"/>
      <c r="F37" s="133"/>
      <c r="G37" s="133"/>
      <c r="H37" s="158" t="s">
        <v>765</v>
      </c>
      <c r="I37" s="158" t="s">
        <v>838</v>
      </c>
      <c r="J37" s="158" t="s">
        <v>709</v>
      </c>
      <c r="K37" s="129"/>
      <c r="L37" s="130">
        <v>43216</v>
      </c>
      <c r="M37" s="130">
        <v>43256</v>
      </c>
      <c r="N37" s="130">
        <v>43271</v>
      </c>
      <c r="O37" s="130"/>
      <c r="P37" s="130"/>
      <c r="Q37" s="130"/>
      <c r="R37" s="130"/>
      <c r="S37" s="130"/>
      <c r="T37" s="47"/>
      <c r="U37" s="129"/>
      <c r="V37" s="134"/>
      <c r="W37" s="134"/>
      <c r="X37" s="134"/>
      <c r="Y37" s="131"/>
      <c r="Z37" s="136"/>
      <c r="AA37" s="134"/>
      <c r="AB37" s="132"/>
      <c r="AC37" s="135"/>
      <c r="AD37" s="112"/>
      <c r="AE37" s="53"/>
      <c r="AH37" s="150" t="str">
        <f t="shared" ca="1" si="3"/>
        <v>ok</v>
      </c>
      <c r="AI37" s="151" t="str">
        <f t="shared" ca="1" si="1"/>
        <v>Instruction compléments en retard</v>
      </c>
      <c r="AJ37" s="150" t="str">
        <f t="shared" si="2"/>
        <v>ok</v>
      </c>
    </row>
    <row r="38" spans="1:36" s="102" customFormat="1" ht="12.75" customHeight="1" x14ac:dyDescent="0.2">
      <c r="A38" s="141"/>
      <c r="B38" s="133"/>
      <c r="C38" s="133"/>
      <c r="D38" s="133"/>
      <c r="E38" s="133"/>
      <c r="F38" s="133"/>
      <c r="G38" s="133"/>
      <c r="H38" s="158" t="s">
        <v>766</v>
      </c>
      <c r="I38" s="158" t="s">
        <v>839</v>
      </c>
      <c r="J38" s="158" t="s">
        <v>710</v>
      </c>
      <c r="K38" s="129"/>
      <c r="L38" s="130">
        <v>43091</v>
      </c>
      <c r="M38" s="130">
        <v>43123</v>
      </c>
      <c r="N38" s="130">
        <v>43262</v>
      </c>
      <c r="O38" s="130"/>
      <c r="P38" s="130"/>
      <c r="Q38" s="130"/>
      <c r="R38" s="130"/>
      <c r="S38" s="130"/>
      <c r="T38" s="47"/>
      <c r="U38" s="129"/>
      <c r="V38" s="134"/>
      <c r="W38" s="134"/>
      <c r="X38" s="134"/>
      <c r="Y38" s="131"/>
      <c r="Z38" s="136"/>
      <c r="AA38" s="134"/>
      <c r="AB38" s="132"/>
      <c r="AC38" s="135"/>
      <c r="AD38" s="112"/>
      <c r="AE38" s="33"/>
      <c r="AH38" s="150" t="str">
        <f t="shared" ca="1" si="3"/>
        <v>ok</v>
      </c>
      <c r="AI38" s="151" t="str">
        <f t="shared" ca="1" si="1"/>
        <v>Instruction compléments en retard</v>
      </c>
      <c r="AJ38" s="150" t="str">
        <f t="shared" si="2"/>
        <v>ok</v>
      </c>
    </row>
    <row r="39" spans="1:36" s="102" customFormat="1" ht="12.75" customHeight="1" x14ac:dyDescent="0.2">
      <c r="A39" s="141"/>
      <c r="B39" s="133"/>
      <c r="C39" s="133"/>
      <c r="D39" s="133"/>
      <c r="E39" s="133"/>
      <c r="F39" s="133"/>
      <c r="G39" s="133"/>
      <c r="H39" s="158" t="s">
        <v>767</v>
      </c>
      <c r="I39" s="158" t="s">
        <v>840</v>
      </c>
      <c r="J39" s="158" t="s">
        <v>711</v>
      </c>
      <c r="K39" s="129"/>
      <c r="L39" s="130">
        <v>43091</v>
      </c>
      <c r="M39" s="130">
        <v>43123</v>
      </c>
      <c r="N39" s="130">
        <v>43262</v>
      </c>
      <c r="O39" s="130"/>
      <c r="P39" s="130"/>
      <c r="Q39" s="130"/>
      <c r="R39" s="130"/>
      <c r="S39" s="130"/>
      <c r="T39" s="47"/>
      <c r="U39" s="129"/>
      <c r="V39" s="134"/>
      <c r="W39" s="134"/>
      <c r="X39" s="134"/>
      <c r="Y39" s="131"/>
      <c r="Z39" s="136"/>
      <c r="AA39" s="134"/>
      <c r="AB39" s="132"/>
      <c r="AC39" s="135"/>
      <c r="AD39" s="112"/>
      <c r="AE39" s="33"/>
      <c r="AH39" s="150" t="str">
        <f t="shared" ca="1" si="3"/>
        <v>ok</v>
      </c>
      <c r="AI39" s="151" t="str">
        <f t="shared" ca="1" si="1"/>
        <v>Instruction compléments en retard</v>
      </c>
      <c r="AJ39" s="150" t="str">
        <f t="shared" si="2"/>
        <v>ok</v>
      </c>
    </row>
    <row r="40" spans="1:36" s="102" customFormat="1" ht="12.75" customHeight="1" x14ac:dyDescent="0.2">
      <c r="A40" s="141"/>
      <c r="B40" s="133"/>
      <c r="C40" s="133"/>
      <c r="D40" s="133"/>
      <c r="E40" s="133"/>
      <c r="F40" s="133"/>
      <c r="G40" s="133"/>
      <c r="H40" s="158" t="s">
        <v>768</v>
      </c>
      <c r="I40" s="158" t="s">
        <v>841</v>
      </c>
      <c r="J40" s="158" t="s">
        <v>712</v>
      </c>
      <c r="K40" s="129"/>
      <c r="L40" s="130">
        <v>43091</v>
      </c>
      <c r="M40" s="130">
        <v>43123</v>
      </c>
      <c r="N40" s="130">
        <v>43262</v>
      </c>
      <c r="O40" s="130"/>
      <c r="P40" s="130"/>
      <c r="Q40" s="130"/>
      <c r="R40" s="130"/>
      <c r="S40" s="130"/>
      <c r="T40" s="47"/>
      <c r="U40" s="129"/>
      <c r="V40" s="134"/>
      <c r="W40" s="134"/>
      <c r="X40" s="134"/>
      <c r="Y40" s="131"/>
      <c r="Z40" s="136"/>
      <c r="AA40" s="134"/>
      <c r="AB40" s="132"/>
      <c r="AC40" s="135"/>
      <c r="AD40" s="112"/>
      <c r="AE40" s="33"/>
      <c r="AH40" s="150" t="str">
        <f t="shared" ca="1" si="3"/>
        <v>ok</v>
      </c>
      <c r="AI40" s="151" t="str">
        <f t="shared" ca="1" si="1"/>
        <v>Instruction compléments en retard</v>
      </c>
      <c r="AJ40" s="150" t="str">
        <f t="shared" si="2"/>
        <v>ok</v>
      </c>
    </row>
    <row r="41" spans="1:36" s="102" customFormat="1" ht="12.75" customHeight="1" x14ac:dyDescent="0.2">
      <c r="A41" s="141"/>
      <c r="B41" s="133"/>
      <c r="C41" s="133"/>
      <c r="D41" s="133"/>
      <c r="E41" s="133"/>
      <c r="F41" s="133"/>
      <c r="G41" s="133"/>
      <c r="H41" s="158" t="s">
        <v>769</v>
      </c>
      <c r="I41" s="158" t="s">
        <v>842</v>
      </c>
      <c r="J41" s="158" t="s">
        <v>713</v>
      </c>
      <c r="K41" s="129"/>
      <c r="L41" s="130">
        <v>43097</v>
      </c>
      <c r="M41" s="130">
        <v>43130</v>
      </c>
      <c r="N41" s="130">
        <v>43146</v>
      </c>
      <c r="O41" s="130">
        <v>43168</v>
      </c>
      <c r="P41" s="130">
        <v>43187</v>
      </c>
      <c r="Q41" s="130">
        <v>43209</v>
      </c>
      <c r="R41" s="130">
        <v>43216</v>
      </c>
      <c r="S41" s="140"/>
      <c r="T41" s="47"/>
      <c r="U41" s="129"/>
      <c r="V41" s="134"/>
      <c r="W41" s="134"/>
      <c r="X41" s="134"/>
      <c r="Y41" s="131"/>
      <c r="Z41" s="136"/>
      <c r="AA41" s="134"/>
      <c r="AB41" s="132"/>
      <c r="AC41" s="135"/>
      <c r="AD41" s="112"/>
      <c r="AE41" s="53"/>
      <c r="AH41" s="150" t="str">
        <f t="shared" ca="1" si="3"/>
        <v>ok</v>
      </c>
      <c r="AI41" s="151" t="str">
        <f t="shared" ca="1" si="1"/>
        <v>ok</v>
      </c>
      <c r="AJ41" s="150" t="str">
        <f t="shared" si="2"/>
        <v>ok</v>
      </c>
    </row>
    <row r="42" spans="1:36" s="102" customFormat="1" ht="12.75" customHeight="1" x14ac:dyDescent="0.2">
      <c r="A42" s="141"/>
      <c r="B42" s="133"/>
      <c r="C42" s="133"/>
      <c r="D42" s="133"/>
      <c r="E42" s="133"/>
      <c r="F42" s="133"/>
      <c r="G42" s="133"/>
      <c r="H42" s="158" t="s">
        <v>770</v>
      </c>
      <c r="I42" s="158" t="s">
        <v>843</v>
      </c>
      <c r="J42" s="158" t="s">
        <v>714</v>
      </c>
      <c r="K42" s="129"/>
      <c r="L42" s="130">
        <v>43097</v>
      </c>
      <c r="M42" s="130">
        <v>43125</v>
      </c>
      <c r="N42" s="130">
        <v>43144</v>
      </c>
      <c r="O42" s="130">
        <v>43167</v>
      </c>
      <c r="P42" s="130">
        <v>43167</v>
      </c>
      <c r="Q42" s="130">
        <v>43179</v>
      </c>
      <c r="R42" s="130"/>
      <c r="S42" s="130"/>
      <c r="T42" s="47"/>
      <c r="U42" s="129"/>
      <c r="V42" s="134"/>
      <c r="W42" s="134"/>
      <c r="X42" s="134"/>
      <c r="Y42" s="131"/>
      <c r="Z42" s="136"/>
      <c r="AA42" s="134"/>
      <c r="AB42" s="132"/>
      <c r="AC42" s="135"/>
      <c r="AD42" s="112"/>
      <c r="AE42" s="53"/>
      <c r="AH42" s="150" t="str">
        <f t="shared" ca="1" si="3"/>
        <v>ok</v>
      </c>
      <c r="AI42" s="151" t="str">
        <f t="shared" ca="1" si="1"/>
        <v>Compléments en retard</v>
      </c>
      <c r="AJ42" s="150" t="str">
        <f t="shared" si="2"/>
        <v>ok</v>
      </c>
    </row>
    <row r="43" spans="1:36" s="102" customFormat="1" ht="12.75" customHeight="1" x14ac:dyDescent="0.2">
      <c r="A43" s="141"/>
      <c r="B43" s="133"/>
      <c r="C43" s="133"/>
      <c r="D43" s="133"/>
      <c r="E43" s="133"/>
      <c r="F43" s="133"/>
      <c r="G43" s="133"/>
      <c r="H43" s="158" t="s">
        <v>771</v>
      </c>
      <c r="I43" s="158" t="s">
        <v>844</v>
      </c>
      <c r="J43" s="158" t="s">
        <v>715</v>
      </c>
      <c r="K43" s="129"/>
      <c r="L43" s="130">
        <v>43091</v>
      </c>
      <c r="M43" s="130">
        <v>43122</v>
      </c>
      <c r="N43" s="130">
        <v>43223</v>
      </c>
      <c r="O43" s="130">
        <v>43256</v>
      </c>
      <c r="P43" s="130"/>
      <c r="Q43" s="130"/>
      <c r="R43" s="130"/>
      <c r="S43" s="130"/>
      <c r="T43" s="47"/>
      <c r="U43" s="129"/>
      <c r="V43" s="134"/>
      <c r="W43" s="134"/>
      <c r="X43" s="134"/>
      <c r="Y43" s="131"/>
      <c r="Z43" s="136"/>
      <c r="AA43" s="134"/>
      <c r="AB43" s="132"/>
      <c r="AC43" s="135"/>
      <c r="AD43" s="112"/>
      <c r="AE43" s="53"/>
      <c r="AH43" s="150" t="str">
        <f t="shared" ca="1" si="3"/>
        <v>ok</v>
      </c>
      <c r="AI43" s="151" t="str">
        <f t="shared" ca="1" si="1"/>
        <v>Compléments en retard</v>
      </c>
      <c r="AJ43" s="150" t="str">
        <f t="shared" si="2"/>
        <v>ok</v>
      </c>
    </row>
    <row r="44" spans="1:36" s="102" customFormat="1" ht="12.75" customHeight="1" x14ac:dyDescent="0.2">
      <c r="A44" s="141"/>
      <c r="B44" s="133"/>
      <c r="C44" s="133"/>
      <c r="D44" s="133"/>
      <c r="E44" s="133"/>
      <c r="F44" s="133"/>
      <c r="G44" s="133"/>
      <c r="H44" s="158" t="s">
        <v>772</v>
      </c>
      <c r="I44" s="158" t="s">
        <v>845</v>
      </c>
      <c r="J44" s="158" t="s">
        <v>716</v>
      </c>
      <c r="K44" s="129"/>
      <c r="L44" s="130">
        <v>43091</v>
      </c>
      <c r="M44" s="130">
        <v>43122</v>
      </c>
      <c r="N44" s="130">
        <v>43223</v>
      </c>
      <c r="O44" s="130">
        <v>43256</v>
      </c>
      <c r="P44" s="130"/>
      <c r="Q44" s="130"/>
      <c r="R44" s="130"/>
      <c r="S44" s="130"/>
      <c r="T44" s="47"/>
      <c r="U44" s="129"/>
      <c r="V44" s="134"/>
      <c r="W44" s="134"/>
      <c r="X44" s="134"/>
      <c r="Y44" s="131"/>
      <c r="Z44" s="136"/>
      <c r="AA44" s="134"/>
      <c r="AB44" s="132"/>
      <c r="AC44" s="135"/>
      <c r="AD44" s="112"/>
      <c r="AE44" s="53"/>
      <c r="AH44" s="150" t="str">
        <f t="shared" ca="1" si="3"/>
        <v>ok</v>
      </c>
      <c r="AI44" s="151" t="str">
        <f t="shared" ca="1" si="1"/>
        <v>Compléments en retard</v>
      </c>
      <c r="AJ44" s="150" t="str">
        <f t="shared" si="2"/>
        <v>ok</v>
      </c>
    </row>
    <row r="45" spans="1:36" s="102" customFormat="1" ht="12.75" customHeight="1" x14ac:dyDescent="0.2">
      <c r="A45" s="141"/>
      <c r="B45" s="133"/>
      <c r="C45" s="133"/>
      <c r="D45" s="133"/>
      <c r="E45" s="133"/>
      <c r="F45" s="133"/>
      <c r="G45" s="133"/>
      <c r="H45" s="158" t="s">
        <v>773</v>
      </c>
      <c r="I45" s="158" t="s">
        <v>846</v>
      </c>
      <c r="J45" s="158" t="s">
        <v>717</v>
      </c>
      <c r="K45" s="129"/>
      <c r="L45" s="130">
        <v>43091</v>
      </c>
      <c r="M45" s="130">
        <v>43130</v>
      </c>
      <c r="N45" s="130">
        <v>43223</v>
      </c>
      <c r="O45" s="130">
        <v>43256</v>
      </c>
      <c r="P45" s="130"/>
      <c r="Q45" s="130"/>
      <c r="R45" s="130"/>
      <c r="S45" s="130"/>
      <c r="T45" s="47"/>
      <c r="U45" s="129"/>
      <c r="V45" s="134"/>
      <c r="W45" s="134"/>
      <c r="X45" s="134"/>
      <c r="Y45" s="131"/>
      <c r="Z45" s="136"/>
      <c r="AA45" s="134"/>
      <c r="AB45" s="132"/>
      <c r="AC45" s="135"/>
      <c r="AD45" s="112"/>
      <c r="AE45" s="53"/>
      <c r="AH45" s="150" t="str">
        <f t="shared" ca="1" si="3"/>
        <v>ok</v>
      </c>
      <c r="AI45" s="151" t="str">
        <f t="shared" ca="1" si="1"/>
        <v>Compléments en retard</v>
      </c>
      <c r="AJ45" s="150" t="str">
        <f t="shared" si="2"/>
        <v>ok</v>
      </c>
    </row>
    <row r="46" spans="1:36" ht="12.75" customHeight="1" x14ac:dyDescent="0.2">
      <c r="A46" s="141"/>
      <c r="B46" s="133"/>
      <c r="C46" s="133"/>
      <c r="D46" s="133"/>
      <c r="E46" s="133"/>
      <c r="F46" s="133"/>
      <c r="G46" s="133"/>
      <c r="H46" s="158" t="s">
        <v>774</v>
      </c>
      <c r="I46" s="158" t="s">
        <v>847</v>
      </c>
      <c r="J46" s="158" t="s">
        <v>718</v>
      </c>
      <c r="K46" s="129"/>
      <c r="L46" s="130">
        <v>43091</v>
      </c>
      <c r="M46" s="130">
        <v>43130</v>
      </c>
      <c r="N46" s="130">
        <v>43223</v>
      </c>
      <c r="O46" s="130">
        <v>43256</v>
      </c>
      <c r="P46" s="130"/>
      <c r="Q46" s="130"/>
      <c r="R46" s="130"/>
      <c r="S46" s="130"/>
      <c r="T46" s="47"/>
      <c r="U46" s="129"/>
      <c r="V46" s="134"/>
      <c r="W46" s="134"/>
      <c r="X46" s="134"/>
      <c r="Y46" s="131"/>
      <c r="Z46" s="136"/>
      <c r="AA46" s="134"/>
      <c r="AB46" s="132"/>
      <c r="AC46" s="135"/>
      <c r="AE46" s="138"/>
      <c r="AH46" s="150" t="str">
        <f t="shared" ca="1" si="3"/>
        <v>ok</v>
      </c>
      <c r="AI46" s="151" t="str">
        <f t="shared" ca="1" si="1"/>
        <v>Compléments en retard</v>
      </c>
      <c r="AJ46" s="150" t="str">
        <f t="shared" si="2"/>
        <v>ok</v>
      </c>
    </row>
    <row r="47" spans="1:36" ht="12.75" customHeight="1" x14ac:dyDescent="0.2">
      <c r="A47" s="141"/>
      <c r="B47" s="133"/>
      <c r="C47" s="133"/>
      <c r="D47" s="133"/>
      <c r="E47" s="133"/>
      <c r="F47" s="133"/>
      <c r="G47" s="133"/>
      <c r="H47" s="158" t="s">
        <v>775</v>
      </c>
      <c r="I47" s="158" t="s">
        <v>848</v>
      </c>
      <c r="J47" s="158" t="s">
        <v>719</v>
      </c>
      <c r="K47" s="129"/>
      <c r="L47" s="130">
        <v>43091</v>
      </c>
      <c r="M47" s="130">
        <v>43129</v>
      </c>
      <c r="N47" s="130">
        <v>43223</v>
      </c>
      <c r="O47" s="130">
        <v>43256</v>
      </c>
      <c r="P47" s="130"/>
      <c r="Q47" s="130"/>
      <c r="R47" s="130"/>
      <c r="S47" s="130"/>
      <c r="T47" s="47"/>
      <c r="U47" s="129"/>
      <c r="V47" s="134"/>
      <c r="W47" s="134"/>
      <c r="X47" s="134"/>
      <c r="Y47" s="131"/>
      <c r="Z47" s="136"/>
      <c r="AA47" s="134"/>
      <c r="AB47" s="132"/>
      <c r="AC47" s="135"/>
      <c r="AE47" s="138"/>
      <c r="AH47" s="150" t="str">
        <f t="shared" ca="1" si="3"/>
        <v>ok</v>
      </c>
      <c r="AI47" s="151" t="str">
        <f t="shared" ca="1" si="1"/>
        <v>Compléments en retard</v>
      </c>
      <c r="AJ47" s="150" t="str">
        <f t="shared" si="2"/>
        <v>ok</v>
      </c>
    </row>
    <row r="48" spans="1:36" ht="12.75" customHeight="1" x14ac:dyDescent="0.2">
      <c r="A48" s="141"/>
      <c r="B48" s="133"/>
      <c r="C48" s="133"/>
      <c r="D48" s="133"/>
      <c r="E48" s="133"/>
      <c r="F48" s="133"/>
      <c r="G48" s="133"/>
      <c r="H48" s="158" t="s">
        <v>776</v>
      </c>
      <c r="I48" s="158" t="s">
        <v>849</v>
      </c>
      <c r="J48" s="158" t="s">
        <v>720</v>
      </c>
      <c r="K48" s="129"/>
      <c r="L48" s="130">
        <v>43091</v>
      </c>
      <c r="M48" s="130">
        <v>43129</v>
      </c>
      <c r="N48" s="130">
        <v>43223</v>
      </c>
      <c r="O48" s="130">
        <v>43256</v>
      </c>
      <c r="P48" s="130"/>
      <c r="Q48" s="130"/>
      <c r="R48" s="130"/>
      <c r="S48" s="130"/>
      <c r="T48" s="47"/>
      <c r="U48" s="129"/>
      <c r="V48" s="134"/>
      <c r="W48" s="134"/>
      <c r="X48" s="134"/>
      <c r="Y48" s="131"/>
      <c r="Z48" s="136"/>
      <c r="AA48" s="134"/>
      <c r="AB48" s="132"/>
      <c r="AC48" s="135"/>
      <c r="AE48" s="138"/>
      <c r="AH48" s="150" t="str">
        <f t="shared" ca="1" si="3"/>
        <v>ok</v>
      </c>
      <c r="AI48" s="151" t="str">
        <f t="shared" ca="1" si="1"/>
        <v>Compléments en retard</v>
      </c>
      <c r="AJ48" s="150" t="str">
        <f t="shared" si="2"/>
        <v>ok</v>
      </c>
    </row>
    <row r="49" spans="1:36" ht="12.75" customHeight="1" x14ac:dyDescent="0.2">
      <c r="A49" s="141"/>
      <c r="B49" s="133"/>
      <c r="C49" s="133"/>
      <c r="D49" s="133"/>
      <c r="E49" s="133"/>
      <c r="F49" s="133"/>
      <c r="G49" s="133"/>
      <c r="H49" s="158" t="s">
        <v>777</v>
      </c>
      <c r="I49" s="158" t="s">
        <v>850</v>
      </c>
      <c r="J49" s="158" t="s">
        <v>721</v>
      </c>
      <c r="K49" s="129"/>
      <c r="L49" s="130">
        <v>43109</v>
      </c>
      <c r="M49" s="130">
        <v>43143</v>
      </c>
      <c r="N49" s="130">
        <v>43213</v>
      </c>
      <c r="O49" s="130">
        <v>43214</v>
      </c>
      <c r="P49" s="130">
        <v>43234</v>
      </c>
      <c r="Q49" s="130">
        <v>43263</v>
      </c>
      <c r="R49" s="130">
        <v>43273</v>
      </c>
      <c r="S49" s="130"/>
      <c r="T49" s="47"/>
      <c r="U49" s="129"/>
      <c r="V49" s="134"/>
      <c r="W49" s="134"/>
      <c r="X49" s="134"/>
      <c r="Y49" s="131"/>
      <c r="Z49" s="136"/>
      <c r="AA49" s="134"/>
      <c r="AB49" s="132"/>
      <c r="AC49" s="135"/>
      <c r="AH49" s="150" t="str">
        <f t="shared" ca="1" si="3"/>
        <v>ok</v>
      </c>
      <c r="AI49" s="151" t="str">
        <f t="shared" ca="1" si="1"/>
        <v>ok</v>
      </c>
      <c r="AJ49" s="150" t="str">
        <f t="shared" si="2"/>
        <v>ok</v>
      </c>
    </row>
    <row r="50" spans="1:36" ht="12.75" customHeight="1" x14ac:dyDescent="0.2">
      <c r="A50" s="141"/>
      <c r="B50" s="133"/>
      <c r="C50" s="133"/>
      <c r="D50" s="133"/>
      <c r="E50" s="133"/>
      <c r="F50" s="133"/>
      <c r="G50" s="133"/>
      <c r="H50" s="158" t="s">
        <v>778</v>
      </c>
      <c r="I50" s="158" t="s">
        <v>851</v>
      </c>
      <c r="J50" s="158" t="s">
        <v>722</v>
      </c>
      <c r="K50" s="129"/>
      <c r="L50" s="130">
        <v>43109</v>
      </c>
      <c r="M50" s="130">
        <v>43143</v>
      </c>
      <c r="N50" s="130">
        <v>43213</v>
      </c>
      <c r="O50" s="130">
        <v>43214</v>
      </c>
      <c r="P50" s="130">
        <v>43234</v>
      </c>
      <c r="Q50" s="130">
        <v>43263</v>
      </c>
      <c r="R50" s="130">
        <v>43273</v>
      </c>
      <c r="S50" s="130"/>
      <c r="T50" s="47"/>
      <c r="U50" s="129"/>
      <c r="V50" s="134"/>
      <c r="W50" s="134"/>
      <c r="X50" s="134"/>
      <c r="Y50" s="131"/>
      <c r="Z50" s="136"/>
      <c r="AA50" s="134"/>
      <c r="AB50" s="132"/>
      <c r="AC50" s="135"/>
      <c r="AH50" s="150" t="str">
        <f t="shared" ca="1" si="3"/>
        <v>ok</v>
      </c>
      <c r="AI50" s="151" t="str">
        <f t="shared" ca="1" si="1"/>
        <v>ok</v>
      </c>
      <c r="AJ50" s="150" t="str">
        <f t="shared" si="2"/>
        <v>ok</v>
      </c>
    </row>
    <row r="51" spans="1:36" ht="12.75" customHeight="1" x14ac:dyDescent="0.2">
      <c r="A51" s="141"/>
      <c r="B51" s="133"/>
      <c r="C51" s="133"/>
      <c r="D51" s="133"/>
      <c r="E51" s="133"/>
      <c r="F51" s="133"/>
      <c r="G51" s="133"/>
      <c r="H51" s="158" t="s">
        <v>779</v>
      </c>
      <c r="I51" s="158" t="s">
        <v>852</v>
      </c>
      <c r="J51" s="158" t="s">
        <v>723</v>
      </c>
      <c r="K51" s="129"/>
      <c r="L51" s="130">
        <v>43147</v>
      </c>
      <c r="M51" s="130">
        <v>43154</v>
      </c>
      <c r="N51" s="130">
        <v>43206</v>
      </c>
      <c r="O51" s="130">
        <v>43217</v>
      </c>
      <c r="P51" s="130">
        <v>43237</v>
      </c>
      <c r="Q51" s="130">
        <v>43264</v>
      </c>
      <c r="R51" s="130"/>
      <c r="S51" s="130"/>
      <c r="T51" s="47"/>
      <c r="U51" s="129"/>
      <c r="V51" s="134"/>
      <c r="W51" s="134"/>
      <c r="X51" s="134"/>
      <c r="Y51" s="131"/>
      <c r="Z51" s="136"/>
      <c r="AA51" s="134"/>
      <c r="AB51" s="132"/>
      <c r="AC51" s="135"/>
      <c r="AH51" s="150" t="str">
        <f t="shared" ca="1" si="3"/>
        <v>ok</v>
      </c>
      <c r="AI51" s="151" t="str">
        <f ca="1">IF(AND((M51+30)&lt;TODAY(),ISBLANK(N51)),"Compléments en retard",IF(AND((N51+30)&lt;TODAY(),ISBLANK(O51)),"Instruction compléments en retard",IF(AND((O51+30)&lt;TODAY(),ISBLANK(P51)),"Compléments en retard",IF(AND((P51+30)&lt;TODAY(),ISBLANK(Q51)),"Instruction compléments en retard",IF(AND((Q51+30)&lt;TODAY(),ISBLANK(R51)),"Compléments en retard","ok")))))</f>
        <v>Compléments en retard</v>
      </c>
      <c r="AJ51" s="150" t="str">
        <f t="shared" si="2"/>
        <v>ok</v>
      </c>
    </row>
    <row r="52" spans="1:36" ht="12.75" customHeight="1" x14ac:dyDescent="0.2">
      <c r="A52" s="141"/>
      <c r="B52" s="133"/>
      <c r="C52" s="133"/>
      <c r="D52" s="133"/>
      <c r="E52" s="133"/>
      <c r="F52" s="133"/>
      <c r="G52" s="133"/>
      <c r="H52" s="158" t="s">
        <v>780</v>
      </c>
      <c r="I52" s="158" t="s">
        <v>853</v>
      </c>
      <c r="J52" s="158" t="s">
        <v>724</v>
      </c>
      <c r="K52" s="129"/>
      <c r="L52" s="130">
        <v>43147</v>
      </c>
      <c r="M52" s="130">
        <v>43154</v>
      </c>
      <c r="N52" s="130">
        <v>43206</v>
      </c>
      <c r="O52" s="130">
        <v>43217</v>
      </c>
      <c r="P52" s="130">
        <v>43237</v>
      </c>
      <c r="Q52" s="130">
        <v>43264</v>
      </c>
      <c r="R52" s="130"/>
      <c r="S52" s="130"/>
      <c r="T52" s="47"/>
      <c r="U52" s="129"/>
      <c r="V52" s="134"/>
      <c r="W52" s="134"/>
      <c r="X52" s="134"/>
      <c r="Y52" s="131"/>
      <c r="Z52" s="136"/>
      <c r="AA52" s="134"/>
      <c r="AB52" s="132"/>
      <c r="AC52" s="135"/>
      <c r="AH52" s="150" t="str">
        <f t="shared" ca="1" si="3"/>
        <v>ok</v>
      </c>
      <c r="AI52" s="151" t="str">
        <f t="shared" ca="1" si="1"/>
        <v>Compléments en retard</v>
      </c>
      <c r="AJ52" s="150" t="str">
        <f t="shared" si="2"/>
        <v>ok</v>
      </c>
    </row>
    <row r="53" spans="1:36" ht="12.75" customHeight="1" x14ac:dyDescent="0.2">
      <c r="A53" s="141"/>
      <c r="B53" s="133"/>
      <c r="C53" s="133"/>
      <c r="D53" s="133"/>
      <c r="E53" s="133"/>
      <c r="F53" s="133"/>
      <c r="G53" s="133"/>
      <c r="H53" s="158" t="s">
        <v>781</v>
      </c>
      <c r="I53" s="158" t="s">
        <v>854</v>
      </c>
      <c r="J53" s="158" t="s">
        <v>725</v>
      </c>
      <c r="K53" s="129"/>
      <c r="L53" s="130">
        <v>43147</v>
      </c>
      <c r="M53" s="130">
        <v>43154</v>
      </c>
      <c r="N53" s="130">
        <v>43206</v>
      </c>
      <c r="O53" s="130">
        <v>43217</v>
      </c>
      <c r="P53" s="130">
        <v>43237</v>
      </c>
      <c r="Q53" s="130">
        <v>43264</v>
      </c>
      <c r="R53" s="130"/>
      <c r="S53" s="130"/>
      <c r="T53" s="47"/>
      <c r="U53" s="129"/>
      <c r="V53" s="134"/>
      <c r="W53" s="134"/>
      <c r="X53" s="134"/>
      <c r="Y53" s="131"/>
      <c r="Z53" s="136"/>
      <c r="AA53" s="134"/>
      <c r="AB53" s="132"/>
      <c r="AC53" s="135"/>
      <c r="AH53" s="150" t="str">
        <f t="shared" ca="1" si="3"/>
        <v>ok</v>
      </c>
      <c r="AI53" s="151" t="str">
        <f t="shared" ca="1" si="1"/>
        <v>Compléments en retard</v>
      </c>
      <c r="AJ53" s="150" t="str">
        <f t="shared" si="2"/>
        <v>ok</v>
      </c>
    </row>
    <row r="54" spans="1:36" ht="12.75" customHeight="1" x14ac:dyDescent="0.2">
      <c r="A54" s="141"/>
      <c r="B54" s="133"/>
      <c r="C54" s="133"/>
      <c r="D54" s="133"/>
      <c r="E54" s="133"/>
      <c r="F54" s="133"/>
      <c r="G54" s="133"/>
      <c r="H54" s="158" t="s">
        <v>749</v>
      </c>
      <c r="I54" s="158" t="s">
        <v>855</v>
      </c>
      <c r="J54" s="158" t="s">
        <v>726</v>
      </c>
      <c r="K54" s="129"/>
      <c r="L54" s="130">
        <v>43140</v>
      </c>
      <c r="M54" s="130">
        <v>43160</v>
      </c>
      <c r="N54" s="130">
        <v>43199</v>
      </c>
      <c r="O54" s="130">
        <v>43213</v>
      </c>
      <c r="P54" s="130">
        <v>43249</v>
      </c>
      <c r="Q54" s="130"/>
      <c r="R54" s="130"/>
      <c r="S54" s="130"/>
      <c r="T54" s="47"/>
      <c r="U54" s="129"/>
      <c r="V54" s="134"/>
      <c r="W54" s="134"/>
      <c r="X54" s="134"/>
      <c r="Y54" s="131"/>
      <c r="Z54" s="136"/>
      <c r="AA54" s="134"/>
      <c r="AB54" s="132"/>
      <c r="AC54" s="135"/>
      <c r="AH54" s="150" t="str">
        <f t="shared" ca="1" si="3"/>
        <v>ok</v>
      </c>
      <c r="AI54" s="151" t="str">
        <f t="shared" ca="1" si="1"/>
        <v>Instruction compléments en retard</v>
      </c>
      <c r="AJ54" s="150" t="str">
        <f t="shared" si="2"/>
        <v>ok</v>
      </c>
    </row>
    <row r="55" spans="1:36" ht="12.75" customHeight="1" x14ac:dyDescent="0.2">
      <c r="A55" s="141"/>
      <c r="B55" s="133"/>
      <c r="C55" s="133"/>
      <c r="D55" s="133"/>
      <c r="E55" s="133"/>
      <c r="F55" s="133"/>
      <c r="G55" s="133"/>
      <c r="H55" s="158" t="s">
        <v>782</v>
      </c>
      <c r="I55" s="158" t="s">
        <v>856</v>
      </c>
      <c r="J55" s="158" t="s">
        <v>727</v>
      </c>
      <c r="K55" s="129"/>
      <c r="L55" s="130">
        <v>43140</v>
      </c>
      <c r="M55" s="130">
        <v>43160</v>
      </c>
      <c r="N55" s="130">
        <v>43199</v>
      </c>
      <c r="O55" s="130">
        <v>43213</v>
      </c>
      <c r="P55" s="130">
        <v>43249</v>
      </c>
      <c r="Q55" s="130"/>
      <c r="R55" s="130"/>
      <c r="S55" s="130"/>
      <c r="T55" s="47"/>
      <c r="U55" s="129"/>
      <c r="V55" s="134"/>
      <c r="W55" s="134"/>
      <c r="X55" s="134"/>
      <c r="Y55" s="131"/>
      <c r="Z55" s="136"/>
      <c r="AA55" s="134"/>
      <c r="AB55" s="132"/>
      <c r="AC55" s="135"/>
      <c r="AH55" s="150" t="str">
        <f t="shared" ca="1" si="3"/>
        <v>ok</v>
      </c>
      <c r="AI55" s="151" t="str">
        <f t="shared" ca="1" si="1"/>
        <v>Instruction compléments en retard</v>
      </c>
      <c r="AJ55" s="150" t="str">
        <f t="shared" si="2"/>
        <v>ok</v>
      </c>
    </row>
    <row r="56" spans="1:36" ht="12.75" customHeight="1" x14ac:dyDescent="0.2">
      <c r="A56" s="141"/>
      <c r="B56" s="133"/>
      <c r="C56" s="133"/>
      <c r="D56" s="133"/>
      <c r="E56" s="133"/>
      <c r="F56" s="133"/>
      <c r="G56" s="133"/>
      <c r="H56" s="158" t="s">
        <v>783</v>
      </c>
      <c r="I56" s="158" t="s">
        <v>857</v>
      </c>
      <c r="J56" s="158" t="s">
        <v>728</v>
      </c>
      <c r="K56" s="129"/>
      <c r="L56" s="130">
        <v>43154</v>
      </c>
      <c r="M56" s="130">
        <v>43180</v>
      </c>
      <c r="N56" s="130">
        <v>43209</v>
      </c>
      <c r="O56" s="130">
        <v>43236</v>
      </c>
      <c r="P56" s="130">
        <v>43266</v>
      </c>
      <c r="Q56" s="130"/>
      <c r="R56" s="130"/>
      <c r="S56" s="130"/>
      <c r="T56" s="47"/>
      <c r="U56" s="129"/>
      <c r="V56" s="134"/>
      <c r="W56" s="134"/>
      <c r="X56" s="134"/>
      <c r="Y56" s="131"/>
      <c r="Z56" s="136"/>
      <c r="AA56" s="134"/>
      <c r="AB56" s="132"/>
      <c r="AC56" s="135"/>
      <c r="AH56" s="150" t="str">
        <f t="shared" ca="1" si="3"/>
        <v>ok</v>
      </c>
      <c r="AI56" s="151" t="str">
        <f t="shared" ca="1" si="1"/>
        <v>Instruction compléments en retard</v>
      </c>
      <c r="AJ56" s="150" t="str">
        <f t="shared" si="2"/>
        <v>ok</v>
      </c>
    </row>
    <row r="57" spans="1:36" ht="12.75" customHeight="1" x14ac:dyDescent="0.2">
      <c r="A57" s="141"/>
      <c r="B57" s="133"/>
      <c r="C57" s="133"/>
      <c r="D57" s="133"/>
      <c r="E57" s="133"/>
      <c r="F57" s="133"/>
      <c r="G57" s="133"/>
      <c r="H57" s="158" t="s">
        <v>784</v>
      </c>
      <c r="I57" s="158" t="s">
        <v>858</v>
      </c>
      <c r="J57" s="158" t="s">
        <v>729</v>
      </c>
      <c r="K57" s="129"/>
      <c r="L57" s="130">
        <v>43154</v>
      </c>
      <c r="M57" s="130">
        <v>43180</v>
      </c>
      <c r="N57" s="130">
        <v>43209</v>
      </c>
      <c r="O57" s="130">
        <v>43236</v>
      </c>
      <c r="P57" s="130">
        <v>43266</v>
      </c>
      <c r="Q57" s="130"/>
      <c r="R57" s="130"/>
      <c r="S57" s="130"/>
      <c r="T57" s="47"/>
      <c r="U57" s="129"/>
      <c r="V57" s="134"/>
      <c r="W57" s="134"/>
      <c r="X57" s="134"/>
      <c r="Y57" s="131"/>
      <c r="Z57" s="136"/>
      <c r="AA57" s="134"/>
      <c r="AB57" s="132"/>
      <c r="AC57" s="135"/>
      <c r="AH57" s="150" t="str">
        <f t="shared" ca="1" si="3"/>
        <v>ok</v>
      </c>
      <c r="AI57" s="151" t="str">
        <f t="shared" ca="1" si="1"/>
        <v>Instruction compléments en retard</v>
      </c>
      <c r="AJ57" s="150" t="str">
        <f t="shared" si="2"/>
        <v>ok</v>
      </c>
    </row>
    <row r="58" spans="1:36" ht="12.75" customHeight="1" x14ac:dyDescent="0.2">
      <c r="A58" s="141"/>
      <c r="B58" s="133"/>
      <c r="C58" s="133"/>
      <c r="D58" s="133"/>
      <c r="E58" s="133"/>
      <c r="F58" s="133"/>
      <c r="G58" s="133"/>
      <c r="H58" s="158" t="s">
        <v>785</v>
      </c>
      <c r="I58" s="158" t="s">
        <v>859</v>
      </c>
      <c r="J58" s="158" t="s">
        <v>730</v>
      </c>
      <c r="K58" s="129"/>
      <c r="L58" s="130">
        <v>43157</v>
      </c>
      <c r="M58" s="130">
        <v>43180</v>
      </c>
      <c r="N58" s="130">
        <v>43209</v>
      </c>
      <c r="O58" s="130">
        <v>43236</v>
      </c>
      <c r="P58" s="130"/>
      <c r="Q58" s="130"/>
      <c r="R58" s="130"/>
      <c r="S58" s="130"/>
      <c r="T58" s="47"/>
      <c r="U58" s="129"/>
      <c r="V58" s="134"/>
      <c r="W58" s="134"/>
      <c r="X58" s="134"/>
      <c r="Y58" s="131"/>
      <c r="Z58" s="136"/>
      <c r="AA58" s="134"/>
      <c r="AB58" s="132"/>
      <c r="AC58" s="135"/>
      <c r="AH58" s="150" t="str">
        <f t="shared" ca="1" si="3"/>
        <v>ok</v>
      </c>
      <c r="AI58" s="151" t="str">
        <f t="shared" ca="1" si="1"/>
        <v>Compléments en retard</v>
      </c>
      <c r="AJ58" s="150" t="str">
        <f t="shared" si="2"/>
        <v>ok</v>
      </c>
    </row>
    <row r="59" spans="1:36" ht="12.75" customHeight="1" x14ac:dyDescent="0.2">
      <c r="A59" s="141"/>
      <c r="B59" s="133"/>
      <c r="C59" s="133"/>
      <c r="D59" s="133"/>
      <c r="E59" s="133"/>
      <c r="F59" s="133"/>
      <c r="G59" s="133"/>
      <c r="H59" s="158" t="s">
        <v>786</v>
      </c>
      <c r="I59" s="158" t="s">
        <v>860</v>
      </c>
      <c r="J59" s="158" t="s">
        <v>731</v>
      </c>
      <c r="K59" s="129"/>
      <c r="L59" s="130">
        <v>43158</v>
      </c>
      <c r="M59" s="130">
        <v>43222</v>
      </c>
      <c r="N59" s="130">
        <v>43255</v>
      </c>
      <c r="O59" s="130"/>
      <c r="P59" s="130"/>
      <c r="Q59" s="130"/>
      <c r="R59" s="130"/>
      <c r="S59" s="130"/>
      <c r="T59" s="47"/>
      <c r="U59" s="129"/>
      <c r="V59" s="134"/>
      <c r="W59" s="134"/>
      <c r="X59" s="134"/>
      <c r="Y59" s="131"/>
      <c r="Z59" s="136"/>
      <c r="AA59" s="134"/>
      <c r="AB59" s="132"/>
      <c r="AC59" s="135"/>
      <c r="AH59" s="150" t="str">
        <f t="shared" ca="1" si="3"/>
        <v>NOK instruit en retard</v>
      </c>
      <c r="AI59" s="151" t="str">
        <f t="shared" ca="1" si="1"/>
        <v>Instruction compléments en retard</v>
      </c>
      <c r="AJ59" s="150" t="str">
        <f t="shared" si="2"/>
        <v>ok</v>
      </c>
    </row>
    <row r="60" spans="1:36" ht="12.75" customHeight="1" x14ac:dyDescent="0.2">
      <c r="A60" s="141"/>
      <c r="B60" s="133"/>
      <c r="C60" s="133"/>
      <c r="D60" s="133"/>
      <c r="E60" s="133"/>
      <c r="F60" s="133"/>
      <c r="G60" s="133"/>
      <c r="H60" s="158" t="s">
        <v>787</v>
      </c>
      <c r="I60" s="158" t="s">
        <v>861</v>
      </c>
      <c r="J60" s="158" t="s">
        <v>732</v>
      </c>
      <c r="K60" s="129"/>
      <c r="L60" s="130">
        <v>43167</v>
      </c>
      <c r="M60" s="130">
        <v>43210</v>
      </c>
      <c r="N60" s="130">
        <v>43236</v>
      </c>
      <c r="O60" s="130">
        <v>43277</v>
      </c>
      <c r="P60" s="130"/>
      <c r="Q60" s="130"/>
      <c r="R60" s="130"/>
      <c r="S60" s="130"/>
      <c r="T60" s="47"/>
      <c r="U60" s="129"/>
      <c r="V60" s="134"/>
      <c r="W60" s="134"/>
      <c r="X60" s="134"/>
      <c r="Y60" s="131"/>
      <c r="Z60" s="136"/>
      <c r="AA60" s="134"/>
      <c r="AB60" s="132"/>
      <c r="AC60" s="135"/>
      <c r="AH60" s="150" t="str">
        <f t="shared" ca="1" si="3"/>
        <v>ok</v>
      </c>
      <c r="AI60" s="151" t="str">
        <f t="shared" ca="1" si="1"/>
        <v>Compléments en retard</v>
      </c>
      <c r="AJ60" s="150" t="str">
        <f t="shared" si="2"/>
        <v>ok</v>
      </c>
    </row>
    <row r="61" spans="1:36" ht="12.75" customHeight="1" x14ac:dyDescent="0.2">
      <c r="A61" s="141"/>
      <c r="B61" s="133"/>
      <c r="C61" s="133"/>
      <c r="D61" s="133"/>
      <c r="E61" s="133"/>
      <c r="F61" s="133"/>
      <c r="G61" s="133"/>
      <c r="H61" s="158" t="s">
        <v>788</v>
      </c>
      <c r="I61" s="158" t="s">
        <v>862</v>
      </c>
      <c r="J61" s="158" t="s">
        <v>733</v>
      </c>
      <c r="K61" s="129"/>
      <c r="L61" s="130">
        <v>43167</v>
      </c>
      <c r="M61" s="130">
        <v>43210</v>
      </c>
      <c r="N61" s="130">
        <v>43236</v>
      </c>
      <c r="O61" s="130">
        <v>43277</v>
      </c>
      <c r="P61" s="130"/>
      <c r="Q61" s="130"/>
      <c r="R61" s="130"/>
      <c r="S61" s="130"/>
      <c r="T61" s="47"/>
      <c r="U61" s="129"/>
      <c r="V61" s="134"/>
      <c r="W61" s="134"/>
      <c r="X61" s="134"/>
      <c r="Y61" s="131"/>
      <c r="Z61" s="136"/>
      <c r="AA61" s="134"/>
      <c r="AB61" s="132"/>
      <c r="AC61" s="135"/>
      <c r="AH61" s="150" t="str">
        <f t="shared" ca="1" si="3"/>
        <v>ok</v>
      </c>
      <c r="AI61" s="151" t="str">
        <f t="shared" ca="1" si="1"/>
        <v>Compléments en retard</v>
      </c>
      <c r="AJ61" s="150" t="str">
        <f t="shared" si="2"/>
        <v>ok</v>
      </c>
    </row>
    <row r="62" spans="1:36" ht="12.75" customHeight="1" x14ac:dyDescent="0.2">
      <c r="A62" s="141"/>
      <c r="B62" s="133"/>
      <c r="C62" s="133"/>
      <c r="D62" s="133"/>
      <c r="E62" s="133"/>
      <c r="F62" s="133"/>
      <c r="G62" s="133"/>
      <c r="H62" s="158" t="s">
        <v>789</v>
      </c>
      <c r="I62" s="158" t="s">
        <v>863</v>
      </c>
      <c r="J62" s="158" t="s">
        <v>734</v>
      </c>
      <c r="K62" s="129"/>
      <c r="L62" s="130">
        <v>43173</v>
      </c>
      <c r="M62" s="130">
        <v>43223</v>
      </c>
      <c r="N62" s="130">
        <v>43245</v>
      </c>
      <c r="O62" s="130">
        <v>43272</v>
      </c>
      <c r="P62" s="130"/>
      <c r="Q62" s="130"/>
      <c r="R62" s="130"/>
      <c r="S62" s="130"/>
      <c r="T62" s="47"/>
      <c r="U62" s="129"/>
      <c r="V62" s="134"/>
      <c r="W62" s="134"/>
      <c r="X62" s="134"/>
      <c r="Y62" s="131"/>
      <c r="Z62" s="136"/>
      <c r="AA62" s="134"/>
      <c r="AB62" s="132"/>
      <c r="AC62" s="135"/>
      <c r="AH62" s="150" t="str">
        <f t="shared" ca="1" si="3"/>
        <v>NOK instruit en retard</v>
      </c>
      <c r="AI62" s="151" t="str">
        <f t="shared" ca="1" si="1"/>
        <v>Compléments en retard</v>
      </c>
      <c r="AJ62" s="150" t="str">
        <f t="shared" si="2"/>
        <v>ok</v>
      </c>
    </row>
    <row r="63" spans="1:36" ht="12.75" customHeight="1" x14ac:dyDescent="0.2">
      <c r="A63" s="141"/>
      <c r="B63" s="133"/>
      <c r="C63" s="133"/>
      <c r="D63" s="133"/>
      <c r="E63" s="133"/>
      <c r="F63" s="133"/>
      <c r="G63" s="133"/>
      <c r="H63" s="158" t="s">
        <v>790</v>
      </c>
      <c r="I63" s="158" t="s">
        <v>864</v>
      </c>
      <c r="J63" s="158" t="s">
        <v>735</v>
      </c>
      <c r="K63" s="129"/>
      <c r="L63" s="130">
        <v>43173</v>
      </c>
      <c r="M63" s="130">
        <v>43224</v>
      </c>
      <c r="N63" s="130">
        <v>43242</v>
      </c>
      <c r="O63" s="130">
        <v>43269</v>
      </c>
      <c r="P63" s="130">
        <v>43271</v>
      </c>
      <c r="Q63" s="130"/>
      <c r="R63" s="130"/>
      <c r="S63" s="130"/>
      <c r="T63" s="47"/>
      <c r="U63" s="129"/>
      <c r="V63" s="134"/>
      <c r="W63" s="134"/>
      <c r="X63" s="134"/>
      <c r="Y63" s="131"/>
      <c r="Z63" s="136"/>
      <c r="AA63" s="134"/>
      <c r="AB63" s="132"/>
      <c r="AC63" s="135"/>
      <c r="AH63" s="150" t="str">
        <f t="shared" ca="1" si="3"/>
        <v>NOK instruit en retard</v>
      </c>
      <c r="AI63" s="151" t="str">
        <f t="shared" ca="1" si="1"/>
        <v>Instruction compléments en retard</v>
      </c>
      <c r="AJ63" s="150" t="str">
        <f t="shared" si="2"/>
        <v>ok</v>
      </c>
    </row>
    <row r="64" spans="1:36" ht="12.75" customHeight="1" x14ac:dyDescent="0.2">
      <c r="A64" s="141"/>
      <c r="B64" s="133"/>
      <c r="C64" s="133"/>
      <c r="D64" s="133"/>
      <c r="E64" s="133"/>
      <c r="F64" s="133"/>
      <c r="G64" s="133"/>
      <c r="H64" s="158" t="s">
        <v>791</v>
      </c>
      <c r="I64" s="158" t="s">
        <v>865</v>
      </c>
      <c r="J64" s="158" t="s">
        <v>736</v>
      </c>
      <c r="K64" s="129"/>
      <c r="L64" s="130">
        <v>43173</v>
      </c>
      <c r="M64" s="130">
        <v>43223</v>
      </c>
      <c r="N64" s="130">
        <v>43245</v>
      </c>
      <c r="O64" s="130">
        <v>43272</v>
      </c>
      <c r="P64" s="130"/>
      <c r="Q64" s="130"/>
      <c r="R64" s="130"/>
      <c r="S64" s="130"/>
      <c r="T64" s="47"/>
      <c r="U64" s="129"/>
      <c r="V64" s="134"/>
      <c r="W64" s="134"/>
      <c r="X64" s="134"/>
      <c r="Y64" s="131"/>
      <c r="Z64" s="136"/>
      <c r="AA64" s="134"/>
      <c r="AB64" s="132"/>
      <c r="AC64" s="135"/>
      <c r="AH64" s="150" t="str">
        <f t="shared" ca="1" si="3"/>
        <v>NOK instruit en retard</v>
      </c>
      <c r="AI64" s="151" t="str">
        <f t="shared" ca="1" si="1"/>
        <v>Compléments en retard</v>
      </c>
      <c r="AJ64" s="150" t="str">
        <f t="shared" si="2"/>
        <v>ok</v>
      </c>
    </row>
    <row r="65" spans="1:36" ht="12.75" customHeight="1" x14ac:dyDescent="0.2">
      <c r="A65" s="141"/>
      <c r="B65" s="133"/>
      <c r="C65" s="133"/>
      <c r="D65" s="133"/>
      <c r="E65" s="133"/>
      <c r="F65" s="133"/>
      <c r="G65" s="133"/>
      <c r="H65" s="158" t="s">
        <v>792</v>
      </c>
      <c r="I65" s="158" t="s">
        <v>866</v>
      </c>
      <c r="J65" s="158" t="s">
        <v>737</v>
      </c>
      <c r="K65" s="129"/>
      <c r="L65" s="130">
        <v>43173</v>
      </c>
      <c r="M65" s="130">
        <v>43224</v>
      </c>
      <c r="N65" s="130">
        <v>43242</v>
      </c>
      <c r="O65" s="130">
        <v>43269</v>
      </c>
      <c r="P65" s="130">
        <v>43271</v>
      </c>
      <c r="Q65" s="130"/>
      <c r="R65" s="130"/>
      <c r="S65" s="130"/>
      <c r="T65" s="47"/>
      <c r="U65" s="129"/>
      <c r="V65" s="134"/>
      <c r="W65" s="134"/>
      <c r="X65" s="134"/>
      <c r="Y65" s="131"/>
      <c r="Z65" s="136"/>
      <c r="AA65" s="134"/>
      <c r="AB65" s="132"/>
      <c r="AC65" s="135"/>
      <c r="AH65" s="150" t="str">
        <f t="shared" ca="1" si="3"/>
        <v>NOK instruit en retard</v>
      </c>
      <c r="AI65" s="151" t="str">
        <f t="shared" ca="1" si="1"/>
        <v>Instruction compléments en retard</v>
      </c>
      <c r="AJ65" s="150" t="str">
        <f t="shared" si="2"/>
        <v>ok</v>
      </c>
    </row>
    <row r="66" spans="1:36" ht="12.75" customHeight="1" x14ac:dyDescent="0.2">
      <c r="A66" s="141"/>
      <c r="B66" s="133"/>
      <c r="C66" s="133"/>
      <c r="D66" s="133"/>
      <c r="E66" s="133"/>
      <c r="F66" s="133"/>
      <c r="G66" s="133"/>
      <c r="H66" s="158" t="s">
        <v>793</v>
      </c>
      <c r="I66" s="158" t="s">
        <v>867</v>
      </c>
      <c r="J66" s="158" t="s">
        <v>738</v>
      </c>
      <c r="K66" s="129"/>
      <c r="L66" s="130">
        <v>43174</v>
      </c>
      <c r="M66" s="130">
        <v>43224</v>
      </c>
      <c r="N66" s="130">
        <v>43270</v>
      </c>
      <c r="O66" s="130"/>
      <c r="P66" s="130"/>
      <c r="Q66" s="130"/>
      <c r="R66" s="130"/>
      <c r="S66" s="130"/>
      <c r="T66" s="47"/>
      <c r="U66" s="129"/>
      <c r="V66" s="134"/>
      <c r="W66" s="134"/>
      <c r="X66" s="134"/>
      <c r="Y66" s="131"/>
      <c r="Z66" s="136"/>
      <c r="AA66" s="134"/>
      <c r="AB66" s="132"/>
      <c r="AC66" s="135"/>
      <c r="AH66" s="150" t="str">
        <f t="shared" ca="1" si="3"/>
        <v>NOK instruit en retard</v>
      </c>
      <c r="AI66" s="151" t="str">
        <f t="shared" ca="1" si="1"/>
        <v>Instruction compléments en retard</v>
      </c>
      <c r="AJ66" s="150" t="str">
        <f t="shared" si="2"/>
        <v>ok</v>
      </c>
    </row>
    <row r="67" spans="1:36" ht="12.75" customHeight="1" x14ac:dyDescent="0.2">
      <c r="A67" s="141"/>
      <c r="B67" s="133"/>
      <c r="C67" s="133"/>
      <c r="D67" s="133"/>
      <c r="E67" s="133"/>
      <c r="F67" s="133"/>
      <c r="G67" s="133"/>
      <c r="H67" s="158" t="s">
        <v>794</v>
      </c>
      <c r="I67" s="158" t="s">
        <v>868</v>
      </c>
      <c r="J67" s="158" t="s">
        <v>739</v>
      </c>
      <c r="K67" s="129"/>
      <c r="L67" s="130">
        <v>43174</v>
      </c>
      <c r="M67" s="130">
        <v>43236</v>
      </c>
      <c r="N67" s="130"/>
      <c r="O67" s="130"/>
      <c r="P67" s="130"/>
      <c r="Q67" s="130"/>
      <c r="R67" s="130"/>
      <c r="S67" s="130"/>
      <c r="T67" s="47"/>
      <c r="U67" s="129"/>
      <c r="V67" s="134"/>
      <c r="W67" s="134"/>
      <c r="X67" s="134"/>
      <c r="Y67" s="131"/>
      <c r="Z67" s="136"/>
      <c r="AA67" s="134"/>
      <c r="AB67" s="132"/>
      <c r="AC67" s="135"/>
      <c r="AH67" s="150" t="str">
        <f t="shared" ca="1" si="3"/>
        <v>NOK instruit en retard</v>
      </c>
      <c r="AI67" s="151" t="str">
        <f t="shared" ref="AI67:AI75" ca="1" si="4">IF(AND((M67+30)&lt;TODAY(),ISBLANK(N67)),"Compléments en retard",IF(AND((N67+30)&lt;TODAY(),ISBLANK(O67)),"Instruction compléments en retard",IF(AND((O67+30)&lt;TODAY(),ISBLANK(P67)),"Compléments en retard",IF(AND((P67+30)&lt;TODAY(),ISBLANK(Q67)),"Instruction compléments en retard",IF(AND((Q67+30)&lt;TODAY(),ISBLANK(R67)),"Compléments en retard","ok")))))</f>
        <v>Compléments en retard</v>
      </c>
      <c r="AJ67" s="150" t="str">
        <f t="shared" si="2"/>
        <v>NOK, voir avec CBR, pouvons-nous clôturer ?</v>
      </c>
    </row>
    <row r="68" spans="1:36" ht="12.75" customHeight="1" x14ac:dyDescent="0.2">
      <c r="A68" s="141"/>
      <c r="B68" s="133"/>
      <c r="C68" s="133"/>
      <c r="D68" s="133"/>
      <c r="E68" s="133"/>
      <c r="F68" s="133"/>
      <c r="G68" s="133"/>
      <c r="H68" s="158" t="s">
        <v>795</v>
      </c>
      <c r="I68" s="158" t="s">
        <v>869</v>
      </c>
      <c r="J68" s="158" t="s">
        <v>740</v>
      </c>
      <c r="K68" s="129"/>
      <c r="L68" s="130">
        <v>43174</v>
      </c>
      <c r="M68" s="130">
        <v>43224</v>
      </c>
      <c r="N68" s="130">
        <v>43270</v>
      </c>
      <c r="O68" s="130"/>
      <c r="P68" s="130"/>
      <c r="Q68" s="130"/>
      <c r="R68" s="130"/>
      <c r="S68" s="130"/>
      <c r="T68" s="47"/>
      <c r="U68" s="129"/>
      <c r="V68" s="134"/>
      <c r="W68" s="134"/>
      <c r="X68" s="134"/>
      <c r="Y68" s="131"/>
      <c r="Z68" s="136"/>
      <c r="AA68" s="134"/>
      <c r="AB68" s="132"/>
      <c r="AC68" s="135"/>
      <c r="AH68" s="150" t="str">
        <f t="shared" ca="1" si="3"/>
        <v>NOK instruit en retard</v>
      </c>
      <c r="AI68" s="151" t="str">
        <f t="shared" ca="1" si="4"/>
        <v>Instruction compléments en retard</v>
      </c>
      <c r="AJ68" s="150" t="str">
        <f t="shared" si="2"/>
        <v>ok</v>
      </c>
    </row>
    <row r="69" spans="1:36" ht="12.75" customHeight="1" x14ac:dyDescent="0.2">
      <c r="A69" s="141"/>
      <c r="B69" s="133"/>
      <c r="C69" s="133"/>
      <c r="D69" s="133"/>
      <c r="E69" s="133"/>
      <c r="F69" s="133"/>
      <c r="G69" s="133"/>
      <c r="H69" s="158" t="s">
        <v>796</v>
      </c>
      <c r="I69" s="158" t="s">
        <v>870</v>
      </c>
      <c r="J69" s="158" t="s">
        <v>741</v>
      </c>
      <c r="K69" s="129"/>
      <c r="L69" s="130">
        <v>43174</v>
      </c>
      <c r="M69" s="130">
        <v>43224</v>
      </c>
      <c r="N69" s="130">
        <v>43270</v>
      </c>
      <c r="O69" s="130"/>
      <c r="P69" s="130"/>
      <c r="Q69" s="130"/>
      <c r="R69" s="130"/>
      <c r="S69" s="130"/>
      <c r="T69" s="47"/>
      <c r="U69" s="129"/>
      <c r="V69" s="134"/>
      <c r="W69" s="134"/>
      <c r="X69" s="134"/>
      <c r="Y69" s="131"/>
      <c r="Z69" s="136"/>
      <c r="AA69" s="134"/>
      <c r="AB69" s="132"/>
      <c r="AC69" s="135"/>
      <c r="AH69" s="150" t="str">
        <f t="shared" ca="1" si="3"/>
        <v>NOK instruit en retard</v>
      </c>
      <c r="AI69" s="151" t="str">
        <f t="shared" ca="1" si="4"/>
        <v>Instruction compléments en retard</v>
      </c>
      <c r="AJ69" s="150" t="str">
        <f t="shared" si="2"/>
        <v>ok</v>
      </c>
    </row>
    <row r="70" spans="1:36" ht="12.75" customHeight="1" x14ac:dyDescent="0.2">
      <c r="A70" s="141"/>
      <c r="B70" s="133"/>
      <c r="C70" s="133"/>
      <c r="D70" s="133"/>
      <c r="E70" s="133"/>
      <c r="F70" s="133"/>
      <c r="G70" s="133"/>
      <c r="H70" s="158" t="s">
        <v>797</v>
      </c>
      <c r="I70" s="158" t="s">
        <v>871</v>
      </c>
      <c r="J70" s="158" t="s">
        <v>742</v>
      </c>
      <c r="K70" s="129"/>
      <c r="L70" s="130">
        <v>43174</v>
      </c>
      <c r="M70" s="130">
        <v>43224</v>
      </c>
      <c r="N70" s="130">
        <v>43270</v>
      </c>
      <c r="O70" s="130"/>
      <c r="P70" s="130"/>
      <c r="Q70" s="130"/>
      <c r="R70" s="130"/>
      <c r="S70" s="130"/>
      <c r="T70" s="47"/>
      <c r="U70" s="129"/>
      <c r="V70" s="134"/>
      <c r="W70" s="134"/>
      <c r="X70" s="134"/>
      <c r="Y70" s="131"/>
      <c r="Z70" s="136"/>
      <c r="AA70" s="134"/>
      <c r="AB70" s="132"/>
      <c r="AC70" s="135"/>
      <c r="AH70" s="150" t="str">
        <f t="shared" ca="1" si="3"/>
        <v>NOK instruit en retard</v>
      </c>
      <c r="AI70" s="151" t="str">
        <f t="shared" ca="1" si="4"/>
        <v>Instruction compléments en retard</v>
      </c>
      <c r="AJ70" s="150" t="str">
        <f t="shared" si="2"/>
        <v>ok</v>
      </c>
    </row>
    <row r="71" spans="1:36" ht="12.75" customHeight="1" x14ac:dyDescent="0.2">
      <c r="A71" s="141"/>
      <c r="B71" s="133"/>
      <c r="C71" s="133"/>
      <c r="D71" s="133"/>
      <c r="E71" s="133"/>
      <c r="F71" s="133"/>
      <c r="G71" s="139"/>
      <c r="H71" s="158" t="s">
        <v>798</v>
      </c>
      <c r="I71" s="158" t="s">
        <v>872</v>
      </c>
      <c r="J71" s="158" t="s">
        <v>743</v>
      </c>
      <c r="K71" s="129"/>
      <c r="L71" s="130">
        <v>43118</v>
      </c>
      <c r="M71" s="25">
        <v>43177</v>
      </c>
      <c r="N71" s="130"/>
      <c r="O71" s="130"/>
      <c r="P71" s="130"/>
      <c r="Q71" s="130"/>
      <c r="R71" s="130"/>
      <c r="S71" s="130"/>
      <c r="T71" s="47"/>
      <c r="U71" s="129"/>
      <c r="V71" s="134"/>
      <c r="W71" s="134"/>
      <c r="X71" s="134"/>
      <c r="Y71" s="131"/>
      <c r="Z71" s="136"/>
      <c r="AA71" s="134"/>
      <c r="AB71" s="132"/>
      <c r="AC71" s="135"/>
      <c r="AH71" s="150" t="str">
        <f t="shared" ca="1" si="3"/>
        <v>NOK instruit en retard</v>
      </c>
      <c r="AI71" s="151" t="str">
        <f t="shared" ca="1" si="4"/>
        <v>Compléments en retard</v>
      </c>
      <c r="AJ71" s="150" t="str">
        <f>IF(AND(S71&lt;&gt;"",(ROUND((S71-L71+1)/365*12,1))&lt;=6),"ok",IF(AND(R71&lt;&gt;"",(ROUND((S71-L71+1)/365*12,1))&lt;=6),"ok",IF(AND(Q71&lt;&gt;"",(ROUND((S71-L71+1)/365*12,1))&lt;=6),"ok",IF(AND(P71&lt;&gt;"",(ROUND((S71-L71+1)/365*12,1))&lt;=6),"ok",IF(AND(O71&lt;&gt;"",(ROUND((S71-L71+1)/365*12,1))&lt;=6),"ok",IF(AND(N71&lt;&gt;"",(ROUND((S71-L71+1)/365*12,1))&lt;=6),"ok","NOK, voir avec CBR, pouvons-nous clôturer ?"))))))</f>
        <v>NOK, voir avec CBR, pouvons-nous clôturer ?</v>
      </c>
    </row>
    <row r="72" spans="1:36" ht="12.75" customHeight="1" x14ac:dyDescent="0.2">
      <c r="A72" s="141"/>
      <c r="B72" s="133"/>
      <c r="C72" s="133"/>
      <c r="D72" s="133"/>
      <c r="E72" s="133"/>
      <c r="F72" s="133"/>
      <c r="G72" s="139"/>
      <c r="H72" s="158" t="s">
        <v>799</v>
      </c>
      <c r="I72" s="158" t="s">
        <v>873</v>
      </c>
      <c r="J72" s="158" t="s">
        <v>744</v>
      </c>
      <c r="K72" s="129"/>
      <c r="L72" s="130">
        <v>43269</v>
      </c>
      <c r="M72" s="25">
        <v>43361</v>
      </c>
      <c r="N72" s="130"/>
      <c r="O72" s="130"/>
      <c r="P72" s="130"/>
      <c r="Q72" s="130"/>
      <c r="R72" s="130"/>
      <c r="S72" s="130"/>
      <c r="T72" s="47"/>
      <c r="U72" s="129"/>
      <c r="V72" s="134"/>
      <c r="W72" s="134"/>
      <c r="X72" s="134"/>
      <c r="Y72" s="131"/>
      <c r="Z72" s="136"/>
      <c r="AA72" s="134"/>
      <c r="AB72" s="132"/>
      <c r="AC72" s="135"/>
      <c r="AH72" s="150" t="str">
        <f t="shared" ca="1" si="3"/>
        <v>NOK instruit en retard</v>
      </c>
      <c r="AI72" s="151" t="str">
        <f t="shared" ca="1" si="4"/>
        <v>Instruction compléments en retard</v>
      </c>
      <c r="AJ72" s="150" t="str">
        <f>IF(AND(S72&lt;&gt;"",(ROUND((S72-L72+1)/365*12,1))&lt;=6),"ok",IF(AND(R72&lt;&gt;"",(ROUND((S72-L72+1)/365*12,1))&lt;=6),"ok",IF(AND(Q72&lt;&gt;"",(ROUND((S72-L72+1)/365*12,1))&lt;=6),"ok",IF(AND(P72&lt;&gt;"",(ROUND((S72-L72+1)/365*12,1))&lt;=6),"ok",IF(AND(O72&lt;&gt;"",(ROUND((S72-L72+1)/365*12,1))&lt;=6),"ok",IF(AND(N72&lt;&gt;"",(ROUND((S72-L72+1)/365*12,1))&lt;=6),"ok","NOK, voir avec CBR, pouvons-nous clôturer ?"))))))</f>
        <v>NOK, voir avec CBR, pouvons-nous clôturer ?</v>
      </c>
    </row>
    <row r="73" spans="1:36" ht="12.75" x14ac:dyDescent="0.2">
      <c r="A73" s="141"/>
      <c r="B73" s="133"/>
      <c r="C73" s="133"/>
      <c r="D73" s="133"/>
      <c r="E73" s="133"/>
      <c r="F73" s="133"/>
      <c r="G73" s="133"/>
      <c r="H73" s="158" t="s">
        <v>800</v>
      </c>
      <c r="I73" s="158" t="s">
        <v>874</v>
      </c>
      <c r="J73" s="158" t="s">
        <v>745</v>
      </c>
      <c r="K73" s="129"/>
      <c r="L73" s="130">
        <v>43250</v>
      </c>
      <c r="N73" s="130"/>
      <c r="O73" s="130"/>
      <c r="P73" s="130"/>
      <c r="Q73" s="130"/>
      <c r="R73" s="130"/>
      <c r="S73" s="130"/>
      <c r="T73" s="47"/>
      <c r="U73" s="129"/>
      <c r="V73" s="134"/>
      <c r="W73" s="134"/>
      <c r="X73" s="134"/>
      <c r="Y73" s="131"/>
      <c r="Z73" s="136"/>
      <c r="AA73" s="134"/>
      <c r="AB73" s="132"/>
      <c r="AC73" s="135"/>
      <c r="AH73" s="150" t="str">
        <f t="shared" ca="1" si="3"/>
        <v>NOK instruire en urgence</v>
      </c>
      <c r="AI73" s="151" t="str">
        <f t="shared" ca="1" si="4"/>
        <v>Compléments en retard</v>
      </c>
      <c r="AJ73" s="150" t="str">
        <f>IF(AND(S73&lt;&gt;"",(ROUND((S73-L73+1)/365*12,1))&lt;=6),"ok",IF(AND(R73&lt;&gt;"",(ROUND((S73-L73+1)/365*12,1))&lt;=6),"ok",IF(AND(Q73&lt;&gt;"",(ROUND((S73-L73+1)/365*12,1))&lt;=6),"ok",IF(AND(P73&lt;&gt;"",(ROUND((S73-L73+1)/365*12,1))&lt;=6),"ok",IF(AND(O73&lt;&gt;"",(ROUND((S73-L73+1)/365*12,1))&lt;=6),"ok",IF(AND(N73&lt;&gt;"",(ROUND((S73-L73+1)/365*12,1))&lt;=6),"ok","NOK, voir avec CBR, pouvons-nous clôturer ?"))))))</f>
        <v>NOK, voir avec CBR, pouvons-nous clôturer ?</v>
      </c>
    </row>
    <row r="74" spans="1:36" ht="12.75" x14ac:dyDescent="0.2">
      <c r="A74" s="141"/>
      <c r="B74" s="133"/>
      <c r="C74" s="133"/>
      <c r="D74" s="133"/>
      <c r="E74" s="133"/>
      <c r="F74" s="133"/>
      <c r="G74" s="133"/>
      <c r="H74" s="158" t="s">
        <v>801</v>
      </c>
      <c r="I74" s="158" t="s">
        <v>875</v>
      </c>
      <c r="J74" s="158" t="s">
        <v>746</v>
      </c>
      <c r="K74" s="129"/>
      <c r="L74" s="130">
        <v>43250</v>
      </c>
      <c r="N74" s="130"/>
      <c r="O74" s="130"/>
      <c r="P74" s="130"/>
      <c r="Q74" s="130"/>
      <c r="R74" s="130"/>
      <c r="S74" s="130"/>
      <c r="T74" s="47"/>
      <c r="U74" s="129"/>
      <c r="V74" s="134"/>
      <c r="W74" s="134"/>
      <c r="X74" s="134"/>
      <c r="Y74" s="131"/>
      <c r="Z74" s="136"/>
      <c r="AA74" s="134"/>
      <c r="AB74" s="132"/>
      <c r="AC74" s="135"/>
      <c r="AH74" s="150" t="str">
        <f t="shared" ca="1" si="3"/>
        <v>NOK instruire en urgence</v>
      </c>
      <c r="AI74" s="151" t="str">
        <f t="shared" ca="1" si="4"/>
        <v>Compléments en retard</v>
      </c>
      <c r="AJ74" s="150" t="str">
        <f>IF(AND(S74&lt;&gt;"",(ROUND((S74-L74+1)/365*12,1))&lt;=6),"ok",IF(AND(R74&lt;&gt;"",(ROUND((S74-L74+1)/365*12,1))&lt;=6),"ok",IF(AND(Q74&lt;&gt;"",(ROUND((S74-L74+1)/365*12,1))&lt;=6),"ok",IF(AND(P74&lt;&gt;"",(ROUND((S74-L74+1)/365*12,1))&lt;=6),"ok",IF(AND(O74&lt;&gt;"",(ROUND((S74-L74+1)/365*12,1))&lt;=6),"ok",IF(AND(N74&lt;&gt;"",(ROUND((S74-L74+1)/365*12,1))&lt;=6),"ok","NOK, voir avec CBR, pouvons-nous clôturer ?"))))))</f>
        <v>NOK, voir avec CBR, pouvons-nous clôturer ?</v>
      </c>
    </row>
    <row r="75" spans="1:36" ht="12.75" x14ac:dyDescent="0.2">
      <c r="A75" s="141"/>
      <c r="B75" s="133"/>
      <c r="C75" s="133"/>
      <c r="D75" s="133"/>
      <c r="E75" s="133"/>
      <c r="F75" s="133"/>
      <c r="G75" s="133"/>
      <c r="H75" s="158" t="s">
        <v>802</v>
      </c>
      <c r="I75" s="158" t="s">
        <v>876</v>
      </c>
      <c r="J75" s="158" t="s">
        <v>747</v>
      </c>
      <c r="K75" s="129"/>
      <c r="L75" s="130">
        <v>43250</v>
      </c>
      <c r="N75" s="130"/>
      <c r="O75" s="130"/>
      <c r="P75" s="130"/>
      <c r="Q75" s="130"/>
      <c r="R75" s="130"/>
      <c r="S75" s="130"/>
      <c r="T75" s="47"/>
      <c r="U75" s="129"/>
      <c r="V75" s="134"/>
      <c r="W75" s="134"/>
      <c r="X75" s="134"/>
      <c r="Y75" s="131"/>
      <c r="Z75" s="136"/>
      <c r="AA75" s="134"/>
      <c r="AB75" s="132"/>
      <c r="AC75" s="135"/>
      <c r="AH75" s="150" t="str">
        <f ca="1">IF(TODAY()&lt;((L75+45)),"ok",IF(AND((L75+45)&lt;TODAY(),ISBLANK(M75)),"NOK instruire en urgence",IF((L75+45)&lt;M75,"NOK instruit en retard","ok")))</f>
        <v>NOK instruire en urgence</v>
      </c>
      <c r="AI75" s="151" t="str">
        <f t="shared" ca="1" si="4"/>
        <v>Compléments en retard</v>
      </c>
      <c r="AJ75" s="150" t="str">
        <f>IF(AND(S75&lt;&gt;"",(ROUND((S75-L75+1)/365*12,1))&lt;=6),"ok",IF(AND(R75&lt;&gt;"",(ROUND((S75-L75+1)/365*12,1))&lt;=6),"ok",IF(AND(Q75&lt;&gt;"",(ROUND((S75-L75+1)/365*12,1))&lt;=6),"ok",IF(AND(P75&lt;&gt;"",(ROUND((S75-L75+1)/365*12,1))&lt;=6),"ok",IF(AND(O75&lt;&gt;"",(ROUND((S75-L75+1)/365*12,1))&lt;=6),"ok",IF(AND(N75&lt;&gt;"",(ROUND((S75-L75+1)/365*12,1))&lt;=6),"ok","NOK, voir avec CBR, pouvons-nous clôturer ?"))))))</f>
        <v>NOK, voir avec CBR, pouvons-nous clôturer ?</v>
      </c>
    </row>
  </sheetData>
  <protectedRanges>
    <protectedRange password="BF5D" sqref="A1:A65536" name="Plage1"/>
  </protectedRanges>
  <phoneticPr fontId="3" type="noConversion"/>
  <conditionalFormatting sqref="M1:M70 M76:M65536 N1:AM1 AO1:IV1 N2:IV65536 A1:L1048576">
    <cfRule type="expression" dxfId="33" priority="5" stopIfTrue="1">
      <formula>INDIRECT("AH"&amp;ROW())="NOK instruire en urgence"</formula>
    </cfRule>
  </conditionalFormatting>
  <conditionalFormatting sqref="A1:AM1 AO1:IV1 A2:XFD65536">
    <cfRule type="expression" priority="2" stopIfTrue="1">
      <formula>INDIRECT("AH"&amp;ROW())="NOK instruit en retard"</formula>
    </cfRule>
    <cfRule type="expression" priority="3" stopIfTrue="1">
      <formula>INDIRECT("AH"&amp;ROW())="ok"</formula>
    </cfRule>
  </conditionalFormatting>
  <conditionalFormatting sqref="M1:M1048576">
    <cfRule type="expression" dxfId="32" priority="1" stopIfTrue="1">
      <formula>INDIRECT("AH"&amp;ROW())="NOK instruit en retard"</formula>
    </cfRule>
  </conditionalFormatting>
  <dataValidations disablePrompts="1" count="5">
    <dataValidation type="list" allowBlank="1" showInputMessage="1" showErrorMessage="1" sqref="E2:E65536">
      <formula1>status_newest</formula1>
    </dataValidation>
    <dataValidation type="list" allowBlank="1" showInputMessage="1" showErrorMessage="1" sqref="B2:B65536">
      <formula1>category_list</formula1>
    </dataValidation>
    <dataValidation type="list" allowBlank="1" showInputMessage="1" showErrorMessage="1" sqref="U2:U75">
      <formula1>Site</formula1>
    </dataValidation>
    <dataValidation type="list" allowBlank="1" showInputMessage="1" showErrorMessage="1" sqref="K2:K75">
      <formula1>Demande</formula1>
    </dataValidation>
    <dataValidation type="list" allowBlank="1" showInputMessage="1" showErrorMessage="1" sqref="F2:F75">
      <formula1>Hide_licence_holder</formula1>
    </dataValidation>
  </dataValidations>
  <pageMargins left="0.78740157499999996" right="0.78740157499999996" top="0.984251969" bottom="0.984251969" header="0.4921259845" footer="0.4921259845"/>
  <pageSetup paperSize="9" fitToWidth="3" fitToHeight="2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E234"/>
  <sheetViews>
    <sheetView topLeftCell="S1" zoomScale="80" zoomScaleNormal="80" workbookViewId="0">
      <pane ySplit="1" topLeftCell="A2" activePane="bottomLeft" state="frozen"/>
      <selection activeCell="H1" sqref="H1"/>
      <selection pane="bottomLeft" activeCell="Q11" sqref="Q11"/>
    </sheetView>
  </sheetViews>
  <sheetFormatPr baseColWidth="10" defaultColWidth="10.28515625" defaultRowHeight="15" x14ac:dyDescent="0.2"/>
  <cols>
    <col min="1" max="1" width="71.7109375" style="8" customWidth="1"/>
    <col min="2" max="2" width="49" style="6" customWidth="1"/>
    <col min="3" max="3" width="16" style="7" customWidth="1"/>
    <col min="4" max="4" width="16.7109375" style="9" customWidth="1"/>
    <col min="5" max="5" width="28.85546875" style="9" bestFit="1" customWidth="1"/>
    <col min="6" max="6" width="26.85546875" style="6" customWidth="1"/>
    <col min="7" max="7" width="35.140625" style="7" bestFit="1" customWidth="1"/>
    <col min="8" max="8" width="77.28515625" style="36" customWidth="1"/>
    <col min="9" max="9" width="32.5703125" style="36" customWidth="1"/>
    <col min="10" max="10" width="11.42578125" style="30" customWidth="1"/>
    <col min="11" max="11" width="14.7109375" style="16" customWidth="1"/>
    <col min="12" max="12" width="15.140625" style="25" customWidth="1"/>
    <col min="13" max="18" width="13.42578125" style="25" customWidth="1"/>
    <col min="19" max="19" width="12.7109375" style="25" customWidth="1"/>
    <col min="20" max="20" width="16.140625" style="15" customWidth="1"/>
    <col min="21" max="21" width="18.140625" style="16" customWidth="1"/>
    <col min="22" max="24" width="13.28515625" style="13" customWidth="1"/>
    <col min="25" max="25" width="36.7109375" style="12" customWidth="1"/>
    <col min="27" max="27" width="13.28515625" style="13" customWidth="1"/>
    <col min="28" max="28" width="20" style="121" customWidth="1"/>
    <col min="29" max="29" width="39" style="122" customWidth="1"/>
    <col min="30" max="30" width="13.28515625" style="113" customWidth="1"/>
    <col min="31" max="31" width="13.28515625" style="25" customWidth="1"/>
  </cols>
  <sheetData>
    <row r="1" spans="1:31" s="1" customFormat="1" ht="102" x14ac:dyDescent="0.2">
      <c r="A1" s="2" t="s">
        <v>7</v>
      </c>
      <c r="B1" s="2" t="s">
        <v>8</v>
      </c>
      <c r="C1" s="3" t="s">
        <v>9</v>
      </c>
      <c r="D1" s="2" t="s">
        <v>10</v>
      </c>
      <c r="E1" s="2" t="s">
        <v>11</v>
      </c>
      <c r="F1" s="2" t="s">
        <v>38</v>
      </c>
      <c r="G1" s="2" t="s">
        <v>303</v>
      </c>
      <c r="H1" s="37" t="s">
        <v>12</v>
      </c>
      <c r="I1" s="35" t="s">
        <v>13</v>
      </c>
      <c r="J1" s="28" t="s">
        <v>14</v>
      </c>
      <c r="K1" s="3" t="s">
        <v>15</v>
      </c>
      <c r="L1" s="34" t="s">
        <v>16</v>
      </c>
      <c r="M1" s="34" t="s">
        <v>565</v>
      </c>
      <c r="N1" s="114" t="s">
        <v>557</v>
      </c>
      <c r="O1" s="114" t="s">
        <v>562</v>
      </c>
      <c r="P1" s="114" t="s">
        <v>558</v>
      </c>
      <c r="Q1" s="114" t="s">
        <v>563</v>
      </c>
      <c r="R1" s="114" t="s">
        <v>559</v>
      </c>
      <c r="S1" s="34" t="s">
        <v>17</v>
      </c>
      <c r="T1" s="48" t="s">
        <v>26</v>
      </c>
      <c r="U1" s="49" t="s">
        <v>18</v>
      </c>
      <c r="V1" s="48" t="s">
        <v>51</v>
      </c>
      <c r="W1" s="48" t="s">
        <v>37</v>
      </c>
      <c r="X1" s="48" t="s">
        <v>23</v>
      </c>
      <c r="Y1" s="48" t="s">
        <v>24</v>
      </c>
      <c r="Z1" s="1" t="s">
        <v>539</v>
      </c>
      <c r="AA1" s="111" t="s">
        <v>560</v>
      </c>
      <c r="AB1" s="111" t="s">
        <v>574</v>
      </c>
      <c r="AC1" s="111" t="s">
        <v>575</v>
      </c>
      <c r="AD1" s="110">
        <f>SUM(AA:AA)</f>
        <v>24</v>
      </c>
      <c r="AE1" s="50">
        <f>SUM(V:V)</f>
        <v>233</v>
      </c>
    </row>
    <row r="2" spans="1:31" s="1" customFormat="1" ht="16.899999999999999" customHeight="1" x14ac:dyDescent="0.2">
      <c r="A2" s="45" t="str">
        <f t="shared" ref="A2:A49" si="0" xml:space="preserve"> CONCATENATE(H2," ",I2)</f>
        <v>Vaisselle Mains 1L R'NET LABEL</v>
      </c>
      <c r="B2" s="44" t="s">
        <v>19</v>
      </c>
      <c r="C2" s="20" t="s">
        <v>166</v>
      </c>
      <c r="D2" s="45" t="s">
        <v>45</v>
      </c>
      <c r="E2" s="45" t="s">
        <v>20</v>
      </c>
      <c r="F2" s="46" t="b">
        <v>0</v>
      </c>
      <c r="G2" s="73" t="s">
        <v>165</v>
      </c>
      <c r="H2" s="39" t="s">
        <v>349</v>
      </c>
      <c r="I2" s="24" t="s">
        <v>351</v>
      </c>
      <c r="J2" s="29" t="s">
        <v>352</v>
      </c>
      <c r="K2" s="31" t="s">
        <v>21</v>
      </c>
      <c r="L2" s="56">
        <v>42615</v>
      </c>
      <c r="M2" s="32">
        <v>42713</v>
      </c>
      <c r="N2" s="32"/>
      <c r="O2" s="32"/>
      <c r="P2" s="32"/>
      <c r="Q2" s="32"/>
      <c r="R2" s="32"/>
      <c r="S2" s="40">
        <v>42713</v>
      </c>
      <c r="T2" s="47" t="s">
        <v>22</v>
      </c>
      <c r="U2" s="52"/>
      <c r="V2" s="51">
        <v>1</v>
      </c>
      <c r="W2" s="51" t="str">
        <f t="shared" ref="W2:W49" si="1">IF(IF(L2&gt;0,M2="",M2&gt;0),1,"")</f>
        <v/>
      </c>
      <c r="X2" s="51">
        <f t="shared" ref="X2:X49" si="2">IF(M2="","",M2-L2)</f>
        <v>98</v>
      </c>
      <c r="Y2" s="47" t="s">
        <v>25</v>
      </c>
      <c r="Z2" t="s">
        <v>540</v>
      </c>
      <c r="AA2" s="11">
        <f>IF(COUNTIF($C$2:$C2,C2)&gt;1,0,1)</f>
        <v>1</v>
      </c>
      <c r="AB2" s="119" t="str">
        <f t="shared" ref="AB2:AB50" si="3">TEXT(L2,"MMM-AA")</f>
        <v>sept-16</v>
      </c>
      <c r="AC2" s="120" t="str">
        <f t="shared" ref="AC2:AC50" si="4">IF(S2&gt;0,"TRAITES",IF(R2&gt;0,"DOC COMPLEMENTAIRES A TRAITER",IF(Q2&gt;0,"EN ATTENTE DOC COMPLEMENTAIREs",IF(P2&gt;0,"DOC COMPLEMENTAIRES A TRAITER",IF(O2&gt;0,"EN ATTENTE DOC COMPLEMENTAIRES",IF(N2&gt;0,"DOC COMPLEMENTAIRES A TRAITER",IF(M2&gt;0,"EN ATTENTE DOC COMPLEMENTAIRES",IF(L2&gt;0,"A TRAITER",""))))))))</f>
        <v>TRAITES</v>
      </c>
      <c r="AD2" s="112"/>
      <c r="AE2" s="53"/>
    </row>
    <row r="3" spans="1:31" s="1" customFormat="1" ht="16.899999999999999" customHeight="1" x14ac:dyDescent="0.2">
      <c r="A3" s="45" t="str">
        <f t="shared" si="0"/>
        <v>Vaisselle Mains 5L R'NET LABEL</v>
      </c>
      <c r="B3" s="44" t="s">
        <v>19</v>
      </c>
      <c r="C3" s="20" t="s">
        <v>166</v>
      </c>
      <c r="D3" s="45" t="s">
        <v>45</v>
      </c>
      <c r="E3" s="45" t="s">
        <v>20</v>
      </c>
      <c r="F3" s="46" t="b">
        <v>0</v>
      </c>
      <c r="G3" s="73" t="s">
        <v>165</v>
      </c>
      <c r="H3" s="39" t="s">
        <v>350</v>
      </c>
      <c r="I3" s="24" t="s">
        <v>351</v>
      </c>
      <c r="J3" s="29" t="s">
        <v>353</v>
      </c>
      <c r="K3" s="31" t="s">
        <v>21</v>
      </c>
      <c r="L3" s="56">
        <v>42615</v>
      </c>
      <c r="M3" s="32">
        <v>42713</v>
      </c>
      <c r="N3" s="32"/>
      <c r="O3" s="32"/>
      <c r="P3" s="32"/>
      <c r="Q3" s="32"/>
      <c r="R3" s="32"/>
      <c r="S3" s="40">
        <v>42713</v>
      </c>
      <c r="T3" s="47" t="s">
        <v>22</v>
      </c>
      <c r="U3" s="52"/>
      <c r="V3" s="51">
        <v>1</v>
      </c>
      <c r="W3" s="51" t="str">
        <f>IF(IF(L3&gt;0,M3="",M3&gt;0),1,"")</f>
        <v/>
      </c>
      <c r="X3" s="51">
        <f>IF(M3="","",M3-L3)</f>
        <v>98</v>
      </c>
      <c r="Y3" s="47" t="s">
        <v>25</v>
      </c>
      <c r="Z3" t="s">
        <v>540</v>
      </c>
      <c r="AA3" s="11">
        <f>IF(COUNTIF($C$2:$C3,C3)&gt;1,0,1)</f>
        <v>0</v>
      </c>
      <c r="AB3" s="119" t="str">
        <f t="shared" si="3"/>
        <v>sept-16</v>
      </c>
      <c r="AC3" s="120" t="str">
        <f t="shared" si="4"/>
        <v>TRAITES</v>
      </c>
      <c r="AD3" s="112"/>
      <c r="AE3" s="53"/>
    </row>
    <row r="4" spans="1:31" ht="28.5" customHeight="1" x14ac:dyDescent="0.2">
      <c r="A4" s="45" t="str">
        <f t="shared" si="0"/>
        <v>Liquide Vaisselle Ecologique Aloe Vera 500mL ACTAE VERDE</v>
      </c>
      <c r="B4" s="44" t="s">
        <v>19</v>
      </c>
      <c r="C4" s="20" t="s">
        <v>46</v>
      </c>
      <c r="D4" s="45" t="s">
        <v>45</v>
      </c>
      <c r="E4" s="45" t="str">
        <f>IF(S4="retrait","Cancelled - Licence holder withdrawal",IF(S4="suspension","Cancelled - Licence holder withdrawal",IF(S4&gt;0,"Awarded",IF(M4&gt;0,"Awarded - Extension in progress",IF(L4&gt;0,"Not yet in progress","")))))</f>
        <v>Awarded</v>
      </c>
      <c r="F4" s="46" t="b">
        <v>0</v>
      </c>
      <c r="G4" s="20" t="s">
        <v>543</v>
      </c>
      <c r="H4" s="39" t="s">
        <v>640</v>
      </c>
      <c r="I4" s="22" t="s">
        <v>111</v>
      </c>
      <c r="J4" s="42" t="s">
        <v>112</v>
      </c>
      <c r="K4" s="31" t="s">
        <v>248</v>
      </c>
      <c r="L4" s="33">
        <v>42073</v>
      </c>
      <c r="M4" s="32">
        <v>42151</v>
      </c>
      <c r="N4" s="32"/>
      <c r="O4" s="32"/>
      <c r="P4" s="32"/>
      <c r="Q4" s="32"/>
      <c r="R4" s="32"/>
      <c r="S4" s="33">
        <v>42584</v>
      </c>
      <c r="T4" s="47" t="str">
        <f t="shared" ref="T4:T12" si="5">IF(E4="Not yet in progress","Non",IF(E4="","","Oui"))</f>
        <v>Oui</v>
      </c>
      <c r="U4" s="52"/>
      <c r="V4" s="51">
        <f t="shared" ref="V4:V28" si="6">IF(S4="retrait","",IF(S4="suspension","",IF(S4="","",1)))</f>
        <v>1</v>
      </c>
      <c r="W4" s="51" t="str">
        <f t="shared" si="1"/>
        <v/>
      </c>
      <c r="X4" s="51">
        <f t="shared" si="2"/>
        <v>78</v>
      </c>
      <c r="Y4" s="47" t="str">
        <f t="shared" ref="Y4:Y10" si="7">IF(S4="retrait","retrait",IF(S4="suspension","suspension",IF(S4&gt;0,"certifié",IF(M4&gt;0,"instruction en cours",IF(L4&gt;0,"non instruit","")))))</f>
        <v>certifié</v>
      </c>
      <c r="Z4" s="18" t="s">
        <v>538</v>
      </c>
      <c r="AA4" s="11">
        <f>IF(COUNTIF($C$2:$C4,C4)&gt;1,0,1)</f>
        <v>1</v>
      </c>
      <c r="AB4" s="119" t="str">
        <f t="shared" si="3"/>
        <v>mars-15</v>
      </c>
      <c r="AC4" s="120" t="str">
        <f t="shared" si="4"/>
        <v>TRAITES</v>
      </c>
      <c r="AD4" s="112"/>
      <c r="AE4" s="53"/>
    </row>
    <row r="5" spans="1:31" ht="16.899999999999999" customHeight="1" x14ac:dyDescent="0.2">
      <c r="A5" s="45" t="str">
        <f t="shared" si="0"/>
        <v>Liquide Vaisselle Plonge Manuelle 500mL (FR, EN) ACTAE VERDE PROFESSIONAL</v>
      </c>
      <c r="B5" s="44" t="s">
        <v>19</v>
      </c>
      <c r="C5" s="20" t="s">
        <v>46</v>
      </c>
      <c r="D5" s="45" t="s">
        <v>45</v>
      </c>
      <c r="E5" s="45" t="str">
        <f>IF(S5="retrait","Cancelled - Licence holder withdrawal",IF(S5="suspension","Cancelled - Licence holder withdrawal",IF(S5&gt;0,"Awarded",IF(M5&gt;0,"Awarded - Extension in progress",IF(L5&gt;0,"Not yet in progress","")))))</f>
        <v>Awarded</v>
      </c>
      <c r="F5" s="46" t="b">
        <v>0</v>
      </c>
      <c r="G5" s="20" t="s">
        <v>543</v>
      </c>
      <c r="H5" s="39" t="s">
        <v>509</v>
      </c>
      <c r="I5" s="21" t="s">
        <v>153</v>
      </c>
      <c r="J5" s="42" t="s">
        <v>571</v>
      </c>
      <c r="K5" s="31" t="s">
        <v>248</v>
      </c>
      <c r="L5" s="33">
        <v>42366</v>
      </c>
      <c r="M5" s="32">
        <v>42431</v>
      </c>
      <c r="N5" s="32">
        <v>42669</v>
      </c>
      <c r="O5" s="32">
        <v>42678</v>
      </c>
      <c r="P5" s="32">
        <v>42678</v>
      </c>
      <c r="Q5" s="32"/>
      <c r="R5" s="32"/>
      <c r="S5" s="33">
        <v>42711</v>
      </c>
      <c r="T5" s="47" t="str">
        <f t="shared" si="5"/>
        <v>Oui</v>
      </c>
      <c r="U5" s="52"/>
      <c r="V5" s="51">
        <f t="shared" si="6"/>
        <v>1</v>
      </c>
      <c r="W5" s="51" t="str">
        <f t="shared" si="1"/>
        <v/>
      </c>
      <c r="X5" s="51">
        <f t="shared" si="2"/>
        <v>65</v>
      </c>
      <c r="Y5" s="47" t="str">
        <f t="shared" si="7"/>
        <v>certifié</v>
      </c>
      <c r="Z5" s="18" t="s">
        <v>541</v>
      </c>
      <c r="AA5" s="11">
        <f>IF(COUNTIF($C$2:$C5,C5)&gt;1,0,1)</f>
        <v>0</v>
      </c>
      <c r="AB5" s="119" t="str">
        <f t="shared" si="3"/>
        <v>déc-15</v>
      </c>
      <c r="AC5" s="120" t="str">
        <f t="shared" si="4"/>
        <v>TRAITES</v>
      </c>
      <c r="AD5" s="112"/>
      <c r="AE5" s="53"/>
    </row>
    <row r="6" spans="1:31" ht="16.899999999999999" customHeight="1" x14ac:dyDescent="0.2">
      <c r="A6" s="45" t="str">
        <f t="shared" si="0"/>
        <v>Liquide Vaisselle Plonge Manuelle 20L (FR, EN) ACTAE VERDE PROFESSIONAL</v>
      </c>
      <c r="B6" s="44" t="s">
        <v>19</v>
      </c>
      <c r="C6" s="20" t="s">
        <v>46</v>
      </c>
      <c r="D6" s="45" t="s">
        <v>45</v>
      </c>
      <c r="E6" s="45" t="str">
        <f>IF(S6="retrait","Cancelled - Licence holder withdrawal",IF(S6="suspension","Cancelled - Licence holder withdrawal",IF(S6&gt;0,"Awarded",IF(M6&gt;0,"Awarded - Extension in progress",IF(L6&gt;0,"Not yet in progress","")))))</f>
        <v>Awarded</v>
      </c>
      <c r="F6" s="46" t="b">
        <v>0</v>
      </c>
      <c r="G6" s="20" t="s">
        <v>543</v>
      </c>
      <c r="H6" s="39" t="s">
        <v>510</v>
      </c>
      <c r="I6" s="21" t="s">
        <v>153</v>
      </c>
      <c r="J6" s="42" t="s">
        <v>511</v>
      </c>
      <c r="K6" s="31" t="s">
        <v>248</v>
      </c>
      <c r="L6" s="33">
        <v>42366</v>
      </c>
      <c r="M6" s="32">
        <v>42431</v>
      </c>
      <c r="N6" s="32">
        <v>42669</v>
      </c>
      <c r="O6" s="32">
        <v>42678</v>
      </c>
      <c r="P6" s="32"/>
      <c r="Q6" s="32"/>
      <c r="R6" s="32"/>
      <c r="S6" s="33">
        <v>42711</v>
      </c>
      <c r="T6" s="47" t="str">
        <f t="shared" si="5"/>
        <v>Oui</v>
      </c>
      <c r="U6" s="52"/>
      <c r="V6" s="51">
        <f t="shared" si="6"/>
        <v>1</v>
      </c>
      <c r="W6" s="51" t="str">
        <f t="shared" si="1"/>
        <v/>
      </c>
      <c r="X6" s="51">
        <f t="shared" si="2"/>
        <v>65</v>
      </c>
      <c r="Y6" s="47" t="str">
        <f t="shared" si="7"/>
        <v>certifié</v>
      </c>
      <c r="Z6" s="18" t="s">
        <v>541</v>
      </c>
      <c r="AA6" s="11">
        <f>IF(COUNTIF($C$2:$C6,C6)&gt;1,0,1)</f>
        <v>0</v>
      </c>
      <c r="AB6" s="119" t="str">
        <f t="shared" si="3"/>
        <v>déc-15</v>
      </c>
      <c r="AC6" s="120" t="str">
        <f t="shared" si="4"/>
        <v>TRAITES</v>
      </c>
      <c r="AD6" s="112"/>
      <c r="AE6" s="53"/>
    </row>
    <row r="7" spans="1:31" ht="16.899999999999999" customHeight="1" x14ac:dyDescent="0.2">
      <c r="A7" s="45" t="str">
        <f t="shared" si="0"/>
        <v>Liquide Vaisselle Ecologique 500mL ACTAE VERDE</v>
      </c>
      <c r="B7" s="44" t="s">
        <v>19</v>
      </c>
      <c r="C7" s="20" t="s">
        <v>46</v>
      </c>
      <c r="D7" s="45" t="s">
        <v>45</v>
      </c>
      <c r="E7" s="45" t="str">
        <f>IF(S7="retrait","Cancelled - Licence holder withdrawal",IF(S7="suspension","Cancelled - Licence holder withdrawal",IF(S7&gt;0,"Awarded",IF(M7&gt;0,"Awarded - Extension in progress",IF(L7&gt;0,"Not yet in progress","")))))</f>
        <v>Awarded</v>
      </c>
      <c r="F7" s="46" t="b">
        <v>0</v>
      </c>
      <c r="G7" s="20" t="s">
        <v>543</v>
      </c>
      <c r="H7" s="39" t="s">
        <v>641</v>
      </c>
      <c r="I7" s="22" t="s">
        <v>111</v>
      </c>
      <c r="J7" s="42" t="s">
        <v>115</v>
      </c>
      <c r="K7" s="31" t="s">
        <v>54</v>
      </c>
      <c r="L7" s="33">
        <v>41022</v>
      </c>
      <c r="M7" s="32">
        <v>41072</v>
      </c>
      <c r="N7" s="32"/>
      <c r="O7" s="32"/>
      <c r="P7" s="32"/>
      <c r="Q7" s="32"/>
      <c r="R7" s="32"/>
      <c r="S7" s="33">
        <v>41137</v>
      </c>
      <c r="T7" s="47" t="str">
        <f t="shared" si="5"/>
        <v>Oui</v>
      </c>
      <c r="U7" s="52"/>
      <c r="V7" s="51">
        <f t="shared" si="6"/>
        <v>1</v>
      </c>
      <c r="W7" s="51" t="str">
        <f t="shared" si="1"/>
        <v/>
      </c>
      <c r="X7" s="51">
        <f t="shared" si="2"/>
        <v>50</v>
      </c>
      <c r="Y7" s="47" t="str">
        <f t="shared" si="7"/>
        <v>certifié</v>
      </c>
      <c r="Z7" s="18" t="s">
        <v>538</v>
      </c>
      <c r="AA7" s="11">
        <f>IF(COUNTIF($C$2:$C7,C7)&gt;1,0,1)</f>
        <v>0</v>
      </c>
      <c r="AB7" s="119" t="str">
        <f t="shared" si="3"/>
        <v>avr-12</v>
      </c>
      <c r="AC7" s="120" t="str">
        <f t="shared" si="4"/>
        <v>TRAITES</v>
      </c>
      <c r="AD7" s="112"/>
      <c r="AE7" s="53"/>
    </row>
    <row r="8" spans="1:31" ht="16.899999999999999" customHeight="1" x14ac:dyDescent="0.2">
      <c r="A8" s="4" t="str">
        <f t="shared" si="0"/>
        <v>Liquide Vaisselle Ecologique Aloe Vera 500mL ACTAE VERDE</v>
      </c>
      <c r="B8" s="44" t="s">
        <v>19</v>
      </c>
      <c r="C8" s="20" t="s">
        <v>46</v>
      </c>
      <c r="D8" s="45" t="s">
        <v>45</v>
      </c>
      <c r="E8" s="10" t="str">
        <f>IF(S8="retrait","Cancelled - Licence holder withdrawal",IF(S8="suspension","Cancelled - Licence holder withdrawal",IF(S8&gt;0,"Awarded",IF(M8&gt;0,"Awarded - Extension in progress",IF(L8&gt;0,"Not yet in progress","")))))</f>
        <v>Awarded</v>
      </c>
      <c r="F8" s="27" t="b">
        <v>0</v>
      </c>
      <c r="G8" s="20" t="s">
        <v>543</v>
      </c>
      <c r="H8" s="39" t="s">
        <v>361</v>
      </c>
      <c r="I8" s="22" t="s">
        <v>111</v>
      </c>
      <c r="J8" s="42" t="s">
        <v>360</v>
      </c>
      <c r="K8" s="31" t="s">
        <v>248</v>
      </c>
      <c r="L8" s="33">
        <v>41374</v>
      </c>
      <c r="M8" s="32">
        <v>41465</v>
      </c>
      <c r="N8" s="32"/>
      <c r="O8" s="32"/>
      <c r="P8" s="32"/>
      <c r="Q8" s="32"/>
      <c r="R8" s="32"/>
      <c r="S8" s="33">
        <v>41494</v>
      </c>
      <c r="T8" s="47" t="str">
        <f t="shared" si="5"/>
        <v>Oui</v>
      </c>
      <c r="U8" s="52"/>
      <c r="V8" s="51">
        <f t="shared" si="6"/>
        <v>1</v>
      </c>
      <c r="W8" s="51" t="str">
        <f t="shared" si="1"/>
        <v/>
      </c>
      <c r="X8" s="51">
        <f t="shared" si="2"/>
        <v>91</v>
      </c>
      <c r="Y8" s="47" t="str">
        <f t="shared" si="7"/>
        <v>certifié</v>
      </c>
      <c r="Z8" s="18" t="s">
        <v>538</v>
      </c>
      <c r="AA8" s="11">
        <f>IF(COUNTIF($C$2:$C8,C8)&gt;1,0,1)</f>
        <v>0</v>
      </c>
      <c r="AB8" s="119" t="str">
        <f t="shared" si="3"/>
        <v>avr-13</v>
      </c>
      <c r="AC8" s="120" t="str">
        <f t="shared" si="4"/>
        <v>TRAITES</v>
      </c>
      <c r="AD8" s="112"/>
      <c r="AE8" s="53"/>
    </row>
    <row r="9" spans="1:31" ht="16.899999999999999" customHeight="1" x14ac:dyDescent="0.2">
      <c r="A9" s="4" t="str">
        <f xml:space="preserve"> CONCATENATE(H9," ",I9)</f>
        <v>Plonge Manuelle Ultra-Dégraissante 1L (FR, GB) MAISON VERTE PROFESSIONAL</v>
      </c>
      <c r="B9" s="44" t="s">
        <v>19</v>
      </c>
      <c r="C9" s="20" t="s">
        <v>46</v>
      </c>
      <c r="D9" s="45" t="s">
        <v>45</v>
      </c>
      <c r="E9" s="10" t="str">
        <f>IF(S9="retrait","Cancelled - Licence holder withdrawal",IF(S9="suspension","Cancelled - Licence holder withdrawal",IF(S9&gt;0,"Awarded",IF(L9&gt;0,"Awarded - Extension in progress",IF(#REF!&gt;0,"Not yet in progress","")))))</f>
        <v>Awarded</v>
      </c>
      <c r="F9" s="27" t="b">
        <v>0</v>
      </c>
      <c r="G9" s="20" t="s">
        <v>543</v>
      </c>
      <c r="H9" s="39" t="s">
        <v>621</v>
      </c>
      <c r="I9" s="21" t="s">
        <v>618</v>
      </c>
      <c r="J9" s="71" t="s">
        <v>619</v>
      </c>
      <c r="K9" s="31" t="s">
        <v>21</v>
      </c>
      <c r="L9" s="32">
        <v>42871</v>
      </c>
      <c r="M9" s="33">
        <v>42887</v>
      </c>
      <c r="N9" s="32"/>
      <c r="O9" s="32"/>
      <c r="P9" s="32"/>
      <c r="Q9" s="32"/>
      <c r="R9" s="32"/>
      <c r="S9" s="33">
        <v>42887</v>
      </c>
      <c r="T9" s="47" t="str">
        <f>IF(E9="Not yet in progress","Non",IF(E9="","","Oui"))</f>
        <v>Oui</v>
      </c>
      <c r="U9" s="52"/>
      <c r="V9" s="51">
        <f>IF(S9="retrait","",IF(S9="suspension","",IF(S9="","",1)))</f>
        <v>1</v>
      </c>
      <c r="W9" s="51" t="str">
        <f t="shared" si="1"/>
        <v/>
      </c>
      <c r="X9" s="51">
        <f>IF(M9="","",M9-L9)</f>
        <v>16</v>
      </c>
      <c r="Y9" s="47" t="str">
        <f t="shared" si="7"/>
        <v>certifié</v>
      </c>
      <c r="Z9" t="s">
        <v>542</v>
      </c>
      <c r="AA9" s="11">
        <f>IF(COUNTIF($C$2:$C9,C9)&gt;1,0,1)</f>
        <v>0</v>
      </c>
      <c r="AB9" s="119" t="str">
        <f>TEXT(L9,"MMM-AA")</f>
        <v>mai-17</v>
      </c>
      <c r="AC9" s="120" t="str">
        <f>IF(S9&gt;0,"TRAITES",IF(R9&gt;0,"DOC COMPLEMENTAIRES A TRAITER",IF(Q9&gt;0,"EN ATTENTE DOC COMPLEMENTAIREs",IF(P9&gt;0,"DOC COMPLEMENTAIRES A TRAITER",IF(O9&gt;0,"EN ATTENTE DOC COMPLEMENTAIRES",IF(N9&gt;0,"DOC COMPLEMENTAIRES A TRAITER",IF(M9&gt;0,"EN ATTENTE DOC COMPLEMENTAIRES",IF(L9&gt;0,"A TRAITER",""))))))))</f>
        <v>TRAITES</v>
      </c>
      <c r="AD9" s="112"/>
      <c r="AE9" s="53"/>
    </row>
    <row r="10" spans="1:31" ht="16.899999999999999" customHeight="1" x14ac:dyDescent="0.2">
      <c r="A10" s="4" t="str">
        <f xml:space="preserve"> CONCATENATE(H10," ",I10)</f>
        <v>Plonge Manuelle Ultra-Dégraissante 5L (FR, GB) MAISON VERTE PROFESSIONAL</v>
      </c>
      <c r="B10" s="44" t="s">
        <v>19</v>
      </c>
      <c r="C10" s="20" t="s">
        <v>46</v>
      </c>
      <c r="D10" s="45" t="s">
        <v>45</v>
      </c>
      <c r="E10" s="10" t="str">
        <f>IF(S10="retrait","Cancelled - Licence holder withdrawal",IF(S10="suspension","Cancelled - Licence holder withdrawal",IF(S10&gt;0,"Awarded",IF(L10&gt;0,"Awarded - Extension in progress",IF(#REF!&gt;0,"Not yet in progress","")))))</f>
        <v>Awarded</v>
      </c>
      <c r="F10" s="27" t="b">
        <v>0</v>
      </c>
      <c r="G10" s="20" t="s">
        <v>543</v>
      </c>
      <c r="H10" s="39" t="s">
        <v>622</v>
      </c>
      <c r="I10" s="21" t="s">
        <v>618</v>
      </c>
      <c r="J10" s="71" t="s">
        <v>620</v>
      </c>
      <c r="K10" s="31" t="s">
        <v>21</v>
      </c>
      <c r="L10" s="32">
        <v>42871</v>
      </c>
      <c r="M10" s="33">
        <v>42887</v>
      </c>
      <c r="N10" s="32"/>
      <c r="O10" s="32"/>
      <c r="P10" s="32"/>
      <c r="Q10" s="32"/>
      <c r="R10" s="32"/>
      <c r="S10" s="33">
        <v>42887</v>
      </c>
      <c r="T10" s="47" t="str">
        <f>IF(E10="Not yet in progress","Non",IF(E10="","","Oui"))</f>
        <v>Oui</v>
      </c>
      <c r="U10" s="52"/>
      <c r="V10" s="51">
        <f>IF(S10="retrait","",IF(S10="suspension","",IF(S10="","",1)))</f>
        <v>1</v>
      </c>
      <c r="W10" s="51"/>
      <c r="X10" s="51">
        <f>IF(M10="","",M10-L10)</f>
        <v>16</v>
      </c>
      <c r="Y10" s="47" t="str">
        <f t="shared" si="7"/>
        <v>certifié</v>
      </c>
      <c r="Z10" t="s">
        <v>542</v>
      </c>
      <c r="AA10" s="11">
        <f>IF(COUNTIF($C$2:$C10,C10)&gt;1,0,1)</f>
        <v>0</v>
      </c>
      <c r="AB10" s="119" t="str">
        <f>TEXT(L10,"MMM-AA")</f>
        <v>mai-17</v>
      </c>
      <c r="AC10" s="120" t="str">
        <f>IF(S10&gt;0,"TRAITES",IF(R10&gt;0,"DOC COMPLEMENTAIRES A TRAITER",IF(Q10&gt;0,"EN ATTENTE DOC COMPLEMENTAIREs",IF(P10&gt;0,"DOC COMPLEMENTAIRES A TRAITER",IF(O10&gt;0,"EN ATTENTE DOC COMPLEMENTAIRES",IF(N10&gt;0,"DOC COMPLEMENTAIRES A TRAITER",IF(M10&gt;0,"EN ATTENTE DOC COMPLEMENTAIRES",IF(L10&gt;0,"A TRAITER",""))))))))</f>
        <v>TRAITES</v>
      </c>
      <c r="AD10" s="112"/>
      <c r="AE10" s="53"/>
    </row>
    <row r="11" spans="1:31" ht="13.15" customHeight="1" x14ac:dyDescent="0.2">
      <c r="A11" s="4" t="str">
        <f t="shared" si="0"/>
        <v>Liquide Vaisselle Plonge Manuelle 1L ACTAE VERDE PROFESSIONAL</v>
      </c>
      <c r="B11" s="44" t="s">
        <v>19</v>
      </c>
      <c r="C11" s="20" t="s">
        <v>46</v>
      </c>
      <c r="D11" s="45" t="s">
        <v>45</v>
      </c>
      <c r="E11" s="10" t="str">
        <f>IF(S11="retrait","Cancelled - Licence holder withdrawal",IF(S11="suspension","Cancelled - Licence holder withdrawal",IF(S11&gt;0,"Awarded",IF(L11&gt;0,"Awarded - Extension in progress",IF(#REF!&gt;0,"Not yet in progress","")))))</f>
        <v>Awarded</v>
      </c>
      <c r="F11" s="27" t="b">
        <v>0</v>
      </c>
      <c r="G11" s="20" t="s">
        <v>543</v>
      </c>
      <c r="H11" s="39" t="s">
        <v>480</v>
      </c>
      <c r="I11" s="22" t="s">
        <v>153</v>
      </c>
      <c r="J11" s="42" t="s">
        <v>481</v>
      </c>
      <c r="K11" s="31" t="s">
        <v>248</v>
      </c>
      <c r="L11" s="32">
        <v>42073</v>
      </c>
      <c r="M11" s="32">
        <v>42178</v>
      </c>
      <c r="N11" s="32"/>
      <c r="O11" s="32"/>
      <c r="P11" s="32"/>
      <c r="Q11" s="32"/>
      <c r="R11" s="32"/>
      <c r="S11" s="33">
        <v>42584</v>
      </c>
      <c r="T11" s="47" t="str">
        <f t="shared" si="5"/>
        <v>Oui</v>
      </c>
      <c r="U11" s="52"/>
      <c r="V11" s="51">
        <f t="shared" si="6"/>
        <v>1</v>
      </c>
      <c r="W11" s="51" t="str">
        <f t="shared" si="1"/>
        <v/>
      </c>
      <c r="X11" s="51">
        <f t="shared" si="2"/>
        <v>105</v>
      </c>
      <c r="Y11" s="47" t="str">
        <f>IF(S11="retrait","retrait",IF(S11="suspension","suspension",IF(S11&gt;0,"certifié",IF(L11&gt;0,"instruction en cours",IF(#REF!&gt;0,"non instruit","")))))</f>
        <v>certifié</v>
      </c>
      <c r="AA11" s="11">
        <f>IF(COUNTIF($C$2:$C11,C11)&gt;1,0,1)</f>
        <v>0</v>
      </c>
      <c r="AB11" s="119" t="str">
        <f t="shared" si="3"/>
        <v>mars-15</v>
      </c>
      <c r="AC11" s="120" t="str">
        <f t="shared" si="4"/>
        <v>TRAITES</v>
      </c>
      <c r="AD11" s="112"/>
      <c r="AE11" s="53"/>
    </row>
    <row r="12" spans="1:31" ht="16.899999999999999" customHeight="1" x14ac:dyDescent="0.2">
      <c r="A12" s="4" t="str">
        <f t="shared" si="0"/>
        <v>Liquide Vaisselle Plonge Manuelle 5L ACTAE VERDE PROFESSIONAL</v>
      </c>
      <c r="B12" s="44" t="s">
        <v>19</v>
      </c>
      <c r="C12" s="20" t="s">
        <v>46</v>
      </c>
      <c r="D12" s="45" t="s">
        <v>45</v>
      </c>
      <c r="E12" s="10" t="str">
        <f>IF(S12="retrait","Cancelled - Licence holder withdrawal",IF(S12="suspension","Cancelled - Licence holder withdrawal",IF(S12&gt;0,"Awarded",IF(L12&gt;0,"Awarded - Extension in progress",IF(#REF!&gt;0,"Not yet in progress","")))))</f>
        <v>Awarded</v>
      </c>
      <c r="F12" s="27" t="b">
        <v>0</v>
      </c>
      <c r="G12" s="20" t="s">
        <v>543</v>
      </c>
      <c r="H12" s="39" t="s">
        <v>482</v>
      </c>
      <c r="I12" s="22" t="s">
        <v>153</v>
      </c>
      <c r="J12" s="42" t="s">
        <v>479</v>
      </c>
      <c r="K12" s="31" t="s">
        <v>248</v>
      </c>
      <c r="L12" s="32">
        <v>42073</v>
      </c>
      <c r="M12" s="32">
        <v>42178</v>
      </c>
      <c r="N12" s="32"/>
      <c r="O12" s="32"/>
      <c r="P12" s="32"/>
      <c r="Q12" s="32"/>
      <c r="R12" s="32"/>
      <c r="S12" s="33">
        <v>42584</v>
      </c>
      <c r="T12" s="47" t="str">
        <f t="shared" si="5"/>
        <v>Oui</v>
      </c>
      <c r="U12" s="52"/>
      <c r="V12" s="51">
        <f t="shared" si="6"/>
        <v>1</v>
      </c>
      <c r="W12" s="51" t="str">
        <f t="shared" si="1"/>
        <v/>
      </c>
      <c r="X12" s="51">
        <f t="shared" si="2"/>
        <v>105</v>
      </c>
      <c r="Y12" s="47" t="str">
        <f>IF(S12="retrait","retrait",IF(S12="suspension","suspension",IF(S12&gt;0,"certifié",IF(L12&gt;0,"instruction en cours",IF(#REF!&gt;0,"non instruit","")))))</f>
        <v>certifié</v>
      </c>
      <c r="AA12" s="11">
        <f>IF(COUNTIF($C$2:$C12,C12)&gt;1,0,1)</f>
        <v>0</v>
      </c>
      <c r="AB12" s="119" t="str">
        <f t="shared" si="3"/>
        <v>mars-15</v>
      </c>
      <c r="AC12" s="120" t="str">
        <f t="shared" si="4"/>
        <v>TRAITES</v>
      </c>
      <c r="AD12" s="112"/>
      <c r="AE12" s="53"/>
    </row>
    <row r="13" spans="1:31" s="17" customFormat="1" ht="16.899999999999999" customHeight="1" x14ac:dyDescent="0.2">
      <c r="A13" s="4" t="str">
        <f t="shared" si="0"/>
        <v>Liquide vaisselle 1L ACTION VERTE PROFESSIONNEL</v>
      </c>
      <c r="B13" s="44" t="s">
        <v>19</v>
      </c>
      <c r="C13" s="20" t="s">
        <v>121</v>
      </c>
      <c r="D13" s="45" t="s">
        <v>45</v>
      </c>
      <c r="E13" s="10" t="s">
        <v>20</v>
      </c>
      <c r="F13" s="27" t="b">
        <v>0</v>
      </c>
      <c r="G13" s="20" t="s">
        <v>122</v>
      </c>
      <c r="H13" s="39" t="s">
        <v>148</v>
      </c>
      <c r="I13" s="26" t="s">
        <v>378</v>
      </c>
      <c r="J13" s="29" t="s">
        <v>129</v>
      </c>
      <c r="K13" s="31" t="s">
        <v>54</v>
      </c>
      <c r="L13" s="56">
        <v>41022</v>
      </c>
      <c r="M13" s="32">
        <v>41087</v>
      </c>
      <c r="N13" s="32"/>
      <c r="O13" s="32"/>
      <c r="P13" s="32"/>
      <c r="Q13" s="32"/>
      <c r="R13" s="32"/>
      <c r="S13" s="56">
        <v>41110</v>
      </c>
      <c r="T13" s="47" t="s">
        <v>22</v>
      </c>
      <c r="U13" s="52"/>
      <c r="V13" s="51">
        <f t="shared" si="6"/>
        <v>1</v>
      </c>
      <c r="W13" s="51" t="str">
        <f t="shared" si="1"/>
        <v/>
      </c>
      <c r="X13" s="51">
        <f t="shared" si="2"/>
        <v>65</v>
      </c>
      <c r="Y13" s="47" t="str">
        <f>IF(S13="retrait","retrait",IF(S13="suspension","suspension",IF(S13&gt;0,"certifié",IF(M13&gt;0,"instruction en cours",IF(L13&gt;0,"non instruit","")))))</f>
        <v>certifié</v>
      </c>
      <c r="Z13" t="s">
        <v>542</v>
      </c>
      <c r="AA13" s="11">
        <f>IF(COUNTIF($C$2:$C13,C13)&gt;1,0,1)</f>
        <v>1</v>
      </c>
      <c r="AB13" s="119" t="str">
        <f t="shared" si="3"/>
        <v>avr-12</v>
      </c>
      <c r="AC13" s="120" t="str">
        <f t="shared" si="4"/>
        <v>TRAITES</v>
      </c>
      <c r="AD13" s="112"/>
      <c r="AE13" s="53"/>
    </row>
    <row r="14" spans="1:31" s="17" customFormat="1" ht="16.899999999999999" customHeight="1" x14ac:dyDescent="0.2">
      <c r="A14" s="4" t="str">
        <f t="shared" si="0"/>
        <v>Liquide vaisselle 5kg ACTION VERTE PROFESSIONNEL</v>
      </c>
      <c r="B14" s="44" t="s">
        <v>19</v>
      </c>
      <c r="C14" s="20" t="s">
        <v>121</v>
      </c>
      <c r="D14" s="45" t="s">
        <v>45</v>
      </c>
      <c r="E14" s="10" t="s">
        <v>20</v>
      </c>
      <c r="F14" s="27" t="b">
        <v>0</v>
      </c>
      <c r="G14" s="20" t="s">
        <v>122</v>
      </c>
      <c r="H14" s="39" t="s">
        <v>149</v>
      </c>
      <c r="I14" s="26" t="s">
        <v>378</v>
      </c>
      <c r="J14" s="29" t="s">
        <v>128</v>
      </c>
      <c r="K14" s="31" t="s">
        <v>54</v>
      </c>
      <c r="L14" s="56">
        <v>41022</v>
      </c>
      <c r="M14" s="32">
        <v>41087</v>
      </c>
      <c r="N14" s="32"/>
      <c r="O14" s="32"/>
      <c r="P14" s="32"/>
      <c r="Q14" s="32"/>
      <c r="R14" s="32"/>
      <c r="S14" s="56">
        <v>41110</v>
      </c>
      <c r="T14" s="47" t="s">
        <v>22</v>
      </c>
      <c r="U14" s="52"/>
      <c r="V14" s="51">
        <f t="shared" si="6"/>
        <v>1</v>
      </c>
      <c r="W14" s="51" t="str">
        <f t="shared" si="1"/>
        <v/>
      </c>
      <c r="X14" s="51">
        <f t="shared" si="2"/>
        <v>65</v>
      </c>
      <c r="Y14" s="47" t="str">
        <f>IF(S14="retrait","retrait",IF(S14="suspension","suspension",IF(S14&gt;0,"certifié",IF(M14&gt;0,"instruction en cours",IF(L14&gt;0,"non instruit","")))))</f>
        <v>certifié</v>
      </c>
      <c r="Z14" t="s">
        <v>542</v>
      </c>
      <c r="AA14" s="11">
        <f>IF(COUNTIF($C$2:$C14,C14)&gt;1,0,1)</f>
        <v>0</v>
      </c>
      <c r="AB14" s="119" t="str">
        <f t="shared" si="3"/>
        <v>avr-12</v>
      </c>
      <c r="AC14" s="120" t="str">
        <f t="shared" si="4"/>
        <v>TRAITES</v>
      </c>
      <c r="AD14" s="112"/>
      <c r="AE14" s="53"/>
    </row>
    <row r="15" spans="1:31" ht="16.899999999999999" customHeight="1" x14ac:dyDescent="0.2">
      <c r="A15" s="4" t="str">
        <f t="shared" si="0"/>
        <v>Liquide Vaisselle Concentré AP3 5L ACTIVERT</v>
      </c>
      <c r="B15" s="44" t="s">
        <v>19</v>
      </c>
      <c r="C15" s="20" t="s">
        <v>222</v>
      </c>
      <c r="D15" s="45" t="s">
        <v>45</v>
      </c>
      <c r="E15" s="10" t="s">
        <v>20</v>
      </c>
      <c r="F15" s="27" t="b">
        <v>0</v>
      </c>
      <c r="G15" s="20" t="s">
        <v>221</v>
      </c>
      <c r="H15" s="39" t="s">
        <v>625</v>
      </c>
      <c r="I15" s="39" t="s">
        <v>219</v>
      </c>
      <c r="J15" s="41" t="s">
        <v>216</v>
      </c>
      <c r="K15" s="31" t="s">
        <v>248</v>
      </c>
      <c r="L15" s="32">
        <v>42720</v>
      </c>
      <c r="M15" s="32">
        <v>42815</v>
      </c>
      <c r="N15" s="32">
        <v>42871</v>
      </c>
      <c r="O15" s="32">
        <v>42913</v>
      </c>
      <c r="P15" s="32">
        <v>42920</v>
      </c>
      <c r="Q15" s="32">
        <v>42936</v>
      </c>
      <c r="R15" s="32">
        <v>42940</v>
      </c>
      <c r="S15" s="32">
        <v>42948</v>
      </c>
      <c r="T15" s="47" t="s">
        <v>22</v>
      </c>
      <c r="U15" s="52"/>
      <c r="V15" s="51">
        <f>IF(S15="retrait","",IF(S15="suspension","",IF(S15="","",1)))</f>
        <v>1</v>
      </c>
      <c r="W15" s="51" t="str">
        <f t="shared" si="1"/>
        <v/>
      </c>
      <c r="X15" s="51">
        <f t="shared" si="2"/>
        <v>95</v>
      </c>
      <c r="Y15" s="47" t="str">
        <f>IF(S15="retrait","retrait",IF(S15="suspension","suspension",IF(S15&gt;0,"certifié",IF(M15&gt;0,"instruction en cours",IF(L15&gt;0,"non instruit","")))))</f>
        <v>certifié</v>
      </c>
      <c r="Z15" t="s">
        <v>542</v>
      </c>
      <c r="AA15" s="11">
        <f>IF(COUNTIF($C$2:$C15,C15)&gt;1,0,1)</f>
        <v>1</v>
      </c>
      <c r="AB15" s="119" t="str">
        <f t="shared" si="3"/>
        <v>déc-16</v>
      </c>
      <c r="AC15" s="120" t="str">
        <f t="shared" si="4"/>
        <v>TRAITES</v>
      </c>
      <c r="AD15" s="112"/>
      <c r="AE15" s="53"/>
    </row>
    <row r="16" spans="1:31" ht="16.899999999999999" customHeight="1" x14ac:dyDescent="0.2">
      <c r="A16" s="4" t="str">
        <f xml:space="preserve"> CONCATENATE(H16," ",I16)</f>
        <v>Liquide Vaisselle Concentré N 5L ACTIVERT</v>
      </c>
      <c r="B16" s="44" t="s">
        <v>19</v>
      </c>
      <c r="C16" s="20" t="s">
        <v>222</v>
      </c>
      <c r="D16" s="45" t="s">
        <v>45</v>
      </c>
      <c r="E16" s="10" t="s">
        <v>20</v>
      </c>
      <c r="F16" s="27" t="b">
        <v>0</v>
      </c>
      <c r="G16" s="20" t="s">
        <v>221</v>
      </c>
      <c r="H16" s="39" t="s">
        <v>628</v>
      </c>
      <c r="I16" s="39" t="s">
        <v>219</v>
      </c>
      <c r="J16" s="41" t="s">
        <v>627</v>
      </c>
      <c r="K16" s="31" t="s">
        <v>248</v>
      </c>
      <c r="L16" s="32">
        <v>42720</v>
      </c>
      <c r="M16" s="32">
        <v>42815</v>
      </c>
      <c r="N16" s="32">
        <v>42871</v>
      </c>
      <c r="O16" s="32">
        <v>42913</v>
      </c>
      <c r="P16" s="32">
        <v>42920</v>
      </c>
      <c r="Q16" s="32">
        <v>42936</v>
      </c>
      <c r="R16" s="32">
        <v>42940</v>
      </c>
      <c r="S16" s="32">
        <v>42948</v>
      </c>
      <c r="T16" s="47" t="s">
        <v>22</v>
      </c>
      <c r="U16" s="52"/>
      <c r="V16" s="51">
        <f>IF(S16="retrait","",IF(S16="suspension","",IF(S16="","",1)))</f>
        <v>1</v>
      </c>
      <c r="W16" s="51" t="str">
        <f>IF(IF(L16&gt;0,M16="",M16&gt;0),1,"")</f>
        <v/>
      </c>
      <c r="X16" s="51">
        <f>IF(M16="","",M16-L16)</f>
        <v>95</v>
      </c>
      <c r="Y16" s="47" t="str">
        <f>IF(S16="retrait","retrait",IF(S16="suspension","suspension",IF(S16&gt;0,"certifié",IF(M16&gt;0,"instruction en cours",IF(L16&gt;0,"non instruit","")))))</f>
        <v>certifié</v>
      </c>
      <c r="Z16" t="s">
        <v>542</v>
      </c>
      <c r="AA16" s="11">
        <f>IF(COUNTIF($C$2:$C16,C16)&gt;1,0,1)</f>
        <v>0</v>
      </c>
      <c r="AB16" s="119" t="str">
        <f>TEXT(L16,"MMM-AA")</f>
        <v>déc-16</v>
      </c>
      <c r="AC16" s="120" t="str">
        <f>IF(S16&gt;0,"TRAITES",IF(R16&gt;0,"DOC COMPLEMENTAIRES A TRAITER",IF(Q16&gt;0,"EN ATTENTE DOC COMPLEMENTAIREs",IF(P16&gt;0,"DOC COMPLEMENTAIRES A TRAITER",IF(O16&gt;0,"EN ATTENTE DOC COMPLEMENTAIRES",IF(N16&gt;0,"DOC COMPLEMENTAIRES A TRAITER",IF(M16&gt;0,"EN ATTENTE DOC COMPLEMENTAIRES",IF(L16&gt;0,"A TRAITER",""))))))))</f>
        <v>TRAITES</v>
      </c>
      <c r="AD16" s="112"/>
      <c r="AE16" s="53"/>
    </row>
    <row r="17" spans="1:31" ht="16.899999999999999" customHeight="1" x14ac:dyDescent="0.2">
      <c r="A17" s="4" t="str">
        <f t="shared" si="0"/>
        <v>Liquide Vaisselle 1L ADONIS'PLONGE</v>
      </c>
      <c r="B17" s="44" t="s">
        <v>19</v>
      </c>
      <c r="C17" s="73" t="s">
        <v>262</v>
      </c>
      <c r="D17" s="45" t="s">
        <v>45</v>
      </c>
      <c r="E17" s="10" t="s">
        <v>20</v>
      </c>
      <c r="F17" s="27" t="b">
        <v>0</v>
      </c>
      <c r="G17" s="73" t="s">
        <v>252</v>
      </c>
      <c r="H17" s="39" t="s">
        <v>392</v>
      </c>
      <c r="I17" s="39" t="s">
        <v>250</v>
      </c>
      <c r="J17" s="41" t="s">
        <v>263</v>
      </c>
      <c r="K17" s="31" t="s">
        <v>249</v>
      </c>
      <c r="L17" s="40">
        <v>42661</v>
      </c>
      <c r="M17" s="40">
        <v>42760</v>
      </c>
      <c r="N17" s="40"/>
      <c r="O17" s="40"/>
      <c r="P17" s="40"/>
      <c r="Q17" s="40"/>
      <c r="R17" s="40"/>
      <c r="S17" s="40">
        <v>42760</v>
      </c>
      <c r="T17" s="47" t="s">
        <v>22</v>
      </c>
      <c r="U17" s="52"/>
      <c r="V17" s="51">
        <f t="shared" si="6"/>
        <v>1</v>
      </c>
      <c r="W17" s="51" t="str">
        <f t="shared" si="1"/>
        <v/>
      </c>
      <c r="X17" s="51">
        <f t="shared" si="2"/>
        <v>99</v>
      </c>
      <c r="Y17" s="47" t="s">
        <v>25</v>
      </c>
      <c r="Z17" s="17" t="s">
        <v>542</v>
      </c>
      <c r="AA17" s="11">
        <f>IF(COUNTIF($C$2:$C17,C17)&gt;1,0,1)</f>
        <v>1</v>
      </c>
      <c r="AB17" s="119" t="str">
        <f t="shared" si="3"/>
        <v>oct-16</v>
      </c>
      <c r="AC17" s="120" t="str">
        <f t="shared" si="4"/>
        <v>TRAITES</v>
      </c>
      <c r="AD17" s="112"/>
      <c r="AE17" s="53"/>
    </row>
    <row r="18" spans="1:31" ht="16.899999999999999" customHeight="1" x14ac:dyDescent="0.2">
      <c r="A18" s="4" t="str">
        <f t="shared" si="0"/>
        <v>Liquide de lavage manuel et de trempage de la vaisselle 1L EURO CHIMIE INDUSTRIE</v>
      </c>
      <c r="B18" s="44" t="s">
        <v>19</v>
      </c>
      <c r="C18" s="73" t="s">
        <v>262</v>
      </c>
      <c r="D18" s="45" t="s">
        <v>45</v>
      </c>
      <c r="E18" s="10" t="s">
        <v>20</v>
      </c>
      <c r="F18" s="27" t="b">
        <v>0</v>
      </c>
      <c r="G18" s="73" t="s">
        <v>252</v>
      </c>
      <c r="H18" s="39" t="s">
        <v>504</v>
      </c>
      <c r="I18" s="39" t="s">
        <v>501</v>
      </c>
      <c r="J18" s="41" t="s">
        <v>502</v>
      </c>
      <c r="K18" s="31" t="s">
        <v>21</v>
      </c>
      <c r="L18" s="40">
        <v>42340</v>
      </c>
      <c r="M18" s="40">
        <v>42395</v>
      </c>
      <c r="N18" s="40"/>
      <c r="O18" s="40"/>
      <c r="P18" s="40"/>
      <c r="Q18" s="40"/>
      <c r="R18" s="40"/>
      <c r="S18" s="40">
        <v>42626</v>
      </c>
      <c r="T18" s="47"/>
      <c r="U18" s="52"/>
      <c r="V18" s="51">
        <f t="shared" si="6"/>
        <v>1</v>
      </c>
      <c r="W18" s="51" t="str">
        <f t="shared" si="1"/>
        <v/>
      </c>
      <c r="X18" s="51">
        <f t="shared" si="2"/>
        <v>55</v>
      </c>
      <c r="Y18" s="47" t="str">
        <f>IF(S18="retrait","retrait",IF(S18="suspension","suspension",IF(S18&gt;0,"certifié",IF(M18&gt;0,"instruction en cours",IF(L18&gt;0,"non instruit","")))))</f>
        <v>certifié</v>
      </c>
      <c r="Z18" s="17" t="s">
        <v>542</v>
      </c>
      <c r="AA18" s="11">
        <f>IF(COUNTIF($C$2:$C18,C18)&gt;1,0,1)</f>
        <v>0</v>
      </c>
      <c r="AB18" s="119" t="str">
        <f t="shared" si="3"/>
        <v>déc-15</v>
      </c>
      <c r="AC18" s="120" t="str">
        <f t="shared" si="4"/>
        <v>TRAITES</v>
      </c>
      <c r="AD18" s="112"/>
      <c r="AE18" s="53"/>
    </row>
    <row r="19" spans="1:31" ht="16.899999999999999" customHeight="1" x14ac:dyDescent="0.2">
      <c r="A19" s="4" t="str">
        <f t="shared" si="0"/>
        <v>Liquide Vaisselle 5L ADONIS'PLONGE</v>
      </c>
      <c r="B19" s="44" t="s">
        <v>19</v>
      </c>
      <c r="C19" s="73" t="s">
        <v>262</v>
      </c>
      <c r="D19" s="45" t="s">
        <v>45</v>
      </c>
      <c r="E19" s="10" t="s">
        <v>20</v>
      </c>
      <c r="F19" s="27" t="b">
        <v>0</v>
      </c>
      <c r="G19" s="73" t="s">
        <v>252</v>
      </c>
      <c r="H19" s="39" t="s">
        <v>391</v>
      </c>
      <c r="I19" s="39" t="s">
        <v>250</v>
      </c>
      <c r="J19" s="41" t="s">
        <v>264</v>
      </c>
      <c r="K19" s="31" t="s">
        <v>249</v>
      </c>
      <c r="L19" s="40">
        <v>42661</v>
      </c>
      <c r="M19" s="40">
        <v>42760</v>
      </c>
      <c r="N19" s="40"/>
      <c r="O19" s="40"/>
      <c r="P19" s="40"/>
      <c r="Q19" s="40"/>
      <c r="R19" s="40"/>
      <c r="S19" s="40">
        <v>42760</v>
      </c>
      <c r="T19" s="47" t="s">
        <v>22</v>
      </c>
      <c r="U19" s="52"/>
      <c r="V19" s="51">
        <f t="shared" si="6"/>
        <v>1</v>
      </c>
      <c r="W19" s="51" t="str">
        <f t="shared" si="1"/>
        <v/>
      </c>
      <c r="X19" s="51">
        <f t="shared" si="2"/>
        <v>99</v>
      </c>
      <c r="Y19" s="47" t="s">
        <v>25</v>
      </c>
      <c r="Z19" s="17" t="s">
        <v>542</v>
      </c>
      <c r="AA19" s="11">
        <f>IF(COUNTIF($C$2:$C19,C19)&gt;1,0,1)</f>
        <v>0</v>
      </c>
      <c r="AB19" s="119" t="str">
        <f t="shared" si="3"/>
        <v>oct-16</v>
      </c>
      <c r="AC19" s="120" t="str">
        <f t="shared" si="4"/>
        <v>TRAITES</v>
      </c>
      <c r="AD19" s="112"/>
      <c r="AE19" s="53"/>
    </row>
    <row r="20" spans="1:31" s="17" customFormat="1" ht="16.899999999999999" customHeight="1" x14ac:dyDescent="0.2">
      <c r="A20" s="4" t="str">
        <f t="shared" si="0"/>
        <v>Liquide Vaisselle Peaux Sensibles 500mL APTA ECOLOGIC</v>
      </c>
      <c r="B20" s="44" t="s">
        <v>19</v>
      </c>
      <c r="C20" s="20" t="s">
        <v>46</v>
      </c>
      <c r="D20" s="45" t="s">
        <v>45</v>
      </c>
      <c r="E20" s="10" t="str">
        <f>IF(S20="retrait","Cancelled - Licence holder withdrawal",IF(S20="suspension","Cancelled - Licence holder withdrawal",IF(S20&gt;0,"Awarded",IF(M20&gt;0,"Awarded - Extension in progress",IF(L20&gt;0,"Not yet in progress","")))))</f>
        <v>Awarded</v>
      </c>
      <c r="F20" s="27" t="b">
        <v>0</v>
      </c>
      <c r="G20" s="20" t="s">
        <v>543</v>
      </c>
      <c r="H20" s="39" t="s">
        <v>439</v>
      </c>
      <c r="I20" s="22" t="s">
        <v>110</v>
      </c>
      <c r="J20" s="42" t="s">
        <v>422</v>
      </c>
      <c r="K20" s="31" t="s">
        <v>248</v>
      </c>
      <c r="L20" s="33">
        <v>41691</v>
      </c>
      <c r="M20" s="32">
        <v>41753</v>
      </c>
      <c r="N20" s="32"/>
      <c r="O20" s="32"/>
      <c r="P20" s="32"/>
      <c r="Q20" s="32"/>
      <c r="R20" s="32"/>
      <c r="S20" s="33">
        <v>41758</v>
      </c>
      <c r="T20" s="47" t="str">
        <f>IF(E20="Not yet in progress","Non",IF(E20="","","Oui"))</f>
        <v>Oui</v>
      </c>
      <c r="U20" s="52"/>
      <c r="V20" s="51">
        <f t="shared" si="6"/>
        <v>1</v>
      </c>
      <c r="W20" s="51" t="str">
        <f t="shared" si="1"/>
        <v/>
      </c>
      <c r="X20" s="51">
        <f t="shared" si="2"/>
        <v>62</v>
      </c>
      <c r="Y20" s="47" t="str">
        <f t="shared" ref="Y20:Y28" si="8">IF(S20="retrait","retrait",IF(S20="suspension","suspension",IF(S20&gt;0,"certifié",IF(M20&gt;0,"instruction en cours",IF(L20&gt;0,"non instruit","")))))</f>
        <v>certifié</v>
      </c>
      <c r="Z20" t="s">
        <v>538</v>
      </c>
      <c r="AA20" s="11">
        <f>IF(COUNTIF($C$2:$C20,C20)&gt;1,0,1)</f>
        <v>0</v>
      </c>
      <c r="AB20" s="119" t="str">
        <f t="shared" si="3"/>
        <v>févr-14</v>
      </c>
      <c r="AC20" s="120" t="str">
        <f t="shared" si="4"/>
        <v>TRAITES</v>
      </c>
      <c r="AD20" s="112"/>
      <c r="AE20" s="53"/>
    </row>
    <row r="21" spans="1:31" s="17" customFormat="1" ht="16.899999999999999" customHeight="1" x14ac:dyDescent="0.2">
      <c r="A21" s="4" t="str">
        <f t="shared" si="0"/>
        <v>Liquide Vaisselle Citron et Laurier 500mL APTA ECOLOGIC</v>
      </c>
      <c r="B21" s="44" t="s">
        <v>19</v>
      </c>
      <c r="C21" s="20" t="s">
        <v>46</v>
      </c>
      <c r="D21" s="45" t="s">
        <v>45</v>
      </c>
      <c r="E21" s="10" t="str">
        <f>IF(S21="retrait","Cancelled - Licence holder withdrawal",IF(S21="suspension","Cancelled - Licence holder withdrawal",IF(S21&gt;0,"Awarded",IF(M21&gt;0,"Awarded - Extension in progress",IF(L21&gt;0,"Not yet in progress","")))))</f>
        <v>Awarded</v>
      </c>
      <c r="F21" s="27" t="b">
        <v>0</v>
      </c>
      <c r="G21" s="20" t="s">
        <v>543</v>
      </c>
      <c r="H21" s="39" t="s">
        <v>459</v>
      </c>
      <c r="I21" s="21" t="s">
        <v>110</v>
      </c>
      <c r="J21" s="71" t="s">
        <v>458</v>
      </c>
      <c r="K21" s="31" t="s">
        <v>248</v>
      </c>
      <c r="L21" s="33">
        <v>41764</v>
      </c>
      <c r="M21" s="32">
        <v>41885</v>
      </c>
      <c r="N21" s="32"/>
      <c r="O21" s="32"/>
      <c r="P21" s="32"/>
      <c r="Q21" s="32"/>
      <c r="R21" s="32"/>
      <c r="S21" s="33">
        <v>41885</v>
      </c>
      <c r="T21" s="47" t="str">
        <f>IF(E21="Not yet in progress","Non",IF(E21="","","Oui"))</f>
        <v>Oui</v>
      </c>
      <c r="U21" s="52"/>
      <c r="V21" s="51">
        <f t="shared" si="6"/>
        <v>1</v>
      </c>
      <c r="W21" s="51" t="str">
        <f t="shared" si="1"/>
        <v/>
      </c>
      <c r="X21" s="51">
        <f t="shared" si="2"/>
        <v>121</v>
      </c>
      <c r="Y21" s="47" t="str">
        <f t="shared" si="8"/>
        <v>certifié</v>
      </c>
      <c r="Z21" t="s">
        <v>538</v>
      </c>
      <c r="AA21" s="11">
        <f>IF(COUNTIF($C$2:$C21,C21)&gt;1,0,1)</f>
        <v>0</v>
      </c>
      <c r="AB21" s="119" t="str">
        <f t="shared" si="3"/>
        <v>mai-14</v>
      </c>
      <c r="AC21" s="120" t="str">
        <f t="shared" si="4"/>
        <v>TRAITES</v>
      </c>
      <c r="AD21" s="112"/>
      <c r="AE21" s="53"/>
    </row>
    <row r="22" spans="1:31" ht="16.899999999999999" customHeight="1" x14ac:dyDescent="0.2">
      <c r="A22" s="4" t="str">
        <f t="shared" si="0"/>
        <v>Eco-recharge Liquide Vaisselle Citron et Laurier 500mL APTA ECOLOGIC</v>
      </c>
      <c r="B22" s="44" t="s">
        <v>19</v>
      </c>
      <c r="C22" s="20" t="s">
        <v>46</v>
      </c>
      <c r="D22" s="45" t="s">
        <v>45</v>
      </c>
      <c r="E22" s="10" t="str">
        <f>IF(S22="retrait","Cancelled - Licence holder withdrawal",IF(S22="suspension","Cancelled - Licence holder withdrawal",IF(S22&gt;0,"Awarded",IF(M22&gt;0,"Awarded - Extension in progress",IF(L22&gt;0,"Not yet in progress","")))))</f>
        <v>Awarded</v>
      </c>
      <c r="F22" s="27" t="b">
        <v>0</v>
      </c>
      <c r="G22" s="20" t="s">
        <v>543</v>
      </c>
      <c r="H22" s="39" t="s">
        <v>462</v>
      </c>
      <c r="I22" s="21" t="s">
        <v>110</v>
      </c>
      <c r="J22" s="71" t="s">
        <v>461</v>
      </c>
      <c r="K22" s="31" t="s">
        <v>248</v>
      </c>
      <c r="L22" s="33">
        <v>41764</v>
      </c>
      <c r="M22" s="32">
        <v>41885</v>
      </c>
      <c r="N22" s="32"/>
      <c r="O22" s="32"/>
      <c r="P22" s="32"/>
      <c r="Q22" s="32"/>
      <c r="R22" s="32"/>
      <c r="S22" s="33">
        <v>41885</v>
      </c>
      <c r="T22" s="47" t="str">
        <f>IF(E22="Not yet in progress","Non",IF(E22="","","Oui"))</f>
        <v>Oui</v>
      </c>
      <c r="U22" s="52"/>
      <c r="V22" s="51">
        <f t="shared" si="6"/>
        <v>1</v>
      </c>
      <c r="W22" s="51" t="str">
        <f t="shared" si="1"/>
        <v/>
      </c>
      <c r="X22" s="51">
        <f t="shared" si="2"/>
        <v>121</v>
      </c>
      <c r="Y22" s="47" t="str">
        <f t="shared" si="8"/>
        <v>certifié</v>
      </c>
      <c r="Z22" t="s">
        <v>538</v>
      </c>
      <c r="AA22" s="11">
        <f>IF(COUNTIF($C$2:$C22,C22)&gt;1,0,1)</f>
        <v>0</v>
      </c>
      <c r="AB22" s="119" t="str">
        <f t="shared" si="3"/>
        <v>mai-14</v>
      </c>
      <c r="AC22" s="120" t="str">
        <f t="shared" si="4"/>
        <v>TRAITES</v>
      </c>
      <c r="AD22" s="112"/>
      <c r="AE22" s="53"/>
    </row>
    <row r="23" spans="1:31" ht="16.899999999999999" customHeight="1" x14ac:dyDescent="0.2">
      <c r="A23" s="96" t="str">
        <f t="shared" si="0"/>
        <v>Liquide de lavage manuel et de trempage de la vaisselle 5L EURO CHIMIE INDUSTRIE</v>
      </c>
      <c r="B23" s="97" t="s">
        <v>19</v>
      </c>
      <c r="C23" s="73" t="s">
        <v>262</v>
      </c>
      <c r="D23" s="73" t="s">
        <v>45</v>
      </c>
      <c r="E23" s="98" t="s">
        <v>20</v>
      </c>
      <c r="F23" s="99" t="b">
        <v>0</v>
      </c>
      <c r="G23" s="73" t="s">
        <v>252</v>
      </c>
      <c r="H23" s="39" t="s">
        <v>505</v>
      </c>
      <c r="I23" s="21" t="s">
        <v>501</v>
      </c>
      <c r="J23" s="71" t="s">
        <v>503</v>
      </c>
      <c r="K23" s="78" t="s">
        <v>21</v>
      </c>
      <c r="L23" s="40">
        <v>42340</v>
      </c>
      <c r="M23" s="40">
        <v>42395</v>
      </c>
      <c r="N23" s="40"/>
      <c r="O23" s="40"/>
      <c r="P23" s="40"/>
      <c r="Q23" s="40"/>
      <c r="R23" s="40"/>
      <c r="S23" s="40">
        <v>42626</v>
      </c>
      <c r="T23" s="40"/>
      <c r="U23" s="38"/>
      <c r="V23" s="51">
        <f t="shared" si="6"/>
        <v>1</v>
      </c>
      <c r="W23" s="51" t="str">
        <f t="shared" si="1"/>
        <v/>
      </c>
      <c r="X23" s="51">
        <f t="shared" si="2"/>
        <v>55</v>
      </c>
      <c r="Y23" s="47" t="str">
        <f t="shared" si="8"/>
        <v>certifié</v>
      </c>
      <c r="Z23" s="17" t="s">
        <v>542</v>
      </c>
      <c r="AA23" s="11">
        <f>IF(COUNTIF($C$2:$C23,C23)&gt;1,0,1)</f>
        <v>0</v>
      </c>
      <c r="AB23" s="119" t="str">
        <f t="shared" si="3"/>
        <v>déc-15</v>
      </c>
      <c r="AC23" s="120" t="str">
        <f t="shared" si="4"/>
        <v>TRAITES</v>
      </c>
      <c r="AD23" s="112"/>
      <c r="AE23" s="100"/>
    </row>
    <row r="24" spans="1:31" ht="16.899999999999999" customHeight="1" x14ac:dyDescent="0.2">
      <c r="A24" s="4" t="str">
        <f t="shared" si="0"/>
        <v>Eco Liquid Hand Dishwashing Detergent 1L ARCO</v>
      </c>
      <c r="B24" s="44" t="s">
        <v>19</v>
      </c>
      <c r="C24" s="20" t="s">
        <v>166</v>
      </c>
      <c r="D24" s="45" t="s">
        <v>45</v>
      </c>
      <c r="E24" s="10" t="s">
        <v>20</v>
      </c>
      <c r="F24" s="27" t="b">
        <v>0</v>
      </c>
      <c r="G24" s="20" t="s">
        <v>165</v>
      </c>
      <c r="H24" s="39" t="s">
        <v>355</v>
      </c>
      <c r="I24" s="39" t="s">
        <v>354</v>
      </c>
      <c r="J24" s="41" t="s">
        <v>358</v>
      </c>
      <c r="K24" s="31" t="s">
        <v>21</v>
      </c>
      <c r="L24" s="40">
        <v>41421</v>
      </c>
      <c r="M24" s="40">
        <v>41444</v>
      </c>
      <c r="N24" s="40"/>
      <c r="O24" s="40"/>
      <c r="P24" s="40"/>
      <c r="Q24" s="40"/>
      <c r="R24" s="40"/>
      <c r="S24" s="40">
        <v>42306</v>
      </c>
      <c r="T24" s="47" t="s">
        <v>22</v>
      </c>
      <c r="U24" s="52"/>
      <c r="V24" s="51">
        <f t="shared" si="6"/>
        <v>1</v>
      </c>
      <c r="W24" s="51" t="str">
        <f t="shared" si="1"/>
        <v/>
      </c>
      <c r="X24" s="51">
        <f t="shared" si="2"/>
        <v>23</v>
      </c>
      <c r="Y24" s="47" t="str">
        <f t="shared" si="8"/>
        <v>certifié</v>
      </c>
      <c r="Z24" t="s">
        <v>540</v>
      </c>
      <c r="AA24" s="11">
        <f>IF(COUNTIF($C$2:$C24,C24)&gt;1,0,1)</f>
        <v>0</v>
      </c>
      <c r="AB24" s="119" t="str">
        <f t="shared" si="3"/>
        <v>mai-13</v>
      </c>
      <c r="AC24" s="120" t="str">
        <f t="shared" si="4"/>
        <v>TRAITES</v>
      </c>
      <c r="AD24" s="112"/>
      <c r="AE24" s="53"/>
    </row>
    <row r="25" spans="1:31" ht="16.899999999999999" customHeight="1" x14ac:dyDescent="0.2">
      <c r="A25" s="4" t="str">
        <f t="shared" si="0"/>
        <v>Eco Liquid Hand Dishwashing Detergent 5L ARCO</v>
      </c>
      <c r="B25" s="44" t="s">
        <v>19</v>
      </c>
      <c r="C25" s="20" t="s">
        <v>166</v>
      </c>
      <c r="D25" s="45" t="s">
        <v>45</v>
      </c>
      <c r="E25" s="10" t="s">
        <v>20</v>
      </c>
      <c r="F25" s="27" t="b">
        <v>0</v>
      </c>
      <c r="G25" s="20" t="s">
        <v>165</v>
      </c>
      <c r="H25" s="39" t="s">
        <v>356</v>
      </c>
      <c r="I25" s="39" t="s">
        <v>354</v>
      </c>
      <c r="J25" s="41" t="s">
        <v>359</v>
      </c>
      <c r="K25" s="31" t="s">
        <v>21</v>
      </c>
      <c r="L25" s="40">
        <v>41421</v>
      </c>
      <c r="M25" s="40">
        <v>41444</v>
      </c>
      <c r="N25" s="40"/>
      <c r="O25" s="40"/>
      <c r="P25" s="40"/>
      <c r="Q25" s="40"/>
      <c r="R25" s="40"/>
      <c r="S25" s="40">
        <v>41473</v>
      </c>
      <c r="T25" s="47" t="s">
        <v>22</v>
      </c>
      <c r="U25" s="52"/>
      <c r="V25" s="51">
        <f t="shared" si="6"/>
        <v>1</v>
      </c>
      <c r="W25" s="51" t="str">
        <f t="shared" si="1"/>
        <v/>
      </c>
      <c r="X25" s="51">
        <f t="shared" si="2"/>
        <v>23</v>
      </c>
      <c r="Y25" s="47" t="str">
        <f t="shared" si="8"/>
        <v>certifié</v>
      </c>
      <c r="Z25" t="s">
        <v>540</v>
      </c>
      <c r="AA25" s="11">
        <f>IF(COUNTIF($C$2:$C25,C25)&gt;1,0,1)</f>
        <v>0</v>
      </c>
      <c r="AB25" s="119" t="str">
        <f t="shared" si="3"/>
        <v>mai-13</v>
      </c>
      <c r="AC25" s="120" t="str">
        <f t="shared" si="4"/>
        <v>TRAITES</v>
      </c>
      <c r="AD25" s="112"/>
      <c r="AE25" s="53"/>
    </row>
    <row r="26" spans="1:31" ht="13.15" customHeight="1" x14ac:dyDescent="0.2">
      <c r="A26" s="45" t="str">
        <f t="shared" si="0"/>
        <v>Liquide Vaisselle Très Concentré 1L BERNARD</v>
      </c>
      <c r="B26" s="44" t="s">
        <v>19</v>
      </c>
      <c r="C26" s="20" t="s">
        <v>166</v>
      </c>
      <c r="D26" s="45" t="s">
        <v>45</v>
      </c>
      <c r="E26" s="45" t="s">
        <v>20</v>
      </c>
      <c r="F26" s="46" t="b">
        <v>0</v>
      </c>
      <c r="G26" s="20" t="s">
        <v>165</v>
      </c>
      <c r="H26" s="39" t="s">
        <v>328</v>
      </c>
      <c r="I26" s="39" t="s">
        <v>327</v>
      </c>
      <c r="J26" s="41" t="s">
        <v>357</v>
      </c>
      <c r="K26" s="31" t="s">
        <v>21</v>
      </c>
      <c r="L26" s="40">
        <v>41351</v>
      </c>
      <c r="M26" s="40">
        <v>41389</v>
      </c>
      <c r="N26" s="40"/>
      <c r="O26" s="40"/>
      <c r="P26" s="40"/>
      <c r="Q26" s="40"/>
      <c r="R26" s="40"/>
      <c r="S26" s="40">
        <v>42306</v>
      </c>
      <c r="T26" s="47" t="s">
        <v>22</v>
      </c>
      <c r="U26" s="52"/>
      <c r="V26" s="51">
        <f t="shared" si="6"/>
        <v>1</v>
      </c>
      <c r="W26" s="51" t="str">
        <f t="shared" si="1"/>
        <v/>
      </c>
      <c r="X26" s="51">
        <f t="shared" si="2"/>
        <v>38</v>
      </c>
      <c r="Y26" s="47" t="str">
        <f t="shared" si="8"/>
        <v>certifié</v>
      </c>
      <c r="Z26" t="s">
        <v>540</v>
      </c>
      <c r="AA26" s="11">
        <f>IF(COUNTIF($C$2:$C26,C26)&gt;1,0,1)</f>
        <v>0</v>
      </c>
      <c r="AB26" s="119" t="str">
        <f t="shared" si="3"/>
        <v>mars-13</v>
      </c>
      <c r="AC26" s="120" t="str">
        <f t="shared" si="4"/>
        <v>TRAITES</v>
      </c>
      <c r="AD26" s="112"/>
      <c r="AE26" s="53"/>
    </row>
    <row r="27" spans="1:31" ht="13.15" customHeight="1" x14ac:dyDescent="0.2">
      <c r="A27" s="45" t="str">
        <f t="shared" si="0"/>
        <v>Liquide Vaisselle Très Concentré 5L BERNARD</v>
      </c>
      <c r="B27" s="44" t="s">
        <v>19</v>
      </c>
      <c r="C27" s="20" t="s">
        <v>166</v>
      </c>
      <c r="D27" s="45" t="s">
        <v>45</v>
      </c>
      <c r="E27" s="45" t="s">
        <v>20</v>
      </c>
      <c r="F27" s="46" t="b">
        <v>0</v>
      </c>
      <c r="G27" s="20" t="s">
        <v>165</v>
      </c>
      <c r="H27" s="39" t="s">
        <v>329</v>
      </c>
      <c r="I27" s="39" t="s">
        <v>327</v>
      </c>
      <c r="J27" s="41" t="s">
        <v>330</v>
      </c>
      <c r="K27" s="31" t="s">
        <v>21</v>
      </c>
      <c r="L27" s="40">
        <v>41351</v>
      </c>
      <c r="M27" s="40">
        <v>41389</v>
      </c>
      <c r="N27" s="40"/>
      <c r="O27" s="40"/>
      <c r="P27" s="40"/>
      <c r="Q27" s="40"/>
      <c r="R27" s="40"/>
      <c r="S27" s="40">
        <v>41417</v>
      </c>
      <c r="T27" s="47" t="s">
        <v>22</v>
      </c>
      <c r="U27" s="52"/>
      <c r="V27" s="51">
        <f t="shared" si="6"/>
        <v>1</v>
      </c>
      <c r="W27" s="51" t="str">
        <f t="shared" si="1"/>
        <v/>
      </c>
      <c r="X27" s="51">
        <f t="shared" si="2"/>
        <v>38</v>
      </c>
      <c r="Y27" s="47" t="str">
        <f t="shared" si="8"/>
        <v>certifié</v>
      </c>
      <c r="Z27" t="s">
        <v>540</v>
      </c>
      <c r="AA27" s="11">
        <f>IF(COUNTIF($C$2:$C27,C27)&gt;1,0,1)</f>
        <v>0</v>
      </c>
      <c r="AB27" s="119" t="str">
        <f t="shared" si="3"/>
        <v>mars-13</v>
      </c>
      <c r="AC27" s="120" t="str">
        <f t="shared" si="4"/>
        <v>TRAITES</v>
      </c>
      <c r="AD27" s="112"/>
      <c r="AE27" s="53"/>
    </row>
    <row r="28" spans="1:31" ht="13.15" customHeight="1" x14ac:dyDescent="0.2">
      <c r="A28" s="45" t="str">
        <f t="shared" si="0"/>
        <v>Liquide Vaisselle Main 500mL BIO BLANK</v>
      </c>
      <c r="B28" s="44" t="s">
        <v>19</v>
      </c>
      <c r="C28" s="77" t="s">
        <v>416</v>
      </c>
      <c r="D28" s="45" t="s">
        <v>45</v>
      </c>
      <c r="E28" s="45" t="s">
        <v>20</v>
      </c>
      <c r="F28" s="46" t="b">
        <v>0</v>
      </c>
      <c r="G28" s="81" t="s">
        <v>413</v>
      </c>
      <c r="H28" s="39" t="s">
        <v>414</v>
      </c>
      <c r="I28" s="79" t="s">
        <v>415</v>
      </c>
      <c r="J28" s="80" t="s">
        <v>417</v>
      </c>
      <c r="K28" s="31" t="s">
        <v>54</v>
      </c>
      <c r="L28" s="40">
        <v>41687</v>
      </c>
      <c r="M28" s="40">
        <v>41711</v>
      </c>
      <c r="N28" s="40"/>
      <c r="O28" s="40"/>
      <c r="P28" s="40"/>
      <c r="Q28" s="40"/>
      <c r="R28" s="40"/>
      <c r="S28" s="40">
        <v>41758</v>
      </c>
      <c r="T28" s="47" t="s">
        <v>22</v>
      </c>
      <c r="U28" s="52"/>
      <c r="V28" s="51">
        <f t="shared" si="6"/>
        <v>1</v>
      </c>
      <c r="W28" s="51" t="str">
        <f t="shared" si="1"/>
        <v/>
      </c>
      <c r="X28" s="51">
        <f t="shared" si="2"/>
        <v>24</v>
      </c>
      <c r="Y28" s="47" t="str">
        <f t="shared" si="8"/>
        <v>certifié</v>
      </c>
      <c r="Z28" s="102" t="s">
        <v>542</v>
      </c>
      <c r="AA28" s="11">
        <f>IF(COUNTIF($C$2:$C28,C28)&gt;1,0,1)</f>
        <v>1</v>
      </c>
      <c r="AB28" s="119" t="str">
        <f t="shared" si="3"/>
        <v>févr-14</v>
      </c>
      <c r="AC28" s="120" t="str">
        <f t="shared" si="4"/>
        <v>TRAITES</v>
      </c>
      <c r="AD28" s="112"/>
      <c r="AE28" s="53"/>
    </row>
    <row r="29" spans="1:31" ht="13.15" customHeight="1" x14ac:dyDescent="0.2">
      <c r="A29" s="45" t="str">
        <f t="shared" si="0"/>
        <v>LIQUIDE VAISSELLE MANUELLE 1L  BIOJEST PRO</v>
      </c>
      <c r="B29" s="44" t="s">
        <v>19</v>
      </c>
      <c r="C29" s="20" t="s">
        <v>58</v>
      </c>
      <c r="D29" s="45" t="s">
        <v>45</v>
      </c>
      <c r="E29" s="45" t="str">
        <f>IF(S29="retrait","Cancelled - Licence holder withdrawal",IF(S29="suspension","Cancelled - Licence holder withdrawal",IF(S29&gt;0,"Awarded",IF(M29&gt;0,"Awarded - Extension in progress",IF(L29&gt;0,"Not yet in progress","")))))</f>
        <v>Awarded</v>
      </c>
      <c r="F29" s="46" t="b">
        <v>0</v>
      </c>
      <c r="G29" s="20" t="s">
        <v>55</v>
      </c>
      <c r="H29" s="39" t="s">
        <v>57</v>
      </c>
      <c r="I29" s="26" t="s">
        <v>64</v>
      </c>
      <c r="J29" s="54">
        <v>37269</v>
      </c>
      <c r="K29" s="31" t="s">
        <v>54</v>
      </c>
      <c r="L29" s="32">
        <v>40961</v>
      </c>
      <c r="M29" s="32">
        <v>41002</v>
      </c>
      <c r="N29" s="32"/>
      <c r="O29" s="32"/>
      <c r="P29" s="32"/>
      <c r="Q29" s="32"/>
      <c r="R29" s="32"/>
      <c r="S29" s="32">
        <v>41408</v>
      </c>
      <c r="T29" s="47" t="str">
        <f>IF(E29="Not yet in progress","Non",IF(E29="","","Oui"))</f>
        <v>Oui</v>
      </c>
      <c r="U29" s="52"/>
      <c r="V29" s="51">
        <f t="shared" ref="V29:V76" si="9">IF(S29="retrait","",IF(S29="suspension","",IF(S29="","",1)))</f>
        <v>1</v>
      </c>
      <c r="W29" s="51" t="str">
        <f t="shared" si="1"/>
        <v/>
      </c>
      <c r="X29" s="51">
        <f t="shared" si="2"/>
        <v>41</v>
      </c>
      <c r="Y29" s="47" t="str">
        <f t="shared" ref="Y29:Y46" si="10">IF(S29="retrait","retrait",IF(S29="suspension","suspension",IF(S29&gt;0,"certifié",IF(M29&gt;0,"instruction en cours",IF(L29&gt;0,"non instruit","")))))</f>
        <v>certifié</v>
      </c>
      <c r="Z29" t="s">
        <v>542</v>
      </c>
      <c r="AA29" s="11">
        <f>IF(COUNTIF($C$2:$C29,C29)&gt;1,0,1)</f>
        <v>1</v>
      </c>
      <c r="AB29" s="119" t="str">
        <f t="shared" si="3"/>
        <v>févr-12</v>
      </c>
      <c r="AC29" s="120" t="str">
        <f t="shared" si="4"/>
        <v>TRAITES</v>
      </c>
      <c r="AD29" s="112"/>
      <c r="AE29" s="53"/>
    </row>
    <row r="30" spans="1:31" ht="13.15" customHeight="1" x14ac:dyDescent="0.2">
      <c r="A30" s="45" t="str">
        <f t="shared" si="0"/>
        <v>LIQUIDE VAISSELLE MANUELLE 5L  BIOJEST PRO</v>
      </c>
      <c r="B30" s="44" t="s">
        <v>19</v>
      </c>
      <c r="C30" s="20" t="s">
        <v>58</v>
      </c>
      <c r="D30" s="45" t="s">
        <v>45</v>
      </c>
      <c r="E30" s="45" t="str">
        <f>IF(S30="retrait","Cancelled - Licence holder withdrawal",IF(S30="suspension","Cancelled - Licence holder withdrawal",IF(S30&gt;0,"Awarded",IF(M30&gt;0,"Awarded - Extension in progress",IF(L30&gt;0,"Not yet in progress","")))))</f>
        <v>Awarded</v>
      </c>
      <c r="F30" s="46" t="b">
        <v>0</v>
      </c>
      <c r="G30" s="20" t="s">
        <v>55</v>
      </c>
      <c r="H30" s="39" t="s">
        <v>59</v>
      </c>
      <c r="I30" s="26" t="s">
        <v>64</v>
      </c>
      <c r="J30" s="24" t="s">
        <v>65</v>
      </c>
      <c r="K30" s="31" t="s">
        <v>54</v>
      </c>
      <c r="L30" s="32">
        <v>40961</v>
      </c>
      <c r="M30" s="32">
        <v>41002</v>
      </c>
      <c r="N30" s="32"/>
      <c r="O30" s="32"/>
      <c r="P30" s="32"/>
      <c r="Q30" s="32"/>
      <c r="R30" s="32"/>
      <c r="S30" s="32">
        <v>41408</v>
      </c>
      <c r="T30" s="47" t="str">
        <f>IF(E30="Not yet in progress","Non",IF(E30="","","Oui"))</f>
        <v>Oui</v>
      </c>
      <c r="U30" s="52"/>
      <c r="V30" s="51">
        <f t="shared" si="9"/>
        <v>1</v>
      </c>
      <c r="W30" s="51" t="str">
        <f t="shared" si="1"/>
        <v/>
      </c>
      <c r="X30" s="51">
        <f t="shared" si="2"/>
        <v>41</v>
      </c>
      <c r="Y30" s="47" t="str">
        <f t="shared" si="10"/>
        <v>certifié</v>
      </c>
      <c r="Z30" t="s">
        <v>542</v>
      </c>
      <c r="AA30" s="11">
        <f>IF(COUNTIF($C$2:$C30,C30)&gt;1,0,1)</f>
        <v>0</v>
      </c>
      <c r="AB30" s="119" t="str">
        <f t="shared" si="3"/>
        <v>févr-12</v>
      </c>
      <c r="AC30" s="120" t="str">
        <f t="shared" si="4"/>
        <v>TRAITES</v>
      </c>
      <c r="AD30" s="112"/>
      <c r="AE30" s="53"/>
    </row>
    <row r="31" spans="1:31" ht="13.15" customHeight="1" x14ac:dyDescent="0.2">
      <c r="A31" s="45" t="str">
        <f t="shared" si="0"/>
        <v>Liquide vaisselle 5kg CALI'TERR</v>
      </c>
      <c r="B31" s="44" t="s">
        <v>19</v>
      </c>
      <c r="C31" s="20" t="s">
        <v>121</v>
      </c>
      <c r="D31" s="45" t="s">
        <v>45</v>
      </c>
      <c r="E31" s="45" t="s">
        <v>20</v>
      </c>
      <c r="F31" s="46" t="b">
        <v>0</v>
      </c>
      <c r="G31" s="20" t="s">
        <v>122</v>
      </c>
      <c r="H31" s="39" t="s">
        <v>149</v>
      </c>
      <c r="I31" s="26" t="s">
        <v>150</v>
      </c>
      <c r="J31" s="29" t="s">
        <v>123</v>
      </c>
      <c r="K31" s="31" t="s">
        <v>54</v>
      </c>
      <c r="L31" s="56">
        <v>41022</v>
      </c>
      <c r="M31" s="32">
        <v>41087</v>
      </c>
      <c r="N31" s="32"/>
      <c r="O31" s="32"/>
      <c r="P31" s="32"/>
      <c r="Q31" s="32"/>
      <c r="R31" s="32"/>
      <c r="S31" s="56">
        <v>41110</v>
      </c>
      <c r="T31" s="47" t="s">
        <v>22</v>
      </c>
      <c r="U31" s="52"/>
      <c r="V31" s="51">
        <f t="shared" si="9"/>
        <v>1</v>
      </c>
      <c r="W31" s="51" t="str">
        <f t="shared" si="1"/>
        <v/>
      </c>
      <c r="X31" s="51">
        <f t="shared" si="2"/>
        <v>65</v>
      </c>
      <c r="Y31" s="47" t="str">
        <f t="shared" si="10"/>
        <v>certifié</v>
      </c>
      <c r="Z31" t="s">
        <v>542</v>
      </c>
      <c r="AA31" s="11">
        <f>IF(COUNTIF($C$2:$C31,C31)&gt;1,0,1)</f>
        <v>0</v>
      </c>
      <c r="AB31" s="119" t="str">
        <f t="shared" si="3"/>
        <v>avr-12</v>
      </c>
      <c r="AC31" s="120" t="str">
        <f t="shared" si="4"/>
        <v>TRAITES</v>
      </c>
      <c r="AD31" s="112"/>
      <c r="AE31" s="53"/>
    </row>
    <row r="32" spans="1:31" ht="13.15" customHeight="1" x14ac:dyDescent="0.2">
      <c r="A32" s="45" t="str">
        <f t="shared" si="0"/>
        <v>Liquide vaisselle manuelle Ecologique NCLVI 1 CAP NORD</v>
      </c>
      <c r="B32" s="44" t="s">
        <v>19</v>
      </c>
      <c r="C32" s="20" t="s">
        <v>68</v>
      </c>
      <c r="D32" s="45" t="s">
        <v>45</v>
      </c>
      <c r="E32" s="45" t="str">
        <f t="shared" ref="E32:E37" si="11">IF(S32="retrait","Cancelled - Licence holder withdrawal",IF(S32="suspension","Cancelled - Licence holder withdrawal",IF(S32&gt;0,"Awarded",IF(M32&gt;0,"Awarded - Extension in progress",IF(L32&gt;0,"Not yet in progress","")))))</f>
        <v>Awarded</v>
      </c>
      <c r="F32" s="46" t="b">
        <v>0</v>
      </c>
      <c r="G32" s="20" t="s">
        <v>67</v>
      </c>
      <c r="H32" s="39" t="s">
        <v>207</v>
      </c>
      <c r="I32" s="26" t="s">
        <v>104</v>
      </c>
      <c r="J32" s="55" t="s">
        <v>88</v>
      </c>
      <c r="K32" s="31" t="s">
        <v>54</v>
      </c>
      <c r="L32" s="32">
        <v>40990</v>
      </c>
      <c r="M32" s="32">
        <v>41050</v>
      </c>
      <c r="N32" s="32"/>
      <c r="O32" s="32"/>
      <c r="P32" s="32"/>
      <c r="Q32" s="32"/>
      <c r="R32" s="32"/>
      <c r="S32" s="32">
        <v>41066</v>
      </c>
      <c r="T32" s="47" t="str">
        <f t="shared" ref="T32:T37" si="12">IF(E32="Not yet in progress","Non",IF(E32="","","Oui"))</f>
        <v>Oui</v>
      </c>
      <c r="U32" s="52"/>
      <c r="V32" s="51">
        <f t="shared" si="9"/>
        <v>1</v>
      </c>
      <c r="W32" s="51" t="str">
        <f t="shared" si="1"/>
        <v/>
      </c>
      <c r="X32" s="51">
        <f t="shared" si="2"/>
        <v>60</v>
      </c>
      <c r="Y32" s="47" t="str">
        <f t="shared" si="10"/>
        <v>certifié</v>
      </c>
      <c r="Z32" t="s">
        <v>542</v>
      </c>
      <c r="AA32" s="11">
        <f>IF(COUNTIF($C$2:$C32,C32)&gt;1,0,1)</f>
        <v>1</v>
      </c>
      <c r="AB32" s="119" t="str">
        <f t="shared" si="3"/>
        <v>mars-12</v>
      </c>
      <c r="AC32" s="120" t="str">
        <f t="shared" si="4"/>
        <v>TRAITES</v>
      </c>
      <c r="AD32" s="112"/>
      <c r="AE32" s="53"/>
    </row>
    <row r="33" spans="1:31" ht="13.15" customHeight="1" x14ac:dyDescent="0.2">
      <c r="A33" s="45" t="str">
        <f t="shared" si="0"/>
        <v>Liquide vaisselle manuelle Ecologique NCLVI 5 CAP NORD</v>
      </c>
      <c r="B33" s="44" t="s">
        <v>19</v>
      </c>
      <c r="C33" s="20" t="s">
        <v>68</v>
      </c>
      <c r="D33" s="45" t="s">
        <v>45</v>
      </c>
      <c r="E33" s="45" t="str">
        <f t="shared" si="11"/>
        <v>Awarded</v>
      </c>
      <c r="F33" s="46" t="b">
        <v>0</v>
      </c>
      <c r="G33" s="20" t="s">
        <v>67</v>
      </c>
      <c r="H33" s="39" t="s">
        <v>208</v>
      </c>
      <c r="I33" s="26" t="s">
        <v>104</v>
      </c>
      <c r="J33" s="55" t="s">
        <v>89</v>
      </c>
      <c r="K33" s="31" t="s">
        <v>54</v>
      </c>
      <c r="L33" s="32">
        <v>40990</v>
      </c>
      <c r="M33" s="32">
        <v>41050</v>
      </c>
      <c r="N33" s="32"/>
      <c r="O33" s="32"/>
      <c r="P33" s="32"/>
      <c r="Q33" s="32"/>
      <c r="R33" s="32"/>
      <c r="S33" s="32">
        <v>41066</v>
      </c>
      <c r="T33" s="47" t="str">
        <f t="shared" si="12"/>
        <v>Oui</v>
      </c>
      <c r="U33" s="52"/>
      <c r="V33" s="51">
        <f t="shared" si="9"/>
        <v>1</v>
      </c>
      <c r="W33" s="51" t="str">
        <f t="shared" si="1"/>
        <v/>
      </c>
      <c r="X33" s="51">
        <f t="shared" si="2"/>
        <v>60</v>
      </c>
      <c r="Y33" s="47" t="str">
        <f t="shared" si="10"/>
        <v>certifié</v>
      </c>
      <c r="Z33" t="s">
        <v>542</v>
      </c>
      <c r="AA33" s="11">
        <f>IF(COUNTIF($C$2:$C33,C33)&gt;1,0,1)</f>
        <v>0</v>
      </c>
      <c r="AB33" s="119" t="str">
        <f t="shared" si="3"/>
        <v>mars-12</v>
      </c>
      <c r="AC33" s="120" t="str">
        <f t="shared" si="4"/>
        <v>TRAITES</v>
      </c>
      <c r="AD33" s="112"/>
      <c r="AE33" s="53"/>
    </row>
    <row r="34" spans="1:31" ht="13.15" customHeight="1" x14ac:dyDescent="0.2">
      <c r="A34" s="45" t="str">
        <f t="shared" si="0"/>
        <v>LIQUIDE VAISSELLE MANUELLE 1Kg CLARINE NATURA</v>
      </c>
      <c r="B34" s="44" t="s">
        <v>19</v>
      </c>
      <c r="C34" s="20" t="s">
        <v>58</v>
      </c>
      <c r="D34" s="45" t="s">
        <v>45</v>
      </c>
      <c r="E34" s="45" t="str">
        <f t="shared" si="11"/>
        <v>Awarded</v>
      </c>
      <c r="F34" s="46" t="b">
        <v>0</v>
      </c>
      <c r="G34" s="20" t="s">
        <v>55</v>
      </c>
      <c r="H34" s="39" t="s">
        <v>336</v>
      </c>
      <c r="I34" s="26" t="s">
        <v>63</v>
      </c>
      <c r="J34" s="54">
        <v>36904</v>
      </c>
      <c r="K34" s="31" t="s">
        <v>54</v>
      </c>
      <c r="L34" s="32">
        <v>40961</v>
      </c>
      <c r="M34" s="32">
        <v>41002</v>
      </c>
      <c r="N34" s="32"/>
      <c r="O34" s="32"/>
      <c r="P34" s="32"/>
      <c r="Q34" s="32"/>
      <c r="R34" s="32"/>
      <c r="S34" s="32">
        <v>41408</v>
      </c>
      <c r="T34" s="47" t="str">
        <f t="shared" si="12"/>
        <v>Oui</v>
      </c>
      <c r="U34" s="52"/>
      <c r="V34" s="51">
        <f t="shared" si="9"/>
        <v>1</v>
      </c>
      <c r="W34" s="51" t="str">
        <f t="shared" si="1"/>
        <v/>
      </c>
      <c r="X34" s="51">
        <f t="shared" si="2"/>
        <v>41</v>
      </c>
      <c r="Y34" s="47" t="str">
        <f t="shared" si="10"/>
        <v>certifié</v>
      </c>
      <c r="Z34" t="s">
        <v>542</v>
      </c>
      <c r="AA34" s="11">
        <f>IF(COUNTIF($C$2:$C34,C34)&gt;1,0,1)</f>
        <v>0</v>
      </c>
      <c r="AB34" s="119" t="str">
        <f t="shared" si="3"/>
        <v>févr-12</v>
      </c>
      <c r="AC34" s="120" t="str">
        <f t="shared" si="4"/>
        <v>TRAITES</v>
      </c>
      <c r="AD34" s="112"/>
      <c r="AE34" s="53"/>
    </row>
    <row r="35" spans="1:31" ht="13.15" customHeight="1" x14ac:dyDescent="0.2">
      <c r="A35" s="45" t="str">
        <f t="shared" si="0"/>
        <v>LIQUIDE VAISSELLE MANUELLE 5Kg CLARINE NATURA</v>
      </c>
      <c r="B35" s="44" t="s">
        <v>19</v>
      </c>
      <c r="C35" s="20" t="s">
        <v>58</v>
      </c>
      <c r="D35" s="45" t="s">
        <v>45</v>
      </c>
      <c r="E35" s="45" t="str">
        <f t="shared" si="11"/>
        <v>Awarded</v>
      </c>
      <c r="F35" s="46" t="b">
        <v>0</v>
      </c>
      <c r="G35" s="20" t="s">
        <v>55</v>
      </c>
      <c r="H35" s="39" t="s">
        <v>335</v>
      </c>
      <c r="I35" s="26" t="s">
        <v>63</v>
      </c>
      <c r="J35" s="24" t="s">
        <v>62</v>
      </c>
      <c r="K35" s="31" t="s">
        <v>54</v>
      </c>
      <c r="L35" s="32">
        <v>40961</v>
      </c>
      <c r="M35" s="32">
        <v>41002</v>
      </c>
      <c r="N35" s="32"/>
      <c r="O35" s="32"/>
      <c r="P35" s="32"/>
      <c r="Q35" s="32"/>
      <c r="R35" s="32"/>
      <c r="S35" s="32">
        <v>41408</v>
      </c>
      <c r="T35" s="47" t="str">
        <f t="shared" si="12"/>
        <v>Oui</v>
      </c>
      <c r="U35" s="52"/>
      <c r="V35" s="51">
        <f t="shared" si="9"/>
        <v>1</v>
      </c>
      <c r="W35" s="51" t="str">
        <f t="shared" si="1"/>
        <v/>
      </c>
      <c r="X35" s="51">
        <f t="shared" si="2"/>
        <v>41</v>
      </c>
      <c r="Y35" s="47" t="str">
        <f t="shared" si="10"/>
        <v>certifié</v>
      </c>
      <c r="Z35" t="s">
        <v>542</v>
      </c>
      <c r="AA35" s="11">
        <f>IF(COUNTIF($C$2:$C35,C35)&gt;1,0,1)</f>
        <v>0</v>
      </c>
      <c r="AB35" s="119" t="str">
        <f t="shared" si="3"/>
        <v>févr-12</v>
      </c>
      <c r="AC35" s="120" t="str">
        <f t="shared" si="4"/>
        <v>TRAITES</v>
      </c>
      <c r="AD35" s="112"/>
      <c r="AE35" s="53"/>
    </row>
    <row r="36" spans="1:31" ht="13.15" customHeight="1" x14ac:dyDescent="0.2">
      <c r="A36" s="45" t="str">
        <f t="shared" si="0"/>
        <v>Plonge Green 1L  COMET PROFESSIONNEL</v>
      </c>
      <c r="B36" s="44" t="s">
        <v>19</v>
      </c>
      <c r="C36" s="20" t="s">
        <v>68</v>
      </c>
      <c r="D36" s="45" t="s">
        <v>45</v>
      </c>
      <c r="E36" s="45" t="str">
        <f t="shared" si="11"/>
        <v>Awarded</v>
      </c>
      <c r="F36" s="46" t="b">
        <v>0</v>
      </c>
      <c r="G36" s="20" t="s">
        <v>67</v>
      </c>
      <c r="H36" s="39" t="s">
        <v>288</v>
      </c>
      <c r="I36" s="26" t="s">
        <v>133</v>
      </c>
      <c r="J36" s="55" t="s">
        <v>179</v>
      </c>
      <c r="K36" s="31" t="s">
        <v>54</v>
      </c>
      <c r="L36" s="32">
        <v>41010</v>
      </c>
      <c r="M36" s="32">
        <v>41089</v>
      </c>
      <c r="N36" s="32"/>
      <c r="O36" s="32"/>
      <c r="P36" s="32"/>
      <c r="Q36" s="32"/>
      <c r="R36" s="32"/>
      <c r="S36" s="40">
        <v>41250</v>
      </c>
      <c r="T36" s="47" t="str">
        <f t="shared" si="12"/>
        <v>Oui</v>
      </c>
      <c r="U36" s="52"/>
      <c r="V36" s="51">
        <f t="shared" si="9"/>
        <v>1</v>
      </c>
      <c r="W36" s="51" t="str">
        <f t="shared" si="1"/>
        <v/>
      </c>
      <c r="X36" s="51">
        <f t="shared" si="2"/>
        <v>79</v>
      </c>
      <c r="Y36" s="47" t="str">
        <f t="shared" si="10"/>
        <v>certifié</v>
      </c>
      <c r="Z36" t="s">
        <v>542</v>
      </c>
      <c r="AA36" s="11">
        <f>IF(COUNTIF($C$2:$C36,C36)&gt;1,0,1)</f>
        <v>0</v>
      </c>
      <c r="AB36" s="119" t="str">
        <f t="shared" si="3"/>
        <v>avr-12</v>
      </c>
      <c r="AC36" s="120" t="str">
        <f t="shared" si="4"/>
        <v>TRAITES</v>
      </c>
      <c r="AD36" s="112"/>
      <c r="AE36" s="53"/>
    </row>
    <row r="37" spans="1:31" ht="13.15" customHeight="1" x14ac:dyDescent="0.2">
      <c r="A37" s="45" t="str">
        <f t="shared" si="0"/>
        <v>Plonge Green 5L  COMET PROFESSIONNEL</v>
      </c>
      <c r="B37" s="44" t="s">
        <v>19</v>
      </c>
      <c r="C37" s="20" t="s">
        <v>68</v>
      </c>
      <c r="D37" s="45" t="s">
        <v>45</v>
      </c>
      <c r="E37" s="45" t="str">
        <f t="shared" si="11"/>
        <v>Awarded</v>
      </c>
      <c r="F37" s="46" t="b">
        <v>0</v>
      </c>
      <c r="G37" s="20" t="s">
        <v>67</v>
      </c>
      <c r="H37" s="39" t="s">
        <v>289</v>
      </c>
      <c r="I37" s="26" t="s">
        <v>133</v>
      </c>
      <c r="J37" s="55" t="s">
        <v>134</v>
      </c>
      <c r="K37" s="31" t="s">
        <v>54</v>
      </c>
      <c r="L37" s="32">
        <v>41010</v>
      </c>
      <c r="M37" s="32">
        <v>41089</v>
      </c>
      <c r="N37" s="32"/>
      <c r="O37" s="32"/>
      <c r="P37" s="32"/>
      <c r="Q37" s="32"/>
      <c r="R37" s="32"/>
      <c r="S37" s="40">
        <v>41250</v>
      </c>
      <c r="T37" s="47" t="str">
        <f t="shared" si="12"/>
        <v>Oui</v>
      </c>
      <c r="U37" s="52"/>
      <c r="V37" s="51">
        <f t="shared" si="9"/>
        <v>1</v>
      </c>
      <c r="W37" s="51" t="str">
        <f t="shared" si="1"/>
        <v/>
      </c>
      <c r="X37" s="51">
        <f t="shared" si="2"/>
        <v>79</v>
      </c>
      <c r="Y37" s="47" t="str">
        <f t="shared" si="10"/>
        <v>certifié</v>
      </c>
      <c r="Z37" t="s">
        <v>542</v>
      </c>
      <c r="AA37" s="11">
        <f>IF(COUNTIF($C$2:$C37,C37)&gt;1,0,1)</f>
        <v>0</v>
      </c>
      <c r="AB37" s="119" t="str">
        <f t="shared" si="3"/>
        <v>avr-12</v>
      </c>
      <c r="AC37" s="120" t="str">
        <f t="shared" si="4"/>
        <v>TRAITES</v>
      </c>
      <c r="AD37" s="112"/>
      <c r="AE37" s="53"/>
    </row>
    <row r="38" spans="1:31" ht="13.15" customHeight="1" x14ac:dyDescent="0.2">
      <c r="A38" s="45" t="str">
        <f t="shared" si="0"/>
        <v>Liquide vaisselle manuelle concentré écologique 1L COTTREZ</v>
      </c>
      <c r="B38" s="44" t="s">
        <v>19</v>
      </c>
      <c r="C38" s="73" t="s">
        <v>176</v>
      </c>
      <c r="D38" s="45" t="s">
        <v>45</v>
      </c>
      <c r="E38" s="45" t="s">
        <v>20</v>
      </c>
      <c r="F38" s="46" t="b">
        <v>0</v>
      </c>
      <c r="G38" s="73" t="s">
        <v>175</v>
      </c>
      <c r="H38" s="39" t="s">
        <v>185</v>
      </c>
      <c r="I38" s="39" t="s">
        <v>186</v>
      </c>
      <c r="J38" s="41" t="s">
        <v>181</v>
      </c>
      <c r="K38" s="31" t="s">
        <v>54</v>
      </c>
      <c r="L38" s="40">
        <v>41058</v>
      </c>
      <c r="M38" s="40">
        <v>41184</v>
      </c>
      <c r="N38" s="40"/>
      <c r="O38" s="40"/>
      <c r="P38" s="40"/>
      <c r="Q38" s="40"/>
      <c r="R38" s="40"/>
      <c r="S38" s="40">
        <v>41306</v>
      </c>
      <c r="T38" s="47" t="s">
        <v>22</v>
      </c>
      <c r="U38" s="52"/>
      <c r="V38" s="51">
        <f t="shared" si="9"/>
        <v>1</v>
      </c>
      <c r="W38" s="51" t="str">
        <f t="shared" si="1"/>
        <v/>
      </c>
      <c r="X38" s="51">
        <f t="shared" si="2"/>
        <v>126</v>
      </c>
      <c r="Y38" s="47" t="str">
        <f t="shared" si="10"/>
        <v>certifié</v>
      </c>
      <c r="Z38" t="s">
        <v>542</v>
      </c>
      <c r="AA38" s="11">
        <f>IF(COUNTIF($C$2:$C38,C38)&gt;1,0,1)</f>
        <v>1</v>
      </c>
      <c r="AB38" s="119" t="str">
        <f t="shared" si="3"/>
        <v>mai-12</v>
      </c>
      <c r="AC38" s="120" t="str">
        <f t="shared" si="4"/>
        <v>TRAITES</v>
      </c>
      <c r="AD38" s="112"/>
      <c r="AE38" s="53"/>
    </row>
    <row r="39" spans="1:31" ht="13.15" customHeight="1" x14ac:dyDescent="0.2">
      <c r="A39" s="45" t="str">
        <f t="shared" si="0"/>
        <v>Liquide vaisselle manuelle concentré écologique 5L COTTREZ</v>
      </c>
      <c r="B39" s="44" t="s">
        <v>19</v>
      </c>
      <c r="C39" s="73" t="s">
        <v>176</v>
      </c>
      <c r="D39" s="45" t="s">
        <v>45</v>
      </c>
      <c r="E39" s="45" t="s">
        <v>20</v>
      </c>
      <c r="F39" s="46" t="b">
        <v>0</v>
      </c>
      <c r="G39" s="73" t="s">
        <v>175</v>
      </c>
      <c r="H39" s="39" t="s">
        <v>187</v>
      </c>
      <c r="I39" s="39" t="s">
        <v>186</v>
      </c>
      <c r="J39" s="41" t="s">
        <v>283</v>
      </c>
      <c r="K39" s="31" t="s">
        <v>54</v>
      </c>
      <c r="L39" s="40">
        <v>41058</v>
      </c>
      <c r="M39" s="40">
        <v>41184</v>
      </c>
      <c r="N39" s="40"/>
      <c r="O39" s="40"/>
      <c r="P39" s="40"/>
      <c r="Q39" s="40"/>
      <c r="R39" s="40"/>
      <c r="S39" s="40">
        <v>41306</v>
      </c>
      <c r="T39" s="47" t="s">
        <v>22</v>
      </c>
      <c r="U39" s="52"/>
      <c r="V39" s="51">
        <f t="shared" si="9"/>
        <v>1</v>
      </c>
      <c r="W39" s="51" t="str">
        <f t="shared" si="1"/>
        <v/>
      </c>
      <c r="X39" s="51">
        <f t="shared" si="2"/>
        <v>126</v>
      </c>
      <c r="Y39" s="47" t="str">
        <f t="shared" si="10"/>
        <v>certifié</v>
      </c>
      <c r="Z39" t="s">
        <v>542</v>
      </c>
      <c r="AA39" s="11">
        <f>IF(COUNTIF($C$2:$C39,C39)&gt;1,0,1)</f>
        <v>0</v>
      </c>
      <c r="AB39" s="119" t="str">
        <f t="shared" si="3"/>
        <v>mai-12</v>
      </c>
      <c r="AC39" s="120" t="str">
        <f t="shared" si="4"/>
        <v>TRAITES</v>
      </c>
      <c r="AD39" s="112"/>
      <c r="AE39" s="53"/>
    </row>
    <row r="40" spans="1:31" ht="13.15" customHeight="1" x14ac:dyDescent="0.2">
      <c r="A40" s="45" t="str">
        <f t="shared" si="0"/>
        <v>Liquide vaisselle manuelle Ecologique CPLVI 1 CPED</v>
      </c>
      <c r="B40" s="44" t="s">
        <v>19</v>
      </c>
      <c r="C40" s="20" t="s">
        <v>68</v>
      </c>
      <c r="D40" s="45" t="s">
        <v>45</v>
      </c>
      <c r="E40" s="45" t="str">
        <f>IF(S40="retrait","Cancelled - Licence holder withdrawal",IF(S40="suspension","Cancelled - Licence holder withdrawal",IF(S40&gt;0,"Awarded",IF(M40&gt;0,"Awarded - Extension in progress",IF(L40&gt;0,"Not yet in progress","")))))</f>
        <v>Awarded</v>
      </c>
      <c r="F40" s="46" t="b">
        <v>0</v>
      </c>
      <c r="G40" s="20" t="s">
        <v>67</v>
      </c>
      <c r="H40" s="39" t="s">
        <v>193</v>
      </c>
      <c r="I40" s="26" t="s">
        <v>97</v>
      </c>
      <c r="J40" s="55" t="s">
        <v>74</v>
      </c>
      <c r="K40" s="31" t="s">
        <v>54</v>
      </c>
      <c r="L40" s="32">
        <v>40990</v>
      </c>
      <c r="M40" s="32">
        <v>41050</v>
      </c>
      <c r="N40" s="32"/>
      <c r="O40" s="32"/>
      <c r="P40" s="32"/>
      <c r="Q40" s="32"/>
      <c r="R40" s="32"/>
      <c r="S40" s="32">
        <v>41066</v>
      </c>
      <c r="T40" s="47" t="str">
        <f t="shared" ref="T40:T63" si="13">IF(E40="Not yet in progress","Non",IF(E40="","","Oui"))</f>
        <v>Oui</v>
      </c>
      <c r="U40" s="52"/>
      <c r="V40" s="51">
        <f t="shared" si="9"/>
        <v>1</v>
      </c>
      <c r="W40" s="51" t="str">
        <f t="shared" si="1"/>
        <v/>
      </c>
      <c r="X40" s="51">
        <f t="shared" si="2"/>
        <v>60</v>
      </c>
      <c r="Y40" s="47" t="str">
        <f t="shared" si="10"/>
        <v>certifié</v>
      </c>
      <c r="Z40" t="s">
        <v>542</v>
      </c>
      <c r="AA40" s="11">
        <f>IF(COUNTIF($C$2:$C40,C40)&gt;1,0,1)</f>
        <v>0</v>
      </c>
      <c r="AB40" s="119" t="str">
        <f t="shared" si="3"/>
        <v>mars-12</v>
      </c>
      <c r="AC40" s="120" t="str">
        <f t="shared" si="4"/>
        <v>TRAITES</v>
      </c>
      <c r="AD40" s="112"/>
      <c r="AE40" s="53"/>
    </row>
    <row r="41" spans="1:31" ht="13.15" customHeight="1" x14ac:dyDescent="0.2">
      <c r="A41" s="45" t="str">
        <f t="shared" si="0"/>
        <v>Liquide vaisselle manuelle Ecologique CPLVI 5 CPED</v>
      </c>
      <c r="B41" s="44" t="s">
        <v>19</v>
      </c>
      <c r="C41" s="20" t="s">
        <v>68</v>
      </c>
      <c r="D41" s="45" t="s">
        <v>45</v>
      </c>
      <c r="E41" s="45" t="str">
        <f>IF(S41="retrait","Cancelled - Licence holder withdrawal",IF(S41="suspension","Cancelled - Licence holder withdrawal",IF(S41&gt;0,"Awarded",IF(M41&gt;0,"Awarded - Extension in progress",IF(L41&gt;0,"Not yet in progress","")))))</f>
        <v>Awarded</v>
      </c>
      <c r="F41" s="46" t="b">
        <v>0</v>
      </c>
      <c r="G41" s="20" t="s">
        <v>67</v>
      </c>
      <c r="H41" s="39" t="s">
        <v>194</v>
      </c>
      <c r="I41" s="26" t="s">
        <v>97</v>
      </c>
      <c r="J41" s="55" t="s">
        <v>75</v>
      </c>
      <c r="K41" s="31" t="s">
        <v>54</v>
      </c>
      <c r="L41" s="32">
        <v>40990</v>
      </c>
      <c r="M41" s="32">
        <v>41050</v>
      </c>
      <c r="N41" s="32"/>
      <c r="O41" s="32"/>
      <c r="P41" s="32"/>
      <c r="Q41" s="32"/>
      <c r="R41" s="32"/>
      <c r="S41" s="32">
        <v>41066</v>
      </c>
      <c r="T41" s="47" t="str">
        <f t="shared" si="13"/>
        <v>Oui</v>
      </c>
      <c r="U41" s="52"/>
      <c r="V41" s="51">
        <f t="shared" si="9"/>
        <v>1</v>
      </c>
      <c r="W41" s="51" t="str">
        <f t="shared" si="1"/>
        <v/>
      </c>
      <c r="X41" s="51">
        <f t="shared" si="2"/>
        <v>60</v>
      </c>
      <c r="Y41" s="47" t="str">
        <f t="shared" si="10"/>
        <v>certifié</v>
      </c>
      <c r="Z41" t="s">
        <v>542</v>
      </c>
      <c r="AA41" s="11">
        <f>IF(COUNTIF($C$2:$C41,C41)&gt;1,0,1)</f>
        <v>0</v>
      </c>
      <c r="AB41" s="119" t="str">
        <f t="shared" si="3"/>
        <v>mars-12</v>
      </c>
      <c r="AC41" s="120" t="str">
        <f t="shared" si="4"/>
        <v>TRAITES</v>
      </c>
      <c r="AD41" s="112"/>
      <c r="AE41" s="53"/>
    </row>
    <row r="42" spans="1:31" ht="13.15" customHeight="1" x14ac:dyDescent="0.2">
      <c r="A42" s="45" t="str">
        <f t="shared" si="0"/>
        <v>Plonge Manuelle 1L DESTY GREEN</v>
      </c>
      <c r="B42" s="44" t="s">
        <v>19</v>
      </c>
      <c r="C42" s="20" t="s">
        <v>166</v>
      </c>
      <c r="D42" s="45" t="s">
        <v>45</v>
      </c>
      <c r="E42" s="45" t="s">
        <v>20</v>
      </c>
      <c r="F42" s="46" t="b">
        <v>0</v>
      </c>
      <c r="G42" s="20" t="s">
        <v>165</v>
      </c>
      <c r="H42" s="39" t="s">
        <v>343</v>
      </c>
      <c r="I42" s="26" t="s">
        <v>342</v>
      </c>
      <c r="J42" s="29" t="s">
        <v>345</v>
      </c>
      <c r="K42" s="31" t="s">
        <v>21</v>
      </c>
      <c r="L42" s="56">
        <v>41354</v>
      </c>
      <c r="M42" s="32">
        <v>41429</v>
      </c>
      <c r="N42" s="32"/>
      <c r="O42" s="32"/>
      <c r="P42" s="32"/>
      <c r="Q42" s="32"/>
      <c r="R42" s="32"/>
      <c r="S42" s="40">
        <v>42306</v>
      </c>
      <c r="T42" s="47" t="str">
        <f t="shared" si="13"/>
        <v>Oui</v>
      </c>
      <c r="U42" s="52"/>
      <c r="V42" s="51">
        <f t="shared" si="9"/>
        <v>1</v>
      </c>
      <c r="W42" s="51" t="str">
        <f t="shared" si="1"/>
        <v/>
      </c>
      <c r="X42" s="51">
        <f t="shared" si="2"/>
        <v>75</v>
      </c>
      <c r="Y42" s="47" t="str">
        <f t="shared" si="10"/>
        <v>certifié</v>
      </c>
      <c r="Z42" t="s">
        <v>540</v>
      </c>
      <c r="AA42" s="11">
        <f>IF(COUNTIF($C$2:$C42,C42)&gt;1,0,1)</f>
        <v>0</v>
      </c>
      <c r="AB42" s="119" t="str">
        <f t="shared" si="3"/>
        <v>mars-13</v>
      </c>
      <c r="AC42" s="120" t="str">
        <f t="shared" si="4"/>
        <v>TRAITES</v>
      </c>
      <c r="AD42" s="112"/>
      <c r="AE42" s="53"/>
    </row>
    <row r="43" spans="1:31" ht="15.6" customHeight="1" x14ac:dyDescent="0.2">
      <c r="A43" s="45" t="str">
        <f t="shared" si="0"/>
        <v>Plonge Manuelle 5L DESTY GREEN</v>
      </c>
      <c r="B43" s="44" t="s">
        <v>19</v>
      </c>
      <c r="C43" s="20" t="s">
        <v>166</v>
      </c>
      <c r="D43" s="45" t="s">
        <v>45</v>
      </c>
      <c r="E43" s="45" t="s">
        <v>20</v>
      </c>
      <c r="F43" s="46" t="b">
        <v>0</v>
      </c>
      <c r="G43" s="20" t="s">
        <v>165</v>
      </c>
      <c r="H43" s="39" t="s">
        <v>344</v>
      </c>
      <c r="I43" s="26" t="s">
        <v>342</v>
      </c>
      <c r="J43" s="29" t="s">
        <v>346</v>
      </c>
      <c r="K43" s="31" t="s">
        <v>21</v>
      </c>
      <c r="L43" s="56">
        <v>41354</v>
      </c>
      <c r="M43" s="32">
        <v>41429</v>
      </c>
      <c r="N43" s="32"/>
      <c r="O43" s="32"/>
      <c r="P43" s="32"/>
      <c r="Q43" s="32"/>
      <c r="R43" s="32"/>
      <c r="S43" s="40">
        <v>41429</v>
      </c>
      <c r="T43" s="47" t="str">
        <f t="shared" si="13"/>
        <v>Oui</v>
      </c>
      <c r="U43" s="52"/>
      <c r="V43" s="51">
        <f t="shared" si="9"/>
        <v>1</v>
      </c>
      <c r="W43" s="51" t="str">
        <f t="shared" si="1"/>
        <v/>
      </c>
      <c r="X43" s="51">
        <f t="shared" si="2"/>
        <v>75</v>
      </c>
      <c r="Y43" s="47" t="str">
        <f t="shared" si="10"/>
        <v>certifié</v>
      </c>
      <c r="Z43" t="s">
        <v>540</v>
      </c>
      <c r="AA43" s="11">
        <f>IF(COUNTIF($C$2:$C43,C43)&gt;1,0,1)</f>
        <v>0</v>
      </c>
      <c r="AB43" s="119" t="str">
        <f t="shared" si="3"/>
        <v>mars-13</v>
      </c>
      <c r="AC43" s="120" t="str">
        <f t="shared" si="4"/>
        <v>TRAITES</v>
      </c>
      <c r="AD43" s="112"/>
      <c r="AE43" s="53"/>
    </row>
    <row r="44" spans="1:31" ht="15.6" customHeight="1" x14ac:dyDescent="0.2">
      <c r="A44" s="45" t="str">
        <f t="shared" si="0"/>
        <v>Liquide vaisselle manuelle Ecologique DXLVI 1 DIMEX</v>
      </c>
      <c r="B44" s="44" t="s">
        <v>19</v>
      </c>
      <c r="C44" s="20" t="s">
        <v>68</v>
      </c>
      <c r="D44" s="45" t="s">
        <v>45</v>
      </c>
      <c r="E44" s="45" t="str">
        <f>IF(S44="retrait","Cancelled - Licence holder withdrawal",IF(S44="suspension","Cancelled - Licence holder withdrawal",IF(S44&gt;0,"Awarded",IF(M44&gt;0,"Awarded - Extension in progress",IF(L44&gt;0,"Not yet in progress","")))))</f>
        <v>Awarded</v>
      </c>
      <c r="F44" s="46" t="b">
        <v>0</v>
      </c>
      <c r="G44" s="20" t="s">
        <v>67</v>
      </c>
      <c r="H44" s="39" t="s">
        <v>197</v>
      </c>
      <c r="I44" s="26" t="s">
        <v>99</v>
      </c>
      <c r="J44" s="55" t="s">
        <v>78</v>
      </c>
      <c r="K44" s="31" t="s">
        <v>54</v>
      </c>
      <c r="L44" s="32">
        <v>40990</v>
      </c>
      <c r="M44" s="32">
        <v>41050</v>
      </c>
      <c r="N44" s="32"/>
      <c r="O44" s="32"/>
      <c r="P44" s="32"/>
      <c r="Q44" s="32"/>
      <c r="R44" s="32"/>
      <c r="S44" s="32">
        <v>41066</v>
      </c>
      <c r="T44" s="47" t="str">
        <f t="shared" si="13"/>
        <v>Oui</v>
      </c>
      <c r="U44" s="52"/>
      <c r="V44" s="51">
        <f t="shared" si="9"/>
        <v>1</v>
      </c>
      <c r="W44" s="51" t="str">
        <f t="shared" si="1"/>
        <v/>
      </c>
      <c r="X44" s="51">
        <f t="shared" si="2"/>
        <v>60</v>
      </c>
      <c r="Y44" s="47" t="str">
        <f t="shared" si="10"/>
        <v>certifié</v>
      </c>
      <c r="Z44" t="s">
        <v>542</v>
      </c>
      <c r="AA44" s="11">
        <f>IF(COUNTIF($C$2:$C44,C44)&gt;1,0,1)</f>
        <v>0</v>
      </c>
      <c r="AB44" s="119" t="str">
        <f t="shared" si="3"/>
        <v>mars-12</v>
      </c>
      <c r="AC44" s="120" t="str">
        <f t="shared" si="4"/>
        <v>TRAITES</v>
      </c>
      <c r="AD44" s="112"/>
      <c r="AE44" s="53"/>
    </row>
    <row r="45" spans="1:31" ht="13.15" customHeight="1" x14ac:dyDescent="0.2">
      <c r="A45" s="45" t="str">
        <f t="shared" si="0"/>
        <v>Liquide vaisselle manuelle Ecologique DXLVI 5 DIMEX</v>
      </c>
      <c r="B45" s="44" t="s">
        <v>19</v>
      </c>
      <c r="C45" s="20" t="s">
        <v>68</v>
      </c>
      <c r="D45" s="45" t="s">
        <v>45</v>
      </c>
      <c r="E45" s="45" t="str">
        <f>IF(S45="retrait","Cancelled - Licence holder withdrawal",IF(S45="suspension","Cancelled - Licence holder withdrawal",IF(S45&gt;0,"Awarded",IF(M45&gt;0,"Awarded - Extension in progress",IF(L45&gt;0,"Not yet in progress","")))))</f>
        <v>Awarded</v>
      </c>
      <c r="F45" s="46" t="b">
        <v>0</v>
      </c>
      <c r="G45" s="20" t="s">
        <v>67</v>
      </c>
      <c r="H45" s="39" t="s">
        <v>198</v>
      </c>
      <c r="I45" s="26" t="s">
        <v>99</v>
      </c>
      <c r="J45" s="55" t="s">
        <v>79</v>
      </c>
      <c r="K45" s="31" t="s">
        <v>54</v>
      </c>
      <c r="L45" s="32">
        <v>40990</v>
      </c>
      <c r="M45" s="32">
        <v>41050</v>
      </c>
      <c r="N45" s="32"/>
      <c r="O45" s="32"/>
      <c r="P45" s="32"/>
      <c r="Q45" s="32"/>
      <c r="R45" s="32"/>
      <c r="S45" s="32">
        <v>41066</v>
      </c>
      <c r="T45" s="47" t="str">
        <f t="shared" si="13"/>
        <v>Oui</v>
      </c>
      <c r="U45" s="52"/>
      <c r="V45" s="51">
        <f t="shared" si="9"/>
        <v>1</v>
      </c>
      <c r="W45" s="51" t="str">
        <f t="shared" si="1"/>
        <v/>
      </c>
      <c r="X45" s="51">
        <f t="shared" si="2"/>
        <v>60</v>
      </c>
      <c r="Y45" s="47" t="str">
        <f t="shared" si="10"/>
        <v>certifié</v>
      </c>
      <c r="Z45" t="s">
        <v>542</v>
      </c>
      <c r="AA45" s="11">
        <f>IF(COUNTIF($C$2:$C45,C45)&gt;1,0,1)</f>
        <v>0</v>
      </c>
      <c r="AB45" s="119" t="str">
        <f t="shared" si="3"/>
        <v>mars-12</v>
      </c>
      <c r="AC45" s="120" t="str">
        <f t="shared" si="4"/>
        <v>TRAITES</v>
      </c>
      <c r="AD45" s="112"/>
      <c r="AE45" s="53"/>
    </row>
    <row r="46" spans="1:31" ht="13.15" customHeight="1" x14ac:dyDescent="0.2">
      <c r="A46" s="45" t="str">
        <f t="shared" si="0"/>
        <v>Liquide vaisselle manuelle Ecologique 1L DISCI ENVIRONNEMENT</v>
      </c>
      <c r="B46" s="44" t="s">
        <v>19</v>
      </c>
      <c r="C46" s="20" t="s">
        <v>68</v>
      </c>
      <c r="D46" s="45" t="s">
        <v>45</v>
      </c>
      <c r="E46" s="45" t="str">
        <f>IF(S46="retrait","Cancelled - Licence holder withdrawal",IF(S46="suspension","Cancelled - Licence holder withdrawal",IF(S46&gt;0,"Awarded",IF(M46&gt;0,"Awarded - Extension in progress",IF(L46&gt;0,"Not yet in progress","")))))</f>
        <v>Awarded</v>
      </c>
      <c r="F46" s="46" t="b">
        <v>0</v>
      </c>
      <c r="G46" s="20" t="s">
        <v>67</v>
      </c>
      <c r="H46" s="39" t="s">
        <v>386</v>
      </c>
      <c r="I46" s="26" t="s">
        <v>387</v>
      </c>
      <c r="J46" s="55" t="s">
        <v>388</v>
      </c>
      <c r="K46" s="31" t="s">
        <v>54</v>
      </c>
      <c r="L46" s="32">
        <v>41523</v>
      </c>
      <c r="M46" s="32">
        <v>41596</v>
      </c>
      <c r="N46" s="32"/>
      <c r="O46" s="32"/>
      <c r="P46" s="32"/>
      <c r="Q46" s="32"/>
      <c r="R46" s="32"/>
      <c r="S46" s="82">
        <v>41652</v>
      </c>
      <c r="T46" s="47" t="str">
        <f t="shared" si="13"/>
        <v>Oui</v>
      </c>
      <c r="U46" s="52"/>
      <c r="V46" s="51">
        <f t="shared" si="9"/>
        <v>1</v>
      </c>
      <c r="W46" s="51" t="str">
        <f t="shared" si="1"/>
        <v/>
      </c>
      <c r="X46" s="51">
        <f t="shared" si="2"/>
        <v>73</v>
      </c>
      <c r="Y46" s="47" t="str">
        <f t="shared" si="10"/>
        <v>certifié</v>
      </c>
      <c r="Z46" t="s">
        <v>542</v>
      </c>
      <c r="AA46" s="11">
        <f>IF(COUNTIF($C$2:$C46,C46)&gt;1,0,1)</f>
        <v>0</v>
      </c>
      <c r="AB46" s="119" t="str">
        <f t="shared" si="3"/>
        <v>sept-13</v>
      </c>
      <c r="AC46" s="120" t="str">
        <f t="shared" si="4"/>
        <v>TRAITES</v>
      </c>
      <c r="AD46" s="112"/>
      <c r="AE46" s="53"/>
    </row>
    <row r="47" spans="1:31" ht="12.75" customHeight="1" x14ac:dyDescent="0.2">
      <c r="A47" s="45" t="str">
        <f t="shared" si="0"/>
        <v>Détergent vaisselle à la main 1L (FR, EN, NL) ECO'ACTIF</v>
      </c>
      <c r="B47" s="44" t="s">
        <v>19</v>
      </c>
      <c r="C47" s="20" t="s">
        <v>140</v>
      </c>
      <c r="D47" s="45" t="s">
        <v>45</v>
      </c>
      <c r="E47" s="45" t="s">
        <v>20</v>
      </c>
      <c r="F47" s="46" t="b">
        <v>0</v>
      </c>
      <c r="G47" s="20" t="s">
        <v>137</v>
      </c>
      <c r="H47" s="39" t="s">
        <v>527</v>
      </c>
      <c r="I47" s="26" t="s">
        <v>227</v>
      </c>
      <c r="J47" s="29" t="s">
        <v>141</v>
      </c>
      <c r="K47" s="31" t="s">
        <v>248</v>
      </c>
      <c r="L47" s="56">
        <v>42494</v>
      </c>
      <c r="M47" s="32">
        <v>42584</v>
      </c>
      <c r="N47" s="32">
        <v>42600</v>
      </c>
      <c r="O47" s="32">
        <v>42709</v>
      </c>
      <c r="P47" s="32">
        <v>42717</v>
      </c>
      <c r="Q47" s="32">
        <v>42793</v>
      </c>
      <c r="R47" s="32"/>
      <c r="S47" s="56">
        <v>42850</v>
      </c>
      <c r="T47" s="47" t="str">
        <f t="shared" si="13"/>
        <v>Oui</v>
      </c>
      <c r="U47" s="52"/>
      <c r="V47" s="51">
        <v>1</v>
      </c>
      <c r="W47" s="51" t="str">
        <f t="shared" si="1"/>
        <v/>
      </c>
      <c r="X47" s="51">
        <f t="shared" si="2"/>
        <v>90</v>
      </c>
      <c r="Y47" s="47" t="s">
        <v>25</v>
      </c>
      <c r="Z47" t="s">
        <v>542</v>
      </c>
      <c r="AA47" s="11">
        <f>IF(COUNTIF($C$2:$C47,C47)&gt;1,0,1)</f>
        <v>1</v>
      </c>
      <c r="AB47" s="119" t="str">
        <f t="shared" si="3"/>
        <v>mai-16</v>
      </c>
      <c r="AC47" s="120" t="str">
        <f t="shared" si="4"/>
        <v>TRAITES</v>
      </c>
      <c r="AD47" s="112"/>
      <c r="AE47" s="53"/>
    </row>
    <row r="48" spans="1:31" ht="12.75" customHeight="1" x14ac:dyDescent="0.2">
      <c r="A48" s="45" t="str">
        <f t="shared" si="0"/>
        <v>Détergent vaisselle à la main 5L (FR, EN, NL) ECO'ACTIF</v>
      </c>
      <c r="B48" s="44" t="s">
        <v>19</v>
      </c>
      <c r="C48" s="20" t="s">
        <v>140</v>
      </c>
      <c r="D48" s="45" t="s">
        <v>45</v>
      </c>
      <c r="E48" s="45" t="s">
        <v>20</v>
      </c>
      <c r="F48" s="46" t="b">
        <v>0</v>
      </c>
      <c r="G48" s="20" t="s">
        <v>137</v>
      </c>
      <c r="H48" s="39" t="s">
        <v>528</v>
      </c>
      <c r="I48" s="26" t="s">
        <v>227</v>
      </c>
      <c r="J48" s="29" t="s">
        <v>142</v>
      </c>
      <c r="K48" s="31" t="s">
        <v>248</v>
      </c>
      <c r="L48" s="56">
        <v>42494</v>
      </c>
      <c r="M48" s="32">
        <v>42584</v>
      </c>
      <c r="N48" s="32">
        <v>42600</v>
      </c>
      <c r="O48" s="32">
        <v>42709</v>
      </c>
      <c r="P48" s="32">
        <v>42717</v>
      </c>
      <c r="Q48" s="32">
        <v>42793</v>
      </c>
      <c r="R48" s="32"/>
      <c r="S48" s="56">
        <v>42850</v>
      </c>
      <c r="T48" s="47" t="str">
        <f t="shared" si="13"/>
        <v>Oui</v>
      </c>
      <c r="U48" s="52"/>
      <c r="V48" s="51">
        <v>1</v>
      </c>
      <c r="W48" s="51" t="str">
        <f t="shared" si="1"/>
        <v/>
      </c>
      <c r="X48" s="51">
        <f t="shared" si="2"/>
        <v>90</v>
      </c>
      <c r="Y48" s="47" t="s">
        <v>25</v>
      </c>
      <c r="Z48" t="s">
        <v>542</v>
      </c>
      <c r="AA48" s="11">
        <f>IF(COUNTIF($C$2:$C48,C48)&gt;1,0,1)</f>
        <v>0</v>
      </c>
      <c r="AB48" s="119" t="str">
        <f t="shared" si="3"/>
        <v>mai-16</v>
      </c>
      <c r="AC48" s="120" t="str">
        <f t="shared" si="4"/>
        <v>TRAITES</v>
      </c>
      <c r="AD48" s="112"/>
      <c r="AE48" s="53"/>
    </row>
    <row r="49" spans="1:31" ht="12.75" customHeight="1" x14ac:dyDescent="0.2">
      <c r="A49" s="45" t="str">
        <f t="shared" si="0"/>
        <v>Détergent vaisselle à la main 100mL + Recharge 5L (FR, EN, NL) ECO'ACTIF</v>
      </c>
      <c r="B49" s="44" t="s">
        <v>19</v>
      </c>
      <c r="C49" s="20" t="s">
        <v>140</v>
      </c>
      <c r="D49" s="45" t="s">
        <v>45</v>
      </c>
      <c r="E49" s="45" t="s">
        <v>20</v>
      </c>
      <c r="F49" s="46" t="b">
        <v>0</v>
      </c>
      <c r="G49" s="20" t="s">
        <v>137</v>
      </c>
      <c r="H49" s="39" t="s">
        <v>529</v>
      </c>
      <c r="I49" s="39" t="s">
        <v>227</v>
      </c>
      <c r="J49" s="41" t="s">
        <v>144</v>
      </c>
      <c r="K49" s="31" t="s">
        <v>248</v>
      </c>
      <c r="L49" s="56">
        <v>42494</v>
      </c>
      <c r="M49" s="32">
        <v>42584</v>
      </c>
      <c r="N49" s="32">
        <v>42600</v>
      </c>
      <c r="O49" s="32">
        <v>42709</v>
      </c>
      <c r="P49" s="32">
        <v>42717</v>
      </c>
      <c r="Q49" s="32">
        <v>42793</v>
      </c>
      <c r="R49" s="32"/>
      <c r="S49" s="56">
        <v>42850</v>
      </c>
      <c r="T49" s="47" t="str">
        <f t="shared" si="13"/>
        <v>Oui</v>
      </c>
      <c r="U49" s="52"/>
      <c r="V49" s="51">
        <v>1</v>
      </c>
      <c r="W49" s="51" t="str">
        <f t="shared" si="1"/>
        <v/>
      </c>
      <c r="X49" s="51">
        <f t="shared" si="2"/>
        <v>90</v>
      </c>
      <c r="Y49" s="47" t="s">
        <v>25</v>
      </c>
      <c r="Z49" t="s">
        <v>542</v>
      </c>
      <c r="AA49" s="11">
        <f>IF(COUNTIF($C$2:$C49,C49)&gt;1,0,1)</f>
        <v>0</v>
      </c>
      <c r="AB49" s="119" t="str">
        <f t="shared" si="3"/>
        <v>mai-16</v>
      </c>
      <c r="AC49" s="120" t="str">
        <f t="shared" si="4"/>
        <v>TRAITES</v>
      </c>
      <c r="AD49" s="112"/>
      <c r="AE49" s="53"/>
    </row>
    <row r="50" spans="1:31" ht="12.75" customHeight="1" x14ac:dyDescent="0.2">
      <c r="A50" s="45" t="str">
        <f t="shared" ref="A50:A102" si="14" xml:space="preserve"> CONCATENATE(H50," ",I50)</f>
        <v>Dish Detergent Vaisselle liquide 1L (FR, NL) ECOFLOWER</v>
      </c>
      <c r="B50" s="44" t="s">
        <v>19</v>
      </c>
      <c r="C50" s="20" t="s">
        <v>166</v>
      </c>
      <c r="D50" s="45" t="s">
        <v>45</v>
      </c>
      <c r="E50" s="45" t="s">
        <v>20</v>
      </c>
      <c r="F50" s="46" t="b">
        <v>0</v>
      </c>
      <c r="G50" s="20" t="s">
        <v>165</v>
      </c>
      <c r="H50" s="39" t="s">
        <v>296</v>
      </c>
      <c r="I50" s="39" t="s">
        <v>294</v>
      </c>
      <c r="J50" s="41" t="s">
        <v>293</v>
      </c>
      <c r="K50" s="31" t="s">
        <v>21</v>
      </c>
      <c r="L50" s="40">
        <v>41303</v>
      </c>
      <c r="M50" s="40">
        <v>41309</v>
      </c>
      <c r="N50" s="40"/>
      <c r="O50" s="40"/>
      <c r="P50" s="40"/>
      <c r="Q50" s="40"/>
      <c r="R50" s="40"/>
      <c r="S50" s="40">
        <v>42306</v>
      </c>
      <c r="T50" s="47" t="str">
        <f t="shared" si="13"/>
        <v>Oui</v>
      </c>
      <c r="U50" s="52"/>
      <c r="V50" s="51">
        <f t="shared" si="9"/>
        <v>1</v>
      </c>
      <c r="W50" s="51" t="str">
        <f t="shared" ref="W50:W102" si="15">IF(IF(L50&gt;0,M50="",M50&gt;0),1,"")</f>
        <v/>
      </c>
      <c r="X50" s="51">
        <f t="shared" ref="X50:X102" si="16">IF(M50="","",M50-L50)</f>
        <v>6</v>
      </c>
      <c r="Y50" s="47" t="str">
        <f t="shared" ref="Y50:Y58" si="17">IF(S50="retrait","retrait",IF(S50="suspension","suspension",IF(S50&gt;0,"certifié",IF(M50&gt;0,"instruction en cours",IF(L50&gt;0,"non instruit","")))))</f>
        <v>certifié</v>
      </c>
      <c r="Z50" t="s">
        <v>540</v>
      </c>
      <c r="AA50" s="11">
        <f>IF(COUNTIF($C$2:$C50,C50)&gt;1,0,1)</f>
        <v>0</v>
      </c>
      <c r="AB50" s="119" t="str">
        <f t="shared" si="3"/>
        <v>janv-13</v>
      </c>
      <c r="AC50" s="120" t="str">
        <f t="shared" si="4"/>
        <v>TRAITES</v>
      </c>
      <c r="AD50" s="112"/>
      <c r="AE50" s="53"/>
    </row>
    <row r="51" spans="1:31" ht="12.75" customHeight="1" x14ac:dyDescent="0.2">
      <c r="A51" s="45" t="str">
        <f t="shared" si="14"/>
        <v>Dish Detergent Vaisselle liquide 5L (FR, NL) ECOFLOWER</v>
      </c>
      <c r="B51" s="44" t="s">
        <v>19</v>
      </c>
      <c r="C51" s="20" t="s">
        <v>166</v>
      </c>
      <c r="D51" s="45" t="s">
        <v>45</v>
      </c>
      <c r="E51" s="45" t="s">
        <v>20</v>
      </c>
      <c r="F51" s="46" t="b">
        <v>0</v>
      </c>
      <c r="G51" s="20" t="s">
        <v>165</v>
      </c>
      <c r="H51" s="39" t="s">
        <v>297</v>
      </c>
      <c r="I51" s="39" t="s">
        <v>294</v>
      </c>
      <c r="J51" s="41" t="s">
        <v>295</v>
      </c>
      <c r="K51" s="31" t="s">
        <v>21</v>
      </c>
      <c r="L51" s="40">
        <v>41303</v>
      </c>
      <c r="M51" s="40">
        <v>41309</v>
      </c>
      <c r="N51" s="40"/>
      <c r="O51" s="40"/>
      <c r="P51" s="40"/>
      <c r="Q51" s="40"/>
      <c r="R51" s="40"/>
      <c r="S51" s="40">
        <v>41336</v>
      </c>
      <c r="T51" s="47" t="str">
        <f t="shared" si="13"/>
        <v>Oui</v>
      </c>
      <c r="U51" s="52"/>
      <c r="V51" s="51">
        <f t="shared" si="9"/>
        <v>1</v>
      </c>
      <c r="W51" s="51" t="str">
        <f t="shared" si="15"/>
        <v/>
      </c>
      <c r="X51" s="51">
        <f t="shared" si="16"/>
        <v>6</v>
      </c>
      <c r="Y51" s="47" t="str">
        <f t="shared" si="17"/>
        <v>certifié</v>
      </c>
      <c r="Z51" t="s">
        <v>540</v>
      </c>
      <c r="AA51" s="11">
        <f>IF(COUNTIF($C$2:$C51,C51)&gt;1,0,1)</f>
        <v>0</v>
      </c>
      <c r="AB51" s="119" t="str">
        <f t="shared" ref="AB51:AB102" si="18">TEXT(L51,"MMM-AA")</f>
        <v>janv-13</v>
      </c>
      <c r="AC51" s="120" t="str">
        <f t="shared" ref="AC51:AC102" si="19">IF(S51&gt;0,"TRAITES",IF(R51&gt;0,"DOC COMPLEMENTAIRES A TRAITER",IF(Q51&gt;0,"EN ATTENTE DOC COMPLEMENTAIREs",IF(P51&gt;0,"DOC COMPLEMENTAIRES A TRAITER",IF(O51&gt;0,"EN ATTENTE DOC COMPLEMENTAIRES",IF(N51&gt;0,"DOC COMPLEMENTAIRES A TRAITER",IF(M51&gt;0,"EN ATTENTE DOC COMPLEMENTAIRES",IF(L51&gt;0,"A TRAITER",""))))))))</f>
        <v>TRAITES</v>
      </c>
      <c r="AD51" s="112"/>
      <c r="AE51" s="53"/>
    </row>
    <row r="52" spans="1:31" ht="12.75" customHeight="1" x14ac:dyDescent="0.2">
      <c r="A52" s="45" t="str">
        <f t="shared" si="14"/>
        <v>Nettoyant Vaisselle Pour La Plonge Manuelle 1L FR, NE (?) ECOLAPLONGE</v>
      </c>
      <c r="B52" s="44" t="s">
        <v>19</v>
      </c>
      <c r="C52" s="20" t="s">
        <v>46</v>
      </c>
      <c r="D52" s="45" t="s">
        <v>45</v>
      </c>
      <c r="E52" s="45" t="str">
        <f>IF(S52="retrait","Cancelled - Licence holder withdrawal",IF(S52="suspension","Cancelled - Licence holder withdrawal",IF(S52&gt;0,"Awarded",IF(M52&gt;0,"Awarded - Extension in progress",IF(L52&gt;0,"Not yet in progress","")))))</f>
        <v>Awarded</v>
      </c>
      <c r="F52" s="46" t="b">
        <v>0</v>
      </c>
      <c r="G52" s="20" t="s">
        <v>543</v>
      </c>
      <c r="H52" s="39" t="s">
        <v>484</v>
      </c>
      <c r="I52" s="22" t="s">
        <v>381</v>
      </c>
      <c r="J52" s="42" t="s">
        <v>490</v>
      </c>
      <c r="K52" s="31" t="s">
        <v>248</v>
      </c>
      <c r="L52" s="33">
        <v>42201</v>
      </c>
      <c r="M52" s="32">
        <v>42277</v>
      </c>
      <c r="N52" s="32"/>
      <c r="O52" s="32"/>
      <c r="P52" s="32"/>
      <c r="Q52" s="32"/>
      <c r="R52" s="32"/>
      <c r="S52" s="33">
        <v>42339</v>
      </c>
      <c r="T52" s="47" t="str">
        <f t="shared" si="13"/>
        <v>Oui</v>
      </c>
      <c r="U52" s="52"/>
      <c r="V52" s="51">
        <f t="shared" si="9"/>
        <v>1</v>
      </c>
      <c r="W52" s="51" t="str">
        <f t="shared" si="15"/>
        <v/>
      </c>
      <c r="X52" s="51">
        <f t="shared" si="16"/>
        <v>76</v>
      </c>
      <c r="Y52" s="47" t="str">
        <f t="shared" si="17"/>
        <v>certifié</v>
      </c>
      <c r="Z52" t="s">
        <v>542</v>
      </c>
      <c r="AA52" s="11">
        <f>IF(COUNTIF($C$2:$C52,C52)&gt;1,0,1)</f>
        <v>0</v>
      </c>
      <c r="AB52" s="119" t="str">
        <f t="shared" si="18"/>
        <v>juil-15</v>
      </c>
      <c r="AC52" s="120" t="str">
        <f t="shared" si="19"/>
        <v>TRAITES</v>
      </c>
      <c r="AD52" s="112"/>
      <c r="AE52" s="53"/>
    </row>
    <row r="53" spans="1:31" ht="12.75" customHeight="1" x14ac:dyDescent="0.2">
      <c r="A53" s="45" t="str">
        <f t="shared" si="14"/>
        <v>Nettoyant Vaisselle Pour La Plonge Manuelle 5L FR, NE (?) ECOLAPLONGE</v>
      </c>
      <c r="B53" s="44" t="s">
        <v>19</v>
      </c>
      <c r="C53" s="20" t="s">
        <v>46</v>
      </c>
      <c r="D53" s="45" t="s">
        <v>45</v>
      </c>
      <c r="E53" s="45" t="str">
        <f>IF(S53="retrait","Cancelled - Licence holder withdrawal",IF(S53="suspension","Cancelled - Licence holder withdrawal",IF(S53&gt;0,"Awarded",IF(M53&gt;0,"Awarded - Extension in progress",IF(L53&gt;0,"Not yet in progress","")))))</f>
        <v>Awarded</v>
      </c>
      <c r="F53" s="46" t="b">
        <v>0</v>
      </c>
      <c r="G53" s="20" t="s">
        <v>543</v>
      </c>
      <c r="H53" s="39" t="s">
        <v>485</v>
      </c>
      <c r="I53" s="22" t="s">
        <v>381</v>
      </c>
      <c r="J53" s="42" t="s">
        <v>491</v>
      </c>
      <c r="K53" s="31" t="s">
        <v>248</v>
      </c>
      <c r="L53" s="33">
        <v>42201</v>
      </c>
      <c r="M53" s="32">
        <v>42277</v>
      </c>
      <c r="N53" s="32"/>
      <c r="O53" s="32"/>
      <c r="P53" s="32"/>
      <c r="Q53" s="32"/>
      <c r="R53" s="32"/>
      <c r="S53" s="33">
        <v>42339</v>
      </c>
      <c r="T53" s="47" t="str">
        <f t="shared" si="13"/>
        <v>Oui</v>
      </c>
      <c r="U53" s="52"/>
      <c r="V53" s="51">
        <f t="shared" si="9"/>
        <v>1</v>
      </c>
      <c r="W53" s="51" t="str">
        <f t="shared" si="15"/>
        <v/>
      </c>
      <c r="X53" s="51">
        <f t="shared" si="16"/>
        <v>76</v>
      </c>
      <c r="Y53" s="47" t="str">
        <f t="shared" si="17"/>
        <v>certifié</v>
      </c>
      <c r="Z53" t="s">
        <v>542</v>
      </c>
      <c r="AA53" s="11">
        <f>IF(COUNTIF($C$2:$C53,C53)&gt;1,0,1)</f>
        <v>0</v>
      </c>
      <c r="AB53" s="119" t="str">
        <f t="shared" si="18"/>
        <v>juil-15</v>
      </c>
      <c r="AC53" s="120" t="str">
        <f t="shared" si="19"/>
        <v>TRAITES</v>
      </c>
      <c r="AD53" s="112"/>
      <c r="AE53" s="53"/>
    </row>
    <row r="54" spans="1:31" ht="12.75" customHeight="1" x14ac:dyDescent="0.2">
      <c r="A54" s="45" t="str">
        <f t="shared" si="14"/>
        <v>Liquide Vaisselle 1L (FR, NL) ECOLAPLONGE</v>
      </c>
      <c r="B54" s="44" t="s">
        <v>19</v>
      </c>
      <c r="C54" s="20" t="s">
        <v>46</v>
      </c>
      <c r="D54" s="45" t="s">
        <v>45</v>
      </c>
      <c r="E54" s="45" t="str">
        <f>IF(S54="retrait","Cancelled - Licence holder withdrawal",IF(S54="suspension","Cancelled - Licence holder withdrawal",IF(S54&gt;0,"Awarded",IF(M54&gt;0,"Awarded - Extension in progress",IF(L54&gt;0,"Not yet in progress","")))))</f>
        <v>Awarded</v>
      </c>
      <c r="F54" s="46" t="b">
        <v>0</v>
      </c>
      <c r="G54" s="20" t="s">
        <v>543</v>
      </c>
      <c r="H54" s="39" t="s">
        <v>384</v>
      </c>
      <c r="I54" s="22" t="s">
        <v>381</v>
      </c>
      <c r="J54" s="42" t="s">
        <v>382</v>
      </c>
      <c r="K54" s="31" t="s">
        <v>21</v>
      </c>
      <c r="L54" s="33">
        <v>41548</v>
      </c>
      <c r="M54" s="32">
        <v>41557</v>
      </c>
      <c r="N54" s="32"/>
      <c r="O54" s="32"/>
      <c r="P54" s="32"/>
      <c r="Q54" s="32"/>
      <c r="R54" s="32"/>
      <c r="S54" s="33">
        <v>41562</v>
      </c>
      <c r="T54" s="47" t="str">
        <f t="shared" si="13"/>
        <v>Oui</v>
      </c>
      <c r="U54" s="52"/>
      <c r="V54" s="51">
        <f t="shared" si="9"/>
        <v>1</v>
      </c>
      <c r="W54" s="51" t="str">
        <f t="shared" si="15"/>
        <v/>
      </c>
      <c r="X54" s="51">
        <f t="shared" si="16"/>
        <v>9</v>
      </c>
      <c r="Y54" s="47" t="str">
        <f t="shared" si="17"/>
        <v>certifié</v>
      </c>
      <c r="Z54" t="s">
        <v>542</v>
      </c>
      <c r="AA54" s="11">
        <f>IF(COUNTIF($C$2:$C54,C54)&gt;1,0,1)</f>
        <v>0</v>
      </c>
      <c r="AB54" s="119" t="str">
        <f t="shared" si="18"/>
        <v>oct-13</v>
      </c>
      <c r="AC54" s="120" t="str">
        <f t="shared" si="19"/>
        <v>TRAITES</v>
      </c>
      <c r="AD54" s="112"/>
      <c r="AE54" s="53"/>
    </row>
    <row r="55" spans="1:31" ht="12.75" customHeight="1" x14ac:dyDescent="0.2">
      <c r="A55" s="45" t="str">
        <f t="shared" si="14"/>
        <v>Liquide Vaisselle 5L (FR, NL) ECOLAPLONGE</v>
      </c>
      <c r="B55" s="44" t="s">
        <v>19</v>
      </c>
      <c r="C55" s="20" t="s">
        <v>46</v>
      </c>
      <c r="D55" s="45" t="s">
        <v>45</v>
      </c>
      <c r="E55" s="45" t="str">
        <f>IF(S55="retrait","Cancelled - Licence holder withdrawal",IF(S55="suspension","Cancelled - Licence holder withdrawal",IF(S55&gt;0,"Awarded",IF(M55&gt;0,"Awarded - Extension in progress",IF(L55&gt;0,"Not yet in progress","")))))</f>
        <v>Awarded</v>
      </c>
      <c r="F55" s="46" t="b">
        <v>0</v>
      </c>
      <c r="G55" s="20" t="s">
        <v>543</v>
      </c>
      <c r="H55" s="39" t="s">
        <v>385</v>
      </c>
      <c r="I55" s="22" t="s">
        <v>381</v>
      </c>
      <c r="J55" s="42" t="s">
        <v>383</v>
      </c>
      <c r="K55" s="31" t="s">
        <v>21</v>
      </c>
      <c r="L55" s="33">
        <v>41548</v>
      </c>
      <c r="M55" s="32">
        <v>41557</v>
      </c>
      <c r="N55" s="32"/>
      <c r="O55" s="32"/>
      <c r="P55" s="32"/>
      <c r="Q55" s="32"/>
      <c r="R55" s="32"/>
      <c r="S55" s="33">
        <v>41562</v>
      </c>
      <c r="T55" s="47" t="str">
        <f t="shared" si="13"/>
        <v>Oui</v>
      </c>
      <c r="U55" s="52"/>
      <c r="V55" s="51">
        <f t="shared" si="9"/>
        <v>1</v>
      </c>
      <c r="W55" s="51" t="str">
        <f t="shared" si="15"/>
        <v/>
      </c>
      <c r="X55" s="51">
        <f t="shared" si="16"/>
        <v>9</v>
      </c>
      <c r="Y55" s="47" t="str">
        <f t="shared" si="17"/>
        <v>certifié</v>
      </c>
      <c r="Z55" t="s">
        <v>542</v>
      </c>
      <c r="AA55" s="11">
        <f>IF(COUNTIF($C$2:$C55,C55)&gt;1,0,1)</f>
        <v>0</v>
      </c>
      <c r="AB55" s="119" t="str">
        <f t="shared" si="18"/>
        <v>oct-13</v>
      </c>
      <c r="AC55" s="120" t="str">
        <f t="shared" si="19"/>
        <v>TRAITES</v>
      </c>
      <c r="AD55" s="112"/>
      <c r="AE55" s="53"/>
    </row>
    <row r="56" spans="1:31" ht="12.75" customHeight="1" x14ac:dyDescent="0.2">
      <c r="A56" s="45" t="str">
        <f t="shared" si="14"/>
        <v>Liquide vaisselle plonge 5kg ECOPHEM</v>
      </c>
      <c r="B56" s="44" t="s">
        <v>19</v>
      </c>
      <c r="C56" s="20" t="s">
        <v>121</v>
      </c>
      <c r="D56" s="45" t="s">
        <v>45</v>
      </c>
      <c r="E56" s="45" t="s">
        <v>20</v>
      </c>
      <c r="F56" s="46" t="b">
        <v>0</v>
      </c>
      <c r="G56" s="20" t="s">
        <v>122</v>
      </c>
      <c r="H56" s="39" t="s">
        <v>145</v>
      </c>
      <c r="I56" s="26" t="s">
        <v>151</v>
      </c>
      <c r="J56" s="29" t="s">
        <v>125</v>
      </c>
      <c r="K56" s="31" t="s">
        <v>54</v>
      </c>
      <c r="L56" s="56">
        <v>41022</v>
      </c>
      <c r="M56" s="32">
        <v>41087</v>
      </c>
      <c r="N56" s="32"/>
      <c r="O56" s="32"/>
      <c r="P56" s="32"/>
      <c r="Q56" s="32"/>
      <c r="R56" s="32"/>
      <c r="S56" s="56">
        <v>41110</v>
      </c>
      <c r="T56" s="47" t="str">
        <f t="shared" si="13"/>
        <v>Oui</v>
      </c>
      <c r="U56" s="52"/>
      <c r="V56" s="51">
        <f t="shared" si="9"/>
        <v>1</v>
      </c>
      <c r="W56" s="51" t="str">
        <f t="shared" si="15"/>
        <v/>
      </c>
      <c r="X56" s="51">
        <f t="shared" si="16"/>
        <v>65</v>
      </c>
      <c r="Y56" s="47" t="str">
        <f t="shared" si="17"/>
        <v>certifié</v>
      </c>
      <c r="Z56" t="s">
        <v>542</v>
      </c>
      <c r="AA56" s="11">
        <f>IF(COUNTIF($C$2:$C56,C56)&gt;1,0,1)</f>
        <v>0</v>
      </c>
      <c r="AB56" s="119" t="str">
        <f t="shared" si="18"/>
        <v>avr-12</v>
      </c>
      <c r="AC56" s="120" t="str">
        <f t="shared" si="19"/>
        <v>TRAITES</v>
      </c>
      <c r="AD56" s="112"/>
      <c r="AE56" s="53"/>
    </row>
    <row r="57" spans="1:31" ht="13.15" customHeight="1" x14ac:dyDescent="0.2">
      <c r="A57" s="45" t="str">
        <f t="shared" si="14"/>
        <v>Liquide Vaisselle Plonge Manuel 1L ECOPHEM</v>
      </c>
      <c r="B57" s="44" t="s">
        <v>19</v>
      </c>
      <c r="C57" s="20" t="s">
        <v>121</v>
      </c>
      <c r="D57" s="45" t="s">
        <v>45</v>
      </c>
      <c r="E57" s="45" t="s">
        <v>20</v>
      </c>
      <c r="F57" s="46" t="b">
        <v>0</v>
      </c>
      <c r="G57" s="20" t="s">
        <v>122</v>
      </c>
      <c r="H57" s="39" t="s">
        <v>380</v>
      </c>
      <c r="I57" s="26" t="s">
        <v>151</v>
      </c>
      <c r="J57" s="29" t="s">
        <v>379</v>
      </c>
      <c r="K57" s="31" t="s">
        <v>21</v>
      </c>
      <c r="L57" s="56">
        <v>41530</v>
      </c>
      <c r="M57" s="32">
        <v>41543</v>
      </c>
      <c r="N57" s="32"/>
      <c r="O57" s="32"/>
      <c r="P57" s="32"/>
      <c r="Q57" s="32"/>
      <c r="R57" s="32"/>
      <c r="S57" s="56">
        <v>41543</v>
      </c>
      <c r="T57" s="47" t="str">
        <f t="shared" si="13"/>
        <v>Oui</v>
      </c>
      <c r="U57" s="52"/>
      <c r="V57" s="51">
        <f t="shared" si="9"/>
        <v>1</v>
      </c>
      <c r="W57" s="51" t="str">
        <f t="shared" si="15"/>
        <v/>
      </c>
      <c r="X57" s="51">
        <f t="shared" si="16"/>
        <v>13</v>
      </c>
      <c r="Y57" s="47" t="str">
        <f t="shared" si="17"/>
        <v>certifié</v>
      </c>
      <c r="Z57" t="s">
        <v>542</v>
      </c>
      <c r="AA57" s="11">
        <f>IF(COUNTIF($C$2:$C57,C57)&gt;1,0,1)</f>
        <v>0</v>
      </c>
      <c r="AB57" s="119" t="str">
        <f t="shared" si="18"/>
        <v>sept-13</v>
      </c>
      <c r="AC57" s="120" t="str">
        <f t="shared" si="19"/>
        <v>TRAITES</v>
      </c>
      <c r="AD57" s="112"/>
      <c r="AE57" s="53"/>
    </row>
    <row r="58" spans="1:31" ht="13.15" customHeight="1" x14ac:dyDescent="0.2">
      <c r="A58" s="45" t="str">
        <f t="shared" si="14"/>
        <v>Liquide vaisselle 5kg ECOPLONGE</v>
      </c>
      <c r="B58" s="44" t="s">
        <v>19</v>
      </c>
      <c r="C58" s="20" t="s">
        <v>121</v>
      </c>
      <c r="D58" s="45" t="s">
        <v>45</v>
      </c>
      <c r="E58" s="45" t="s">
        <v>20</v>
      </c>
      <c r="F58" s="46" t="b">
        <v>0</v>
      </c>
      <c r="G58" s="20" t="s">
        <v>122</v>
      </c>
      <c r="H58" s="39" t="s">
        <v>149</v>
      </c>
      <c r="I58" s="26" t="s">
        <v>139</v>
      </c>
      <c r="J58" s="29" t="s">
        <v>124</v>
      </c>
      <c r="K58" s="31" t="s">
        <v>54</v>
      </c>
      <c r="L58" s="56">
        <v>41022</v>
      </c>
      <c r="M58" s="32">
        <v>41087</v>
      </c>
      <c r="N58" s="32"/>
      <c r="O58" s="32"/>
      <c r="P58" s="32"/>
      <c r="Q58" s="32"/>
      <c r="R58" s="32"/>
      <c r="S58" s="56">
        <v>41110</v>
      </c>
      <c r="T58" s="47" t="str">
        <f t="shared" si="13"/>
        <v>Oui</v>
      </c>
      <c r="U58" s="52"/>
      <c r="V58" s="51">
        <f t="shared" si="9"/>
        <v>1</v>
      </c>
      <c r="W58" s="51" t="str">
        <f t="shared" si="15"/>
        <v/>
      </c>
      <c r="X58" s="51">
        <f t="shared" si="16"/>
        <v>65</v>
      </c>
      <c r="Y58" s="47" t="str">
        <f t="shared" si="17"/>
        <v>certifié</v>
      </c>
      <c r="Z58" t="s">
        <v>542</v>
      </c>
      <c r="AA58" s="11">
        <f>IF(COUNTIF($C$2:$C58,C58)&gt;1,0,1)</f>
        <v>0</v>
      </c>
      <c r="AB58" s="119" t="str">
        <f t="shared" si="18"/>
        <v>avr-12</v>
      </c>
      <c r="AC58" s="120" t="str">
        <f t="shared" si="19"/>
        <v>TRAITES</v>
      </c>
      <c r="AD58" s="112"/>
      <c r="AE58" s="53"/>
    </row>
    <row r="59" spans="1:31" ht="13.15" customHeight="1" x14ac:dyDescent="0.2">
      <c r="A59" s="45" t="str">
        <f t="shared" si="14"/>
        <v>Détergent vaisselle à la main 5L ECOPLONGE</v>
      </c>
      <c r="B59" s="44" t="s">
        <v>19</v>
      </c>
      <c r="C59" s="20" t="s">
        <v>140</v>
      </c>
      <c r="D59" s="45" t="s">
        <v>45</v>
      </c>
      <c r="E59" s="45" t="s">
        <v>20</v>
      </c>
      <c r="F59" s="46" t="b">
        <v>0</v>
      </c>
      <c r="G59" s="20" t="s">
        <v>137</v>
      </c>
      <c r="H59" s="39" t="s">
        <v>138</v>
      </c>
      <c r="I59" s="26" t="s">
        <v>139</v>
      </c>
      <c r="J59" s="29" t="s">
        <v>143</v>
      </c>
      <c r="K59" s="31" t="s">
        <v>21</v>
      </c>
      <c r="L59" s="56">
        <v>42611</v>
      </c>
      <c r="M59" s="32">
        <v>42712</v>
      </c>
      <c r="N59" s="32">
        <v>42726</v>
      </c>
      <c r="O59" s="32"/>
      <c r="P59" s="32"/>
      <c r="Q59" s="32"/>
      <c r="R59" s="32"/>
      <c r="S59" s="56">
        <v>42759</v>
      </c>
      <c r="T59" s="47" t="str">
        <f t="shared" si="13"/>
        <v>Oui</v>
      </c>
      <c r="U59" s="52"/>
      <c r="V59" s="51">
        <v>1</v>
      </c>
      <c r="W59" s="51" t="str">
        <f t="shared" si="15"/>
        <v/>
      </c>
      <c r="X59" s="51">
        <f t="shared" si="16"/>
        <v>101</v>
      </c>
      <c r="Y59" s="47" t="s">
        <v>588</v>
      </c>
      <c r="Z59" t="s">
        <v>542</v>
      </c>
      <c r="AA59" s="11">
        <f>IF(COUNTIF($C$2:$C59,C59)&gt;1,0,1)</f>
        <v>0</v>
      </c>
      <c r="AB59" s="119" t="str">
        <f t="shared" si="18"/>
        <v>août-16</v>
      </c>
      <c r="AC59" s="120" t="str">
        <f t="shared" si="19"/>
        <v>TRAITES</v>
      </c>
      <c r="AD59" s="112"/>
      <c r="AE59" s="53"/>
    </row>
    <row r="60" spans="1:31" ht="13.15" customHeight="1" x14ac:dyDescent="0.2">
      <c r="A60" s="45" t="str">
        <f t="shared" si="14"/>
        <v>Liquide Vaisselle Main 1L ECU VERT</v>
      </c>
      <c r="B60" s="44" t="s">
        <v>19</v>
      </c>
      <c r="C60" s="77" t="s">
        <v>317</v>
      </c>
      <c r="D60" s="45" t="s">
        <v>45</v>
      </c>
      <c r="E60" s="45" t="s">
        <v>20</v>
      </c>
      <c r="F60" s="46" t="b">
        <v>0</v>
      </c>
      <c r="G60" s="73" t="s">
        <v>318</v>
      </c>
      <c r="H60" s="39" t="s">
        <v>319</v>
      </c>
      <c r="I60" s="79" t="s">
        <v>323</v>
      </c>
      <c r="J60" s="80" t="s">
        <v>320</v>
      </c>
      <c r="K60" s="31" t="s">
        <v>248</v>
      </c>
      <c r="L60" s="40">
        <v>42846</v>
      </c>
      <c r="M60" s="40">
        <v>42899</v>
      </c>
      <c r="N60" s="40">
        <v>42923</v>
      </c>
      <c r="O60" s="40"/>
      <c r="P60" s="40"/>
      <c r="Q60" s="40"/>
      <c r="R60" s="40"/>
      <c r="S60" s="40">
        <v>42942</v>
      </c>
      <c r="T60" s="47" t="str">
        <f t="shared" si="13"/>
        <v>Oui</v>
      </c>
      <c r="U60" s="52"/>
      <c r="V60" s="51">
        <v>1</v>
      </c>
      <c r="W60" s="51" t="str">
        <f t="shared" si="15"/>
        <v/>
      </c>
      <c r="X60" s="51">
        <f t="shared" si="16"/>
        <v>53</v>
      </c>
      <c r="Y60" s="47" t="s">
        <v>25</v>
      </c>
      <c r="Z60" t="s">
        <v>542</v>
      </c>
      <c r="AA60" s="11">
        <f>IF(COUNTIF($C$2:$C60,C60)&gt;1,0,1)</f>
        <v>1</v>
      </c>
      <c r="AB60" s="119" t="str">
        <f t="shared" si="18"/>
        <v>avr-17</v>
      </c>
      <c r="AC60" s="120" t="str">
        <f t="shared" si="19"/>
        <v>TRAITES</v>
      </c>
      <c r="AD60" s="112"/>
      <c r="AE60" s="53"/>
    </row>
    <row r="61" spans="1:31" ht="13.15" customHeight="1" x14ac:dyDescent="0.2">
      <c r="A61" s="45" t="str">
        <f t="shared" si="14"/>
        <v>Liquide Vaisselle Main 5L standard ECU VERT</v>
      </c>
      <c r="B61" s="44" t="s">
        <v>19</v>
      </c>
      <c r="C61" s="77" t="s">
        <v>317</v>
      </c>
      <c r="D61" s="45" t="s">
        <v>45</v>
      </c>
      <c r="E61" s="45" t="s">
        <v>20</v>
      </c>
      <c r="F61" s="46" t="b">
        <v>0</v>
      </c>
      <c r="G61" s="73" t="s">
        <v>318</v>
      </c>
      <c r="H61" s="39" t="s">
        <v>322</v>
      </c>
      <c r="I61" s="79" t="s">
        <v>323</v>
      </c>
      <c r="J61" s="80" t="s">
        <v>321</v>
      </c>
      <c r="K61" s="31" t="s">
        <v>248</v>
      </c>
      <c r="L61" s="40">
        <v>42846</v>
      </c>
      <c r="M61" s="40">
        <v>42899</v>
      </c>
      <c r="N61" s="40">
        <v>42923</v>
      </c>
      <c r="O61" s="40"/>
      <c r="P61" s="40"/>
      <c r="Q61" s="40"/>
      <c r="R61" s="40"/>
      <c r="S61" s="40">
        <v>42942</v>
      </c>
      <c r="T61" s="47" t="str">
        <f t="shared" si="13"/>
        <v>Oui</v>
      </c>
      <c r="U61" s="52"/>
      <c r="V61" s="51">
        <v>1</v>
      </c>
      <c r="W61" s="51" t="str">
        <f t="shared" si="15"/>
        <v/>
      </c>
      <c r="X61" s="51">
        <f t="shared" si="16"/>
        <v>53</v>
      </c>
      <c r="Y61" s="47" t="s">
        <v>25</v>
      </c>
      <c r="Z61" t="s">
        <v>542</v>
      </c>
      <c r="AA61" s="11">
        <f>IF(COUNTIF($C$2:$C61,C61)&gt;1,0,1)</f>
        <v>0</v>
      </c>
      <c r="AB61" s="119" t="str">
        <f t="shared" si="18"/>
        <v>avr-17</v>
      </c>
      <c r="AC61" s="120" t="str">
        <f t="shared" si="19"/>
        <v>TRAITES</v>
      </c>
      <c r="AD61" s="112"/>
      <c r="AE61" s="53"/>
    </row>
    <row r="62" spans="1:31" ht="13.15" customHeight="1" x14ac:dyDescent="0.2">
      <c r="A62" s="45" t="str">
        <f t="shared" si="14"/>
        <v>Liquide Vaisselle Ecologique 5L ENZYLAV CUISINE</v>
      </c>
      <c r="B62" s="44" t="s">
        <v>19</v>
      </c>
      <c r="C62" s="20" t="s">
        <v>68</v>
      </c>
      <c r="D62" s="45" t="s">
        <v>45</v>
      </c>
      <c r="E62" s="45" t="str">
        <f>IF(S62="retrait","Cancelled - Licence holder withdrawal",IF(S62="suspension","Cancelled - Licence holder withdrawal",IF(S62&gt;0,"Awarded",IF(M62&gt;0,"Awarded - Extension in progress",IF(L62&gt;0,"Not yet in progress","")))))</f>
        <v>Awarded</v>
      </c>
      <c r="F62" s="46" t="b">
        <v>0</v>
      </c>
      <c r="G62" s="20" t="s">
        <v>67</v>
      </c>
      <c r="H62" s="39" t="s">
        <v>404</v>
      </c>
      <c r="I62" s="39" t="s">
        <v>402</v>
      </c>
      <c r="J62" s="72" t="s">
        <v>408</v>
      </c>
      <c r="K62" s="31" t="s">
        <v>21</v>
      </c>
      <c r="L62" s="32">
        <v>41645</v>
      </c>
      <c r="M62" s="32">
        <v>41682</v>
      </c>
      <c r="N62" s="32"/>
      <c r="O62" s="32"/>
      <c r="P62" s="32"/>
      <c r="Q62" s="32"/>
      <c r="R62" s="32"/>
      <c r="S62" s="40">
        <v>41682</v>
      </c>
      <c r="T62" s="47" t="str">
        <f t="shared" si="13"/>
        <v>Oui</v>
      </c>
      <c r="U62" s="52"/>
      <c r="V62" s="51">
        <f t="shared" si="9"/>
        <v>1</v>
      </c>
      <c r="W62" s="51" t="str">
        <f t="shared" si="15"/>
        <v/>
      </c>
      <c r="X62" s="51">
        <f t="shared" si="16"/>
        <v>37</v>
      </c>
      <c r="Y62" s="47" t="str">
        <f t="shared" ref="Y62:Y69" si="20">IF(S62="retrait","retrait",IF(S62="suspension","suspension",IF(S62&gt;0,"certifié",IF(M62&gt;0,"instruction en cours",IF(L62&gt;0,"non instruit","")))))</f>
        <v>certifié</v>
      </c>
      <c r="Z62" t="s">
        <v>542</v>
      </c>
      <c r="AA62" s="11">
        <f>IF(COUNTIF($C$2:$C62,C62)&gt;1,0,1)</f>
        <v>0</v>
      </c>
      <c r="AB62" s="119" t="str">
        <f t="shared" si="18"/>
        <v>janv-14</v>
      </c>
      <c r="AC62" s="120" t="str">
        <f t="shared" si="19"/>
        <v>TRAITES</v>
      </c>
      <c r="AD62" s="112"/>
      <c r="AE62" s="53"/>
    </row>
    <row r="63" spans="1:31" ht="13.15" customHeight="1" x14ac:dyDescent="0.2">
      <c r="A63" s="68" t="str">
        <f t="shared" si="14"/>
        <v>Liquide Vaisselle Ecologique 20L ENZYLAV CUISINE</v>
      </c>
      <c r="B63" s="65" t="s">
        <v>19</v>
      </c>
      <c r="C63" s="69" t="s">
        <v>68</v>
      </c>
      <c r="D63" s="57" t="s">
        <v>45</v>
      </c>
      <c r="E63" s="57" t="str">
        <f>IF(S63="retrait","Cancelled - Licence holder withdrawal",IF(S63="suspension","Cancelled - Licence holder withdrawal",IF(S63&gt;0,"Awarded",IF(M63&gt;0,"Awarded - Extension in progress",IF(L63&gt;0,"Not yet in progress","")))))</f>
        <v>Awarded</v>
      </c>
      <c r="F63" s="65" t="b">
        <v>0</v>
      </c>
      <c r="G63" s="20" t="s">
        <v>67</v>
      </c>
      <c r="H63" s="39" t="s">
        <v>405</v>
      </c>
      <c r="I63" s="39" t="s">
        <v>402</v>
      </c>
      <c r="J63" s="72" t="s">
        <v>407</v>
      </c>
      <c r="K63" s="31" t="s">
        <v>21</v>
      </c>
      <c r="L63" s="32">
        <v>41645</v>
      </c>
      <c r="M63" s="32">
        <v>41682</v>
      </c>
      <c r="N63" s="32"/>
      <c r="O63" s="32"/>
      <c r="P63" s="32"/>
      <c r="Q63" s="32"/>
      <c r="R63" s="32"/>
      <c r="S63" s="40">
        <v>41682</v>
      </c>
      <c r="T63" s="47" t="str">
        <f t="shared" si="13"/>
        <v>Oui</v>
      </c>
      <c r="U63" s="52"/>
      <c r="V63" s="51">
        <f t="shared" si="9"/>
        <v>1</v>
      </c>
      <c r="W63" s="51" t="str">
        <f t="shared" si="15"/>
        <v/>
      </c>
      <c r="X63" s="51">
        <f t="shared" si="16"/>
        <v>37</v>
      </c>
      <c r="Y63" s="47" t="str">
        <f t="shared" si="20"/>
        <v>certifié</v>
      </c>
      <c r="Z63" t="s">
        <v>542</v>
      </c>
      <c r="AA63" s="11">
        <f>IF(COUNTIF($C$2:$C63,C63)&gt;1,0,1)</f>
        <v>0</v>
      </c>
      <c r="AB63" s="119" t="str">
        <f t="shared" si="18"/>
        <v>janv-14</v>
      </c>
      <c r="AC63" s="120" t="str">
        <f t="shared" si="19"/>
        <v>TRAITES</v>
      </c>
      <c r="AD63" s="112"/>
      <c r="AE63" s="53"/>
    </row>
    <row r="64" spans="1:31" ht="13.15" customHeight="1" x14ac:dyDescent="0.2">
      <c r="A64" s="45" t="str">
        <f t="shared" si="14"/>
        <v>Vaisselle Main 1L ENZYPIN</v>
      </c>
      <c r="B64" s="44" t="s">
        <v>19</v>
      </c>
      <c r="C64" s="20" t="s">
        <v>162</v>
      </c>
      <c r="D64" s="45" t="s">
        <v>45</v>
      </c>
      <c r="E64" s="45" t="s">
        <v>20</v>
      </c>
      <c r="F64" s="46" t="b">
        <v>0</v>
      </c>
      <c r="G64" s="20" t="s">
        <v>160</v>
      </c>
      <c r="H64" s="39" t="s">
        <v>631</v>
      </c>
      <c r="I64" s="39" t="s">
        <v>161</v>
      </c>
      <c r="J64" s="41" t="s">
        <v>163</v>
      </c>
      <c r="K64" s="31" t="s">
        <v>21</v>
      </c>
      <c r="L64" s="56">
        <v>42902</v>
      </c>
      <c r="M64" s="32">
        <v>42928</v>
      </c>
      <c r="N64" s="32"/>
      <c r="O64" s="32"/>
      <c r="P64" s="32"/>
      <c r="Q64" s="32"/>
      <c r="R64" s="32"/>
      <c r="S64" s="40">
        <v>42928</v>
      </c>
      <c r="T64" s="47" t="s">
        <v>22</v>
      </c>
      <c r="U64" s="52"/>
      <c r="V64" s="51">
        <v>1</v>
      </c>
      <c r="W64" s="51" t="str">
        <f t="shared" si="15"/>
        <v/>
      </c>
      <c r="X64" s="51">
        <f t="shared" si="16"/>
        <v>26</v>
      </c>
      <c r="Y64" s="47" t="s">
        <v>25</v>
      </c>
      <c r="Z64" t="s">
        <v>541</v>
      </c>
      <c r="AA64" s="11">
        <f>IF(COUNTIF($C$2:$C64,C64)&gt;1,0,1)</f>
        <v>1</v>
      </c>
      <c r="AB64" s="119" t="str">
        <f t="shared" si="18"/>
        <v>juin-17</v>
      </c>
      <c r="AC64" s="120" t="str">
        <f t="shared" si="19"/>
        <v>TRAITES</v>
      </c>
      <c r="AD64" s="112"/>
      <c r="AE64" s="53"/>
    </row>
    <row r="65" spans="1:31" ht="13.15" customHeight="1" x14ac:dyDescent="0.2">
      <c r="A65" s="68" t="str">
        <f t="shared" si="14"/>
        <v>Washing-up Liquid 1L (EN, FR, DE, NL, ES, IT) ENZYPIN</v>
      </c>
      <c r="B65" s="65" t="s">
        <v>19</v>
      </c>
      <c r="C65" s="69" t="s">
        <v>162</v>
      </c>
      <c r="D65" s="57" t="s">
        <v>45</v>
      </c>
      <c r="E65" s="57" t="s">
        <v>20</v>
      </c>
      <c r="F65" s="65" t="b">
        <v>0</v>
      </c>
      <c r="G65" s="20" t="s">
        <v>160</v>
      </c>
      <c r="H65" s="39" t="s">
        <v>636</v>
      </c>
      <c r="I65" s="26" t="s">
        <v>161</v>
      </c>
      <c r="J65" s="41" t="s">
        <v>486</v>
      </c>
      <c r="K65" s="31" t="s">
        <v>21</v>
      </c>
      <c r="L65" s="56">
        <v>42229</v>
      </c>
      <c r="M65" s="32">
        <v>42293</v>
      </c>
      <c r="N65" s="32"/>
      <c r="O65" s="32"/>
      <c r="P65" s="32"/>
      <c r="Q65" s="32"/>
      <c r="R65" s="32"/>
      <c r="S65" s="40">
        <v>42629</v>
      </c>
      <c r="T65" s="47" t="s">
        <v>22</v>
      </c>
      <c r="U65" s="52"/>
      <c r="V65" s="51">
        <f t="shared" si="9"/>
        <v>1</v>
      </c>
      <c r="W65" s="51" t="str">
        <f t="shared" si="15"/>
        <v/>
      </c>
      <c r="X65" s="51">
        <f t="shared" si="16"/>
        <v>64</v>
      </c>
      <c r="Y65" s="47" t="str">
        <f t="shared" si="20"/>
        <v>certifié</v>
      </c>
      <c r="AA65" s="11">
        <f>IF(COUNTIF($C$2:$C65,C65)&gt;1,0,1)</f>
        <v>0</v>
      </c>
      <c r="AB65" s="119" t="str">
        <f t="shared" si="18"/>
        <v>août-15</v>
      </c>
      <c r="AC65" s="120" t="str">
        <f t="shared" si="19"/>
        <v>TRAITES</v>
      </c>
      <c r="AD65" s="112"/>
      <c r="AE65" s="53"/>
    </row>
    <row r="66" spans="1:31" ht="13.15" customHeight="1" x14ac:dyDescent="0.2">
      <c r="A66" s="45" t="str">
        <f t="shared" si="14"/>
        <v>Vaisselle Main 5L ENZYPIN</v>
      </c>
      <c r="B66" s="44" t="s">
        <v>19</v>
      </c>
      <c r="C66" s="20" t="s">
        <v>162</v>
      </c>
      <c r="D66" s="45" t="s">
        <v>45</v>
      </c>
      <c r="E66" s="45" t="s">
        <v>20</v>
      </c>
      <c r="F66" s="46" t="b">
        <v>0</v>
      </c>
      <c r="G66" s="20" t="s">
        <v>160</v>
      </c>
      <c r="H66" s="39" t="s">
        <v>632</v>
      </c>
      <c r="I66" s="39" t="s">
        <v>161</v>
      </c>
      <c r="J66" s="41" t="s">
        <v>164</v>
      </c>
      <c r="K66" s="31" t="s">
        <v>21</v>
      </c>
      <c r="L66" s="56">
        <v>42902</v>
      </c>
      <c r="M66" s="32">
        <v>42928</v>
      </c>
      <c r="N66" s="32"/>
      <c r="O66" s="32"/>
      <c r="P66" s="32"/>
      <c r="Q66" s="32"/>
      <c r="R66" s="32"/>
      <c r="S66" s="40">
        <v>42928</v>
      </c>
      <c r="T66" s="47" t="s">
        <v>22</v>
      </c>
      <c r="U66" s="52"/>
      <c r="V66" s="51">
        <f t="shared" si="9"/>
        <v>1</v>
      </c>
      <c r="W66" s="51" t="str">
        <f t="shared" si="15"/>
        <v/>
      </c>
      <c r="X66" s="51">
        <f t="shared" si="16"/>
        <v>26</v>
      </c>
      <c r="Y66" s="47" t="str">
        <f t="shared" si="20"/>
        <v>certifié</v>
      </c>
      <c r="Z66" t="s">
        <v>541</v>
      </c>
      <c r="AA66" s="11">
        <f>IF(COUNTIF($C$2:$C66,C66)&gt;1,0,1)</f>
        <v>0</v>
      </c>
      <c r="AB66" s="119" t="str">
        <f t="shared" si="18"/>
        <v>juin-17</v>
      </c>
      <c r="AC66" s="120" t="str">
        <f t="shared" si="19"/>
        <v>TRAITES</v>
      </c>
      <c r="AD66" s="112"/>
      <c r="AE66" s="53"/>
    </row>
    <row r="67" spans="1:31" ht="13.5" customHeight="1" x14ac:dyDescent="0.2">
      <c r="A67" s="45" t="str">
        <f t="shared" si="14"/>
        <v>Washing-up Liquid 5L (EN, FR, DE, NL, ES, IT) ENZYPIN</v>
      </c>
      <c r="B67" s="6" t="s">
        <v>19</v>
      </c>
      <c r="C67" s="20" t="s">
        <v>162</v>
      </c>
      <c r="D67" s="45" t="s">
        <v>45</v>
      </c>
      <c r="E67" s="45" t="s">
        <v>20</v>
      </c>
      <c r="F67" s="6" t="b">
        <v>0</v>
      </c>
      <c r="G67" s="20" t="s">
        <v>160</v>
      </c>
      <c r="H67" s="39" t="s">
        <v>637</v>
      </c>
      <c r="I67" s="26" t="s">
        <v>161</v>
      </c>
      <c r="J67" s="41" t="s">
        <v>487</v>
      </c>
      <c r="K67" s="31" t="s">
        <v>21</v>
      </c>
      <c r="L67" s="56">
        <v>42229</v>
      </c>
      <c r="M67" s="32">
        <v>42293</v>
      </c>
      <c r="N67" s="32"/>
      <c r="O67" s="32"/>
      <c r="P67" s="32"/>
      <c r="Q67" s="32"/>
      <c r="R67" s="32"/>
      <c r="S67" s="40">
        <v>42629</v>
      </c>
      <c r="T67" s="47" t="s">
        <v>22</v>
      </c>
      <c r="U67" s="52"/>
      <c r="V67" s="51">
        <f t="shared" si="9"/>
        <v>1</v>
      </c>
      <c r="W67" s="51" t="str">
        <f t="shared" si="15"/>
        <v/>
      </c>
      <c r="X67" s="51">
        <f t="shared" si="16"/>
        <v>64</v>
      </c>
      <c r="Y67" s="47" t="str">
        <f t="shared" si="20"/>
        <v>certifié</v>
      </c>
      <c r="AA67" s="11">
        <f>IF(COUNTIF($C$2:$C67,C67)&gt;1,0,1)</f>
        <v>0</v>
      </c>
      <c r="AB67" s="119" t="str">
        <f t="shared" si="18"/>
        <v>août-15</v>
      </c>
      <c r="AC67" s="120" t="str">
        <f t="shared" si="19"/>
        <v>TRAITES</v>
      </c>
      <c r="AD67" s="112"/>
      <c r="AE67" s="53"/>
    </row>
    <row r="68" spans="1:31" ht="13.15" customHeight="1" x14ac:dyDescent="0.2">
      <c r="A68" s="45" t="str">
        <f t="shared" si="14"/>
        <v>Liquide vaisselle manuelle Ecologique EPLVI 1 EP2C</v>
      </c>
      <c r="B68" s="6" t="s">
        <v>19</v>
      </c>
      <c r="C68" s="20" t="s">
        <v>68</v>
      </c>
      <c r="D68" s="45" t="s">
        <v>45</v>
      </c>
      <c r="E68" s="45" t="str">
        <f>IF(S68="retrait","Cancelled - Licence holder withdrawal",IF(S68="suspension","Cancelled - Licence holder withdrawal",IF(S68&gt;0,"Awarded",IF(M68&gt;0,"Awarded - Extension in progress",IF(L68&gt;0,"Not yet in progress","")))))</f>
        <v>Awarded</v>
      </c>
      <c r="F68" s="6" t="b">
        <v>0</v>
      </c>
      <c r="G68" s="20" t="s">
        <v>67</v>
      </c>
      <c r="H68" s="39" t="s">
        <v>199</v>
      </c>
      <c r="I68" s="26" t="s">
        <v>100</v>
      </c>
      <c r="J68" s="55" t="s">
        <v>80</v>
      </c>
      <c r="K68" s="31" t="s">
        <v>54</v>
      </c>
      <c r="L68" s="32">
        <v>40990</v>
      </c>
      <c r="M68" s="32">
        <v>41050</v>
      </c>
      <c r="N68" s="32"/>
      <c r="O68" s="32"/>
      <c r="P68" s="32"/>
      <c r="Q68" s="32"/>
      <c r="R68" s="32"/>
      <c r="S68" s="32">
        <v>41066</v>
      </c>
      <c r="T68" s="47" t="str">
        <f>IF(E68="Not yet in progress","Non",IF(E68="","","Oui"))</f>
        <v>Oui</v>
      </c>
      <c r="U68" s="52"/>
      <c r="V68" s="51">
        <f t="shared" si="9"/>
        <v>1</v>
      </c>
      <c r="W68" s="51" t="str">
        <f t="shared" si="15"/>
        <v/>
      </c>
      <c r="X68" s="51">
        <f t="shared" si="16"/>
        <v>60</v>
      </c>
      <c r="Y68" s="47" t="str">
        <f t="shared" si="20"/>
        <v>certifié</v>
      </c>
      <c r="Z68" t="s">
        <v>542</v>
      </c>
      <c r="AA68" s="11">
        <f>IF(COUNTIF($C$2:$C68,C68)&gt;1,0,1)</f>
        <v>0</v>
      </c>
      <c r="AB68" s="119" t="str">
        <f t="shared" si="18"/>
        <v>mars-12</v>
      </c>
      <c r="AC68" s="120" t="str">
        <f t="shared" si="19"/>
        <v>TRAITES</v>
      </c>
      <c r="AD68" s="112"/>
      <c r="AE68" s="53"/>
    </row>
    <row r="69" spans="1:31" ht="13.5" customHeight="1" x14ac:dyDescent="0.2">
      <c r="A69" s="45" t="str">
        <f t="shared" si="14"/>
        <v>Liquide vaisselle manuelle Ecologique EPLVI 5 EP2C</v>
      </c>
      <c r="B69" s="6" t="s">
        <v>19</v>
      </c>
      <c r="C69" s="20" t="s">
        <v>68</v>
      </c>
      <c r="D69" s="45" t="s">
        <v>45</v>
      </c>
      <c r="E69" s="45" t="str">
        <f>IF(S69="retrait","Cancelled - Licence holder withdrawal",IF(S69="suspension","Cancelled - Licence holder withdrawal",IF(S69&gt;0,"Awarded",IF(M69&gt;0,"Awarded - Extension in progress",IF(L69&gt;0,"Not yet in progress","")))))</f>
        <v>Awarded</v>
      </c>
      <c r="F69" s="6" t="b">
        <v>0</v>
      </c>
      <c r="G69" s="20" t="s">
        <v>67</v>
      </c>
      <c r="H69" s="39" t="s">
        <v>200</v>
      </c>
      <c r="I69" s="26" t="s">
        <v>100</v>
      </c>
      <c r="J69" s="55" t="s">
        <v>81</v>
      </c>
      <c r="K69" s="31" t="s">
        <v>54</v>
      </c>
      <c r="L69" s="32">
        <v>40990</v>
      </c>
      <c r="M69" s="32">
        <v>41050</v>
      </c>
      <c r="N69" s="32"/>
      <c r="O69" s="32"/>
      <c r="P69" s="32"/>
      <c r="Q69" s="32"/>
      <c r="R69" s="32"/>
      <c r="S69" s="32">
        <v>41066</v>
      </c>
      <c r="T69" s="47" t="str">
        <f>IF(E69="Not yet in progress","Non",IF(E69="","","Oui"))</f>
        <v>Oui</v>
      </c>
      <c r="U69" s="52"/>
      <c r="V69" s="51">
        <f t="shared" si="9"/>
        <v>1</v>
      </c>
      <c r="W69" s="51" t="str">
        <f t="shared" si="15"/>
        <v/>
      </c>
      <c r="X69" s="51">
        <f t="shared" si="16"/>
        <v>60</v>
      </c>
      <c r="Y69" s="47" t="str">
        <f t="shared" si="20"/>
        <v>certifié</v>
      </c>
      <c r="Z69" t="s">
        <v>542</v>
      </c>
      <c r="AA69" s="11">
        <f>IF(COUNTIF($C$2:$C69,C69)&gt;1,0,1)</f>
        <v>0</v>
      </c>
      <c r="AB69" s="119" t="str">
        <f t="shared" si="18"/>
        <v>mars-12</v>
      </c>
      <c r="AC69" s="120" t="str">
        <f t="shared" si="19"/>
        <v>TRAITES</v>
      </c>
      <c r="AD69" s="112"/>
      <c r="AE69" s="53"/>
    </row>
    <row r="70" spans="1:31" ht="13.15" customHeight="1" x14ac:dyDescent="0.2">
      <c r="A70" s="45" t="str">
        <f t="shared" si="14"/>
        <v>LPM600 Liquide Plonge Manuel 1L EXEOL</v>
      </c>
      <c r="B70" s="6" t="s">
        <v>19</v>
      </c>
      <c r="C70" s="20" t="s">
        <v>158</v>
      </c>
      <c r="D70" s="45" t="s">
        <v>45</v>
      </c>
      <c r="E70" s="45" t="s">
        <v>20</v>
      </c>
      <c r="F70" s="6" t="b">
        <v>0</v>
      </c>
      <c r="G70" s="20" t="s">
        <v>155</v>
      </c>
      <c r="H70" s="39" t="s">
        <v>230</v>
      </c>
      <c r="I70" s="39" t="s">
        <v>156</v>
      </c>
      <c r="J70" s="41" t="s">
        <v>157</v>
      </c>
      <c r="K70" s="31" t="s">
        <v>248</v>
      </c>
      <c r="L70" s="56">
        <v>42465</v>
      </c>
      <c r="M70" s="32">
        <v>42580</v>
      </c>
      <c r="N70" s="32">
        <v>42704</v>
      </c>
      <c r="O70" s="32">
        <v>42782</v>
      </c>
      <c r="P70" s="32">
        <v>42802</v>
      </c>
      <c r="Q70" s="32"/>
      <c r="R70" s="32"/>
      <c r="S70" s="40">
        <v>42843</v>
      </c>
      <c r="T70" s="47" t="s">
        <v>22</v>
      </c>
      <c r="U70" s="52"/>
      <c r="V70" s="51">
        <v>1</v>
      </c>
      <c r="W70" s="51" t="str">
        <f t="shared" si="15"/>
        <v/>
      </c>
      <c r="X70" s="51">
        <f t="shared" si="16"/>
        <v>115</v>
      </c>
      <c r="Y70" s="47" t="s">
        <v>25</v>
      </c>
      <c r="Z70" t="s">
        <v>542</v>
      </c>
      <c r="AA70" s="11">
        <f>IF(COUNTIF($C$2:$C70,C70)&gt;1,0,1)</f>
        <v>1</v>
      </c>
      <c r="AB70" s="119" t="str">
        <f t="shared" si="18"/>
        <v>avr-16</v>
      </c>
      <c r="AC70" s="120" t="str">
        <f t="shared" si="19"/>
        <v>TRAITES</v>
      </c>
      <c r="AD70" s="112"/>
      <c r="AE70" s="53"/>
    </row>
    <row r="71" spans="1:31" ht="13.15" customHeight="1" x14ac:dyDescent="0.2">
      <c r="A71" s="45" t="str">
        <f xml:space="preserve"> CONCATENATE(H71," ",I71)</f>
        <v>Liquide Vaisselle Litchi 500mL CHEZ MOI</v>
      </c>
      <c r="B71" s="6" t="s">
        <v>19</v>
      </c>
      <c r="C71" s="20" t="s">
        <v>158</v>
      </c>
      <c r="D71" s="45" t="s">
        <v>45</v>
      </c>
      <c r="E71" s="45" t="s">
        <v>20</v>
      </c>
      <c r="F71" s="6" t="b">
        <v>0</v>
      </c>
      <c r="G71" s="20" t="s">
        <v>155</v>
      </c>
      <c r="H71" s="39" t="s">
        <v>594</v>
      </c>
      <c r="I71" s="39" t="s">
        <v>580</v>
      </c>
      <c r="J71" s="41" t="s">
        <v>645</v>
      </c>
      <c r="K71" s="31" t="s">
        <v>248</v>
      </c>
      <c r="L71" s="56">
        <v>42702</v>
      </c>
      <c r="M71" s="32">
        <v>42702</v>
      </c>
      <c r="N71" s="32">
        <v>42804</v>
      </c>
      <c r="O71" s="32">
        <v>42835</v>
      </c>
      <c r="P71" s="32">
        <v>42846</v>
      </c>
      <c r="Q71" s="32">
        <v>42894</v>
      </c>
      <c r="R71" s="32">
        <v>42942</v>
      </c>
      <c r="S71" s="40">
        <v>42949</v>
      </c>
      <c r="T71" s="47" t="s">
        <v>22</v>
      </c>
      <c r="U71" s="52"/>
      <c r="V71" s="51">
        <f t="shared" si="9"/>
        <v>1</v>
      </c>
      <c r="W71" s="51" t="str">
        <f>IF(IF(L71&gt;0,M71="",M71&gt;0),1,"")</f>
        <v/>
      </c>
      <c r="X71" s="51">
        <f>IF(M71="","",M71-L71)</f>
        <v>0</v>
      </c>
      <c r="Y71" s="47" t="str">
        <f>IF(S71="retrait","retrait",IF(S71="suspension","suspension",IF(S71&gt;0,"certifié",IF(M71&gt;0,"instruction en cours",IF(L71&gt;0,"non instruit","")))))</f>
        <v>certifié</v>
      </c>
      <c r="Z71" t="s">
        <v>538</v>
      </c>
      <c r="AA71" s="11">
        <f>IF(COUNTIF($C$2:$C71,C71)&gt;1,0,1)</f>
        <v>0</v>
      </c>
      <c r="AB71" s="119"/>
      <c r="AC71" s="120"/>
      <c r="AD71" s="112"/>
      <c r="AE71" s="53"/>
    </row>
    <row r="72" spans="1:31" ht="13.15" customHeight="1" x14ac:dyDescent="0.2">
      <c r="A72" s="45" t="str">
        <f xml:space="preserve"> CONCATENATE(H72," ",I72)</f>
        <v>Liquide Vaisselle Fleurs de Thé 500mL CHEZ MOI</v>
      </c>
      <c r="B72" s="6" t="s">
        <v>19</v>
      </c>
      <c r="C72" s="20" t="s">
        <v>158</v>
      </c>
      <c r="D72" s="45" t="s">
        <v>45</v>
      </c>
      <c r="E72" s="45" t="s">
        <v>20</v>
      </c>
      <c r="F72" s="6" t="b">
        <v>0</v>
      </c>
      <c r="G72" s="20" t="s">
        <v>155</v>
      </c>
      <c r="H72" s="39" t="s">
        <v>593</v>
      </c>
      <c r="I72" s="39" t="s">
        <v>580</v>
      </c>
      <c r="J72" s="41" t="s">
        <v>646</v>
      </c>
      <c r="K72" s="31" t="s">
        <v>248</v>
      </c>
      <c r="L72" s="56">
        <v>42702</v>
      </c>
      <c r="M72" s="32">
        <v>42702</v>
      </c>
      <c r="N72" s="32">
        <v>42804</v>
      </c>
      <c r="O72" s="32">
        <v>42835</v>
      </c>
      <c r="P72" s="32">
        <v>42846</v>
      </c>
      <c r="Q72" s="32">
        <v>42894</v>
      </c>
      <c r="R72" s="32">
        <v>42942</v>
      </c>
      <c r="S72" s="40">
        <v>42949</v>
      </c>
      <c r="T72" s="47" t="s">
        <v>22</v>
      </c>
      <c r="U72" s="52"/>
      <c r="V72" s="51">
        <f>IF(S72="retrait","",IF(S72="suspension","",IF(S72="","",1)))</f>
        <v>1</v>
      </c>
      <c r="W72" s="51" t="str">
        <f>IF(IF(L72&gt;0,M72="",M72&gt;0),1,"")</f>
        <v/>
      </c>
      <c r="X72" s="51">
        <f>IF(M72="","",M72-L72)</f>
        <v>0</v>
      </c>
      <c r="Y72" s="47" t="str">
        <f>IF(S72="retrait","retrait",IF(S72="suspension","suspension",IF(S72&gt;0,"certifié",IF(M72&gt;0,"instruction en cours",IF(L72&gt;0,"non instruit","")))))</f>
        <v>certifié</v>
      </c>
      <c r="Z72" t="s">
        <v>538</v>
      </c>
      <c r="AA72" s="11">
        <f>IF(COUNTIF($C$2:$C72,C72)&gt;1,0,1)</f>
        <v>0</v>
      </c>
      <c r="AB72" s="119"/>
      <c r="AC72" s="120"/>
      <c r="AD72" s="112"/>
      <c r="AE72" s="53"/>
    </row>
    <row r="73" spans="1:31" ht="13.5" customHeight="1" x14ac:dyDescent="0.2">
      <c r="A73" s="45" t="str">
        <f t="shared" si="14"/>
        <v>LPM600 Liquide Plonge Manuel 5L EXEOL</v>
      </c>
      <c r="B73" s="6" t="s">
        <v>19</v>
      </c>
      <c r="C73" s="20" t="s">
        <v>158</v>
      </c>
      <c r="D73" s="45" t="s">
        <v>45</v>
      </c>
      <c r="E73" s="45" t="s">
        <v>20</v>
      </c>
      <c r="F73" s="6" t="b">
        <v>0</v>
      </c>
      <c r="G73" s="20" t="s">
        <v>155</v>
      </c>
      <c r="H73" s="39" t="s">
        <v>231</v>
      </c>
      <c r="I73" s="39" t="s">
        <v>156</v>
      </c>
      <c r="J73" s="41" t="s">
        <v>159</v>
      </c>
      <c r="K73" s="31" t="s">
        <v>248</v>
      </c>
      <c r="L73" s="56">
        <v>42465</v>
      </c>
      <c r="M73" s="32">
        <v>42580</v>
      </c>
      <c r="N73" s="32">
        <v>42704</v>
      </c>
      <c r="O73" s="32">
        <v>42782</v>
      </c>
      <c r="P73" s="32">
        <v>42802</v>
      </c>
      <c r="Q73" s="32"/>
      <c r="R73" s="32"/>
      <c r="S73" s="40">
        <v>42843</v>
      </c>
      <c r="T73" s="47" t="s">
        <v>22</v>
      </c>
      <c r="U73" s="52"/>
      <c r="V73" s="51">
        <v>1</v>
      </c>
      <c r="W73" s="51" t="str">
        <f t="shared" si="15"/>
        <v/>
      </c>
      <c r="X73" s="51">
        <f t="shared" si="16"/>
        <v>115</v>
      </c>
      <c r="Y73" s="47" t="s">
        <v>25</v>
      </c>
      <c r="Z73" t="s">
        <v>542</v>
      </c>
      <c r="AA73" s="11">
        <f>IF(COUNTIF($C$2:$C73,C73)&gt;1,0,1)</f>
        <v>0</v>
      </c>
      <c r="AB73" s="119" t="str">
        <f t="shared" si="18"/>
        <v>avr-16</v>
      </c>
      <c r="AC73" s="120" t="str">
        <f t="shared" si="19"/>
        <v>TRAITES</v>
      </c>
      <c r="AD73" s="112"/>
      <c r="AE73" s="53"/>
    </row>
    <row r="74" spans="1:31" ht="13.5" customHeight="1" x14ac:dyDescent="0.2">
      <c r="A74" s="45" t="str">
        <f t="shared" si="14"/>
        <v>Liquide vaisselle 1L EYREIN</v>
      </c>
      <c r="B74" s="6" t="s">
        <v>19</v>
      </c>
      <c r="C74" s="20" t="s">
        <v>44</v>
      </c>
      <c r="D74" s="45" t="s">
        <v>45</v>
      </c>
      <c r="E74" s="45" t="str">
        <f t="shared" ref="E74:E79" si="21">IF(S74="retrait","Cancelled - Licence holder withdrawal",IF(S74="suspension","Cancelled - Licence holder withdrawal",IF(S74&gt;0,"Awarded",IF(M74&gt;0,"Awarded - Extension in progress",IF(L74&gt;0,"Not yet in progress","")))))</f>
        <v>Awarded</v>
      </c>
      <c r="F74" s="6" t="b">
        <v>0</v>
      </c>
      <c r="G74" s="20" t="s">
        <v>47</v>
      </c>
      <c r="H74" s="39" t="s">
        <v>148</v>
      </c>
      <c r="I74" s="26" t="s">
        <v>42</v>
      </c>
      <c r="J74" s="43" t="s">
        <v>43</v>
      </c>
      <c r="K74" s="31" t="s">
        <v>21</v>
      </c>
      <c r="L74" s="32">
        <v>42158</v>
      </c>
      <c r="M74" s="32">
        <v>42222</v>
      </c>
      <c r="N74" s="32"/>
      <c r="O74" s="32"/>
      <c r="P74" s="32"/>
      <c r="Q74" s="32"/>
      <c r="R74" s="32"/>
      <c r="S74" s="40">
        <v>42303</v>
      </c>
      <c r="T74" s="47" t="str">
        <f t="shared" ref="T74:T79" si="22">IF(E74="Not yet in progress","Non",IF(E74="","","Oui"))</f>
        <v>Oui</v>
      </c>
      <c r="U74" s="52"/>
      <c r="V74" s="51">
        <f t="shared" si="9"/>
        <v>1</v>
      </c>
      <c r="W74" s="51" t="str">
        <f t="shared" si="15"/>
        <v/>
      </c>
      <c r="X74" s="51">
        <f t="shared" si="16"/>
        <v>64</v>
      </c>
      <c r="Y74" s="47" t="str">
        <f t="shared" ref="Y74:Y81" si="23">IF(S74="retrait","retrait",IF(S74="suspension","suspension",IF(S74&gt;0,"certifié",IF(M74&gt;0,"instruction en cours",IF(L74&gt;0,"non instruit","")))))</f>
        <v>certifié</v>
      </c>
      <c r="Z74" t="s">
        <v>542</v>
      </c>
      <c r="AA74" s="11">
        <f>IF(COUNTIF($C$2:$C74,C74)&gt;1,0,1)</f>
        <v>1</v>
      </c>
      <c r="AB74" s="119" t="str">
        <f t="shared" si="18"/>
        <v>juin-15</v>
      </c>
      <c r="AC74" s="120" t="str">
        <f t="shared" si="19"/>
        <v>TRAITES</v>
      </c>
      <c r="AD74" s="112"/>
      <c r="AE74" s="53"/>
    </row>
    <row r="75" spans="1:31" ht="13.5" customHeight="1" x14ac:dyDescent="0.2">
      <c r="A75" s="45" t="str">
        <f xml:space="preserve"> CONCATENATE(H75," ",I75)</f>
        <v>Liquide Vaisselle Lavage de la Vaisselle à la Main 1L CHALLENGE'VERT</v>
      </c>
      <c r="B75" s="6" t="s">
        <v>19</v>
      </c>
      <c r="C75" s="20" t="s">
        <v>44</v>
      </c>
      <c r="D75" s="45" t="s">
        <v>45</v>
      </c>
      <c r="E75" s="45" t="str">
        <f t="shared" si="21"/>
        <v>Awarded</v>
      </c>
      <c r="F75" s="6" t="b">
        <v>0</v>
      </c>
      <c r="G75" s="20" t="s">
        <v>47</v>
      </c>
      <c r="H75" s="39" t="s">
        <v>650</v>
      </c>
      <c r="I75" s="26" t="s">
        <v>647</v>
      </c>
      <c r="J75" s="55" t="s">
        <v>648</v>
      </c>
      <c r="K75" s="31" t="s">
        <v>21</v>
      </c>
      <c r="L75" s="32">
        <v>42957</v>
      </c>
      <c r="M75" s="32">
        <v>42979</v>
      </c>
      <c r="N75" s="32"/>
      <c r="O75" s="32"/>
      <c r="P75" s="32"/>
      <c r="Q75" s="32"/>
      <c r="R75" s="32"/>
      <c r="S75" s="40">
        <v>42979</v>
      </c>
      <c r="T75" s="47" t="str">
        <f t="shared" si="22"/>
        <v>Oui</v>
      </c>
      <c r="U75" s="52"/>
      <c r="V75" s="51">
        <f>IF(S75="retrait","",IF(S75="suspension","",IF(S75="","",1)))</f>
        <v>1</v>
      </c>
      <c r="W75" s="51" t="str">
        <f>IF(IF(L75&gt;0,M75="",M75&gt;0),1,"")</f>
        <v/>
      </c>
      <c r="X75" s="51">
        <f>IF(M75="","",M75-L75)</f>
        <v>22</v>
      </c>
      <c r="Y75" s="47" t="str">
        <f t="shared" si="23"/>
        <v>certifié</v>
      </c>
      <c r="Z75" t="s">
        <v>542</v>
      </c>
      <c r="AA75" s="11">
        <f>IF(COUNTIF($C$2:$C75,C75)&gt;1,0,1)</f>
        <v>0</v>
      </c>
      <c r="AB75" s="119" t="str">
        <f>TEXT(L75,"MMM-AA")</f>
        <v>août-17</v>
      </c>
      <c r="AC75" s="120" t="str">
        <f>IF(S75&gt;0,"TRAITES",IF(R75&gt;0,"DOC COMPLEMENTAIRES A TRAITER",IF(Q75&gt;0,"EN ATTENTE DOC COMPLEMENTAIREs",IF(P75&gt;0,"DOC COMPLEMENTAIRES A TRAITER",IF(O75&gt;0,"EN ATTENTE DOC COMPLEMENTAIRES",IF(N75&gt;0,"DOC COMPLEMENTAIRES A TRAITER",IF(M75&gt;0,"EN ATTENTE DOC COMPLEMENTAIRES",IF(L75&gt;0,"A TRAITER",""))))))))</f>
        <v>TRAITES</v>
      </c>
      <c r="AD75" s="112"/>
      <c r="AE75" s="53"/>
    </row>
    <row r="76" spans="1:31" ht="13.15" customHeight="1" x14ac:dyDescent="0.2">
      <c r="A76" s="45" t="str">
        <f t="shared" si="14"/>
        <v>Liquide vaisselle 5L EYREIN</v>
      </c>
      <c r="B76" s="6" t="s">
        <v>19</v>
      </c>
      <c r="C76" s="20" t="s">
        <v>44</v>
      </c>
      <c r="D76" s="45" t="s">
        <v>45</v>
      </c>
      <c r="E76" s="45" t="str">
        <f t="shared" si="21"/>
        <v>Awarded</v>
      </c>
      <c r="F76" s="6" t="b">
        <v>0</v>
      </c>
      <c r="G76" s="20" t="s">
        <v>47</v>
      </c>
      <c r="H76" s="39" t="s">
        <v>188</v>
      </c>
      <c r="I76" s="26" t="s">
        <v>42</v>
      </c>
      <c r="J76" s="43" t="s">
        <v>50</v>
      </c>
      <c r="K76" s="31" t="s">
        <v>21</v>
      </c>
      <c r="L76" s="32">
        <v>42158</v>
      </c>
      <c r="M76" s="32">
        <v>42222</v>
      </c>
      <c r="N76" s="32"/>
      <c r="O76" s="32"/>
      <c r="P76" s="32"/>
      <c r="Q76" s="32"/>
      <c r="R76" s="32"/>
      <c r="S76" s="40">
        <v>42303</v>
      </c>
      <c r="T76" s="47" t="str">
        <f t="shared" si="22"/>
        <v>Oui</v>
      </c>
      <c r="U76" s="52"/>
      <c r="V76" s="51">
        <f t="shared" si="9"/>
        <v>1</v>
      </c>
      <c r="W76" s="51" t="str">
        <f t="shared" si="15"/>
        <v/>
      </c>
      <c r="X76" s="51">
        <f t="shared" si="16"/>
        <v>64</v>
      </c>
      <c r="Y76" s="47" t="str">
        <f t="shared" si="23"/>
        <v>certifié</v>
      </c>
      <c r="Z76" t="s">
        <v>542</v>
      </c>
      <c r="AA76" s="11">
        <f>IF(COUNTIF($C$2:$C76,C76)&gt;1,0,1)</f>
        <v>0</v>
      </c>
      <c r="AB76" s="119" t="str">
        <f t="shared" si="18"/>
        <v>juin-15</v>
      </c>
      <c r="AC76" s="120" t="str">
        <f t="shared" si="19"/>
        <v>TRAITES</v>
      </c>
      <c r="AD76" s="112"/>
      <c r="AE76" s="53"/>
    </row>
    <row r="77" spans="1:31" ht="13.15" customHeight="1" x14ac:dyDescent="0.2">
      <c r="A77" s="45" t="str">
        <f xml:space="preserve"> CONCATENATE(H77," ",I77)</f>
        <v>Liquide Vaisselle Lavage de la Vaisselle à la Main 5L CHALLENGE'VERT</v>
      </c>
      <c r="B77" s="6" t="s">
        <v>19</v>
      </c>
      <c r="C77" s="20" t="s">
        <v>44</v>
      </c>
      <c r="D77" s="45" t="s">
        <v>45</v>
      </c>
      <c r="E77" s="45" t="str">
        <f t="shared" si="21"/>
        <v>Awarded</v>
      </c>
      <c r="F77" s="6" t="b">
        <v>0</v>
      </c>
      <c r="G77" s="20" t="s">
        <v>47</v>
      </c>
      <c r="H77" s="39" t="s">
        <v>651</v>
      </c>
      <c r="I77" s="26" t="s">
        <v>647</v>
      </c>
      <c r="J77" s="43" t="s">
        <v>649</v>
      </c>
      <c r="K77" s="31" t="s">
        <v>21</v>
      </c>
      <c r="L77" s="32">
        <v>42957</v>
      </c>
      <c r="M77" s="32">
        <v>42979</v>
      </c>
      <c r="N77" s="32"/>
      <c r="O77" s="32"/>
      <c r="P77" s="32"/>
      <c r="Q77" s="32"/>
      <c r="R77" s="32"/>
      <c r="S77" s="40">
        <v>42979</v>
      </c>
      <c r="T77" s="47" t="str">
        <f t="shared" si="22"/>
        <v>Oui</v>
      </c>
      <c r="U77" s="52"/>
      <c r="V77" s="51">
        <f>IF(S77="retrait","",IF(S77="suspension","",IF(S77="","",1)))</f>
        <v>1</v>
      </c>
      <c r="W77" s="51" t="str">
        <f>IF(IF(L77&gt;0,M77="",M77&gt;0),1,"")</f>
        <v/>
      </c>
      <c r="X77" s="51">
        <f>IF(M77="","",M77-L77)</f>
        <v>22</v>
      </c>
      <c r="Y77" s="47" t="str">
        <f t="shared" si="23"/>
        <v>certifié</v>
      </c>
      <c r="Z77" t="s">
        <v>542</v>
      </c>
      <c r="AA77" s="11">
        <f>IF(COUNTIF($C$2:$C77,C77)&gt;1,0,1)</f>
        <v>0</v>
      </c>
      <c r="AB77" s="119" t="str">
        <f>TEXT(L77,"MMM-AA")</f>
        <v>août-17</v>
      </c>
      <c r="AC77" s="120" t="str">
        <f>IF(S77&gt;0,"TRAITES",IF(R77&gt;0,"DOC COMPLEMENTAIRES A TRAITER",IF(Q77&gt;0,"EN ATTENTE DOC COMPLEMENTAIREs",IF(P77&gt;0,"DOC COMPLEMENTAIRES A TRAITER",IF(O77&gt;0,"EN ATTENTE DOC COMPLEMENTAIRES",IF(N77&gt;0,"DOC COMPLEMENTAIRES A TRAITER",IF(M77&gt;0,"EN ATTENTE DOC COMPLEMENTAIRES",IF(L77&gt;0,"A TRAITER",""))))))))</f>
        <v>TRAITES</v>
      </c>
      <c r="AD77" s="112"/>
      <c r="AE77" s="53"/>
    </row>
    <row r="78" spans="1:31" ht="13.15" customHeight="1" x14ac:dyDescent="0.2">
      <c r="A78" s="45" t="str">
        <f t="shared" si="14"/>
        <v>Liquide vaisselle manuelle Ecologique GFLVI 1 GIF</v>
      </c>
      <c r="B78" s="6" t="s">
        <v>19</v>
      </c>
      <c r="C78" s="20" t="s">
        <v>68</v>
      </c>
      <c r="D78" s="45" t="s">
        <v>45</v>
      </c>
      <c r="E78" s="45" t="str">
        <f t="shared" si="21"/>
        <v>Awarded</v>
      </c>
      <c r="F78" s="6" t="b">
        <v>0</v>
      </c>
      <c r="G78" s="20" t="s">
        <v>67</v>
      </c>
      <c r="H78" s="39" t="s">
        <v>213</v>
      </c>
      <c r="I78" s="26" t="s">
        <v>107</v>
      </c>
      <c r="J78" s="55" t="s">
        <v>94</v>
      </c>
      <c r="K78" s="31" t="s">
        <v>54</v>
      </c>
      <c r="L78" s="32">
        <v>40990</v>
      </c>
      <c r="M78" s="32">
        <v>41050</v>
      </c>
      <c r="N78" s="32"/>
      <c r="O78" s="32"/>
      <c r="P78" s="32"/>
      <c r="Q78" s="32"/>
      <c r="R78" s="32"/>
      <c r="S78" s="32">
        <v>41066</v>
      </c>
      <c r="T78" s="47" t="str">
        <f t="shared" si="22"/>
        <v>Oui</v>
      </c>
      <c r="U78" s="52"/>
      <c r="V78" s="51">
        <f>IF(S78="retrait","",IF(S78="suspension","",IF(S78="","",1)))</f>
        <v>1</v>
      </c>
      <c r="W78" s="51" t="str">
        <f t="shared" si="15"/>
        <v/>
      </c>
      <c r="X78" s="51">
        <f t="shared" si="16"/>
        <v>60</v>
      </c>
      <c r="Y78" s="47" t="str">
        <f t="shared" si="23"/>
        <v>certifié</v>
      </c>
      <c r="Z78" t="s">
        <v>542</v>
      </c>
      <c r="AA78" s="11">
        <f>IF(COUNTIF($C$2:$C78,C78)&gt;1,0,1)</f>
        <v>0</v>
      </c>
      <c r="AB78" s="119" t="str">
        <f t="shared" si="18"/>
        <v>mars-12</v>
      </c>
      <c r="AC78" s="120" t="str">
        <f t="shared" si="19"/>
        <v>TRAITES</v>
      </c>
      <c r="AD78" s="112"/>
      <c r="AE78" s="53"/>
    </row>
    <row r="79" spans="1:31" ht="13.15" customHeight="1" x14ac:dyDescent="0.2">
      <c r="A79" s="45" t="str">
        <f t="shared" si="14"/>
        <v>Liquide vaisselle manuelle Ecologique GFLVI 5 GIF</v>
      </c>
      <c r="B79" s="6" t="s">
        <v>19</v>
      </c>
      <c r="C79" s="20" t="s">
        <v>68</v>
      </c>
      <c r="D79" s="45" t="s">
        <v>45</v>
      </c>
      <c r="E79" s="45" t="str">
        <f t="shared" si="21"/>
        <v>Awarded</v>
      </c>
      <c r="F79" s="6" t="b">
        <v>0</v>
      </c>
      <c r="G79" s="20" t="s">
        <v>67</v>
      </c>
      <c r="H79" s="39" t="s">
        <v>214</v>
      </c>
      <c r="I79" s="26" t="s">
        <v>107</v>
      </c>
      <c r="J79" s="55" t="s">
        <v>95</v>
      </c>
      <c r="K79" s="31" t="s">
        <v>54</v>
      </c>
      <c r="L79" s="32">
        <v>40990</v>
      </c>
      <c r="M79" s="32">
        <v>41050</v>
      </c>
      <c r="N79" s="32"/>
      <c r="O79" s="32"/>
      <c r="P79" s="32"/>
      <c r="Q79" s="32"/>
      <c r="R79" s="32"/>
      <c r="S79" s="32">
        <v>41066</v>
      </c>
      <c r="T79" s="47" t="str">
        <f t="shared" si="22"/>
        <v>Oui</v>
      </c>
      <c r="U79" s="52"/>
      <c r="V79" s="51">
        <f>IF(S79="retrait","",IF(S79="suspension","",IF(S79="","",1)))</f>
        <v>1</v>
      </c>
      <c r="W79" s="51" t="str">
        <f t="shared" si="15"/>
        <v/>
      </c>
      <c r="X79" s="51">
        <f t="shared" si="16"/>
        <v>60</v>
      </c>
      <c r="Y79" s="47" t="str">
        <f t="shared" si="23"/>
        <v>certifié</v>
      </c>
      <c r="Z79" t="s">
        <v>542</v>
      </c>
      <c r="AA79" s="11">
        <f>IF(COUNTIF($C$2:$C79,C79)&gt;1,0,1)</f>
        <v>0</v>
      </c>
      <c r="AB79" s="119" t="str">
        <f t="shared" si="18"/>
        <v>mars-12</v>
      </c>
      <c r="AC79" s="120" t="str">
        <f t="shared" si="19"/>
        <v>TRAITES</v>
      </c>
      <c r="AD79" s="112"/>
      <c r="AE79" s="53"/>
    </row>
    <row r="80" spans="1:31" ht="13.15" customHeight="1" x14ac:dyDescent="0.2">
      <c r="A80" s="45" t="str">
        <f t="shared" si="14"/>
        <v>Liquide Vaisselle Manuelle 1L GREEN LINE</v>
      </c>
      <c r="B80" s="6" t="s">
        <v>19</v>
      </c>
      <c r="C80" s="20" t="s">
        <v>166</v>
      </c>
      <c r="D80" s="45" t="s">
        <v>45</v>
      </c>
      <c r="E80" s="45" t="s">
        <v>20</v>
      </c>
      <c r="F80" s="6" t="b">
        <v>0</v>
      </c>
      <c r="G80" s="20" t="s">
        <v>165</v>
      </c>
      <c r="H80" s="39" t="s">
        <v>307</v>
      </c>
      <c r="I80" s="39" t="s">
        <v>305</v>
      </c>
      <c r="J80" s="92" t="s">
        <v>308</v>
      </c>
      <c r="K80" s="31" t="s">
        <v>21</v>
      </c>
      <c r="L80" s="40">
        <v>41316</v>
      </c>
      <c r="M80" s="40">
        <v>41336</v>
      </c>
      <c r="N80" s="40"/>
      <c r="O80" s="40"/>
      <c r="P80" s="40"/>
      <c r="Q80" s="40"/>
      <c r="R80" s="40"/>
      <c r="S80" s="40">
        <v>42306</v>
      </c>
      <c r="T80" s="47" t="s">
        <v>22</v>
      </c>
      <c r="U80" s="52"/>
      <c r="V80" s="51">
        <f>IF(S80="retrait","",IF(S80="suspension","",IF(S80="","",1)))</f>
        <v>1</v>
      </c>
      <c r="W80" s="51" t="str">
        <f t="shared" si="15"/>
        <v/>
      </c>
      <c r="X80" s="51">
        <f t="shared" si="16"/>
        <v>20</v>
      </c>
      <c r="Y80" s="47" t="str">
        <f t="shared" si="23"/>
        <v>certifié</v>
      </c>
      <c r="Z80" t="s">
        <v>540</v>
      </c>
      <c r="AA80" s="11">
        <f>IF(COUNTIF($C$2:$C80,C80)&gt;1,0,1)</f>
        <v>0</v>
      </c>
      <c r="AB80" s="119" t="str">
        <f t="shared" si="18"/>
        <v>févr-13</v>
      </c>
      <c r="AC80" s="120" t="str">
        <f t="shared" si="19"/>
        <v>TRAITES</v>
      </c>
      <c r="AD80" s="112"/>
      <c r="AE80" s="53"/>
    </row>
    <row r="81" spans="1:31" ht="13.15" customHeight="1" x14ac:dyDescent="0.2">
      <c r="A81" s="45" t="str">
        <f t="shared" si="14"/>
        <v>Liquide Vaisselle Manuelle 5L GREEN LINE</v>
      </c>
      <c r="B81" s="6" t="s">
        <v>19</v>
      </c>
      <c r="C81" s="20" t="s">
        <v>166</v>
      </c>
      <c r="D81" s="45" t="s">
        <v>45</v>
      </c>
      <c r="E81" s="45" t="s">
        <v>20</v>
      </c>
      <c r="F81" s="6" t="b">
        <v>0</v>
      </c>
      <c r="G81" s="20" t="s">
        <v>165</v>
      </c>
      <c r="H81" s="39" t="s">
        <v>306</v>
      </c>
      <c r="I81" s="39" t="s">
        <v>305</v>
      </c>
      <c r="J81" s="41" t="s">
        <v>304</v>
      </c>
      <c r="K81" s="14" t="s">
        <v>21</v>
      </c>
      <c r="L81" s="118">
        <v>41316</v>
      </c>
      <c r="M81" s="118">
        <v>41336</v>
      </c>
      <c r="N81" s="19"/>
      <c r="O81" s="19"/>
      <c r="P81" s="19"/>
      <c r="Q81" s="19"/>
      <c r="R81" s="19"/>
      <c r="S81" s="40">
        <v>41336</v>
      </c>
      <c r="T81" s="47" t="s">
        <v>22</v>
      </c>
      <c r="U81" s="52"/>
      <c r="V81" s="51">
        <f>IF(S81="retrait","",IF(S81="suspension","",IF(S81="","",1)))</f>
        <v>1</v>
      </c>
      <c r="W81" s="51" t="str">
        <f t="shared" si="15"/>
        <v/>
      </c>
      <c r="X81" s="51">
        <f t="shared" si="16"/>
        <v>20</v>
      </c>
      <c r="Y81" s="47" t="str">
        <f t="shared" si="23"/>
        <v>certifié</v>
      </c>
      <c r="Z81" t="s">
        <v>540</v>
      </c>
      <c r="AA81" s="11">
        <f>IF(COUNTIF($C$2:$C81,C81)&gt;1,0,1)</f>
        <v>0</v>
      </c>
      <c r="AB81" s="119" t="str">
        <f t="shared" si="18"/>
        <v>févr-13</v>
      </c>
      <c r="AC81" s="120" t="str">
        <f t="shared" si="19"/>
        <v>TRAITES</v>
      </c>
      <c r="AD81" s="112"/>
      <c r="AE81" s="53"/>
    </row>
    <row r="82" spans="1:31" ht="13.15" customHeight="1" x14ac:dyDescent="0.2">
      <c r="A82" s="45" t="str">
        <f t="shared" si="14"/>
        <v>Hand Dish Liquide Vaisselle 1L (FR, NL, EN) GREEN'R</v>
      </c>
      <c r="B82" s="6" t="s">
        <v>19</v>
      </c>
      <c r="C82" s="20" t="s">
        <v>166</v>
      </c>
      <c r="D82" s="45" t="s">
        <v>45</v>
      </c>
      <c r="E82" s="45" t="s">
        <v>20</v>
      </c>
      <c r="F82" s="6" t="b">
        <v>0</v>
      </c>
      <c r="G82" s="20" t="s">
        <v>165</v>
      </c>
      <c r="H82" s="39" t="s">
        <v>170</v>
      </c>
      <c r="I82" s="26" t="s">
        <v>169</v>
      </c>
      <c r="J82" s="29" t="s">
        <v>167</v>
      </c>
      <c r="K82" s="31" t="s">
        <v>21</v>
      </c>
      <c r="L82" s="56">
        <v>42233</v>
      </c>
      <c r="M82" s="32">
        <v>42303</v>
      </c>
      <c r="N82" s="32"/>
      <c r="O82" s="32"/>
      <c r="P82" s="32"/>
      <c r="Q82" s="32"/>
      <c r="R82" s="32"/>
      <c r="S82" s="56"/>
      <c r="T82" s="47" t="s">
        <v>22</v>
      </c>
      <c r="U82" s="52"/>
      <c r="V82" s="51">
        <v>1</v>
      </c>
      <c r="W82" s="51" t="str">
        <f t="shared" si="15"/>
        <v/>
      </c>
      <c r="X82" s="51">
        <f t="shared" si="16"/>
        <v>70</v>
      </c>
      <c r="Y82" s="47" t="s">
        <v>568</v>
      </c>
      <c r="Z82" t="s">
        <v>540</v>
      </c>
      <c r="AA82" s="11">
        <f>IF(COUNTIF($C$2:$C82,C82)&gt;1,0,1)</f>
        <v>0</v>
      </c>
      <c r="AB82" s="119" t="str">
        <f t="shared" si="18"/>
        <v>août-15</v>
      </c>
      <c r="AC82" s="120" t="str">
        <f t="shared" si="19"/>
        <v>EN ATTENTE DOC COMPLEMENTAIRES</v>
      </c>
      <c r="AD82" s="112"/>
      <c r="AE82" s="53"/>
    </row>
    <row r="83" spans="1:31" ht="13.15" customHeight="1" x14ac:dyDescent="0.2">
      <c r="A83" s="45" t="str">
        <f xml:space="preserve"> CONCATENATE(H83," ",I83)</f>
        <v>Plonge Manuelle Concentré 1L BEE UP</v>
      </c>
      <c r="B83" s="6" t="s">
        <v>19</v>
      </c>
      <c r="C83" s="20" t="s">
        <v>166</v>
      </c>
      <c r="D83" s="45" t="s">
        <v>45</v>
      </c>
      <c r="E83" s="45" t="s">
        <v>20</v>
      </c>
      <c r="F83" s="6" t="b">
        <v>0</v>
      </c>
      <c r="G83" s="20" t="s">
        <v>165</v>
      </c>
      <c r="H83" s="39" t="s">
        <v>607</v>
      </c>
      <c r="I83" s="39" t="s">
        <v>592</v>
      </c>
      <c r="J83" s="41" t="s">
        <v>605</v>
      </c>
      <c r="K83" s="31" t="s">
        <v>21</v>
      </c>
      <c r="L83" s="56">
        <v>42773</v>
      </c>
      <c r="M83" s="32">
        <v>42788</v>
      </c>
      <c r="N83" s="32">
        <v>42801</v>
      </c>
      <c r="O83" s="32"/>
      <c r="P83" s="32"/>
      <c r="Q83" s="32"/>
      <c r="R83" s="32"/>
      <c r="S83" s="56">
        <v>42811</v>
      </c>
      <c r="T83" s="47" t="s">
        <v>22</v>
      </c>
      <c r="U83" s="52"/>
      <c r="V83" s="51">
        <f>IF(S83="retrait","",IF(S83="suspension","",IF(S83="","",1)))</f>
        <v>1</v>
      </c>
      <c r="W83" s="51" t="str">
        <f>IF(IF(L83&gt;0,M83="",M83&gt;0),1,"")</f>
        <v/>
      </c>
      <c r="X83" s="51">
        <f>IF(M83="","",M83-L83)</f>
        <v>15</v>
      </c>
      <c r="Y83" s="47" t="str">
        <f>IF(S83="retrait","retrait",IF(S83="suspension","suspension",IF(S83&gt;0,"certifié",IF(M83&gt;0,"instruction en cours",IF(L83&gt;0,"non instruit","")))))</f>
        <v>certifié</v>
      </c>
      <c r="Z83" t="s">
        <v>540</v>
      </c>
      <c r="AA83" s="11"/>
      <c r="AB83" s="119" t="str">
        <f t="shared" si="18"/>
        <v>févr-17</v>
      </c>
      <c r="AC83" s="120" t="str">
        <f t="shared" si="19"/>
        <v>TRAITES</v>
      </c>
      <c r="AD83" s="112"/>
      <c r="AE83" s="53"/>
    </row>
    <row r="84" spans="1:31" ht="13.15" customHeight="1" x14ac:dyDescent="0.2">
      <c r="A84" s="45" t="str">
        <f t="shared" si="14"/>
        <v>Liquide vaisselle 1L (FR, NL, EN) OH CLEAN</v>
      </c>
      <c r="B84" s="6" t="s">
        <v>19</v>
      </c>
      <c r="C84" s="20" t="s">
        <v>166</v>
      </c>
      <c r="D84" s="45" t="s">
        <v>45</v>
      </c>
      <c r="E84" s="45" t="s">
        <v>20</v>
      </c>
      <c r="F84" s="6" t="b">
        <v>0</v>
      </c>
      <c r="G84" s="73" t="s">
        <v>165</v>
      </c>
      <c r="H84" s="39" t="s">
        <v>553</v>
      </c>
      <c r="I84" s="39" t="s">
        <v>554</v>
      </c>
      <c r="J84" s="41" t="s">
        <v>552</v>
      </c>
      <c r="K84" s="31" t="s">
        <v>21</v>
      </c>
      <c r="L84" s="33">
        <v>42551</v>
      </c>
      <c r="M84" s="33">
        <v>42684</v>
      </c>
      <c r="N84" s="33">
        <v>42724</v>
      </c>
      <c r="O84" s="33"/>
      <c r="P84" s="33"/>
      <c r="Q84" s="33"/>
      <c r="R84" s="33"/>
      <c r="S84" s="56">
        <v>42754</v>
      </c>
      <c r="T84" s="47" t="s">
        <v>22</v>
      </c>
      <c r="U84" s="52"/>
      <c r="V84" s="51">
        <f>IF(S84="retrait","",IF(S84="suspension","",IF(S84="","",1)))</f>
        <v>1</v>
      </c>
      <c r="W84" s="51" t="str">
        <f t="shared" si="15"/>
        <v/>
      </c>
      <c r="X84" s="51">
        <f t="shared" si="16"/>
        <v>133</v>
      </c>
      <c r="Y84" s="47" t="str">
        <f>IF(S84="retrait","retrait",IF(S84="suspension","suspension",IF(S84&gt;0,"certifié",IF(M84&gt;0,"instruction en cours",IF(L84&gt;0,"non instruit","")))))</f>
        <v>certifié</v>
      </c>
      <c r="Z84" t="s">
        <v>540</v>
      </c>
      <c r="AA84" s="11">
        <f>IF(COUNTIF($C$2:$C84,C84)&gt;1,0,1)</f>
        <v>0</v>
      </c>
      <c r="AB84" s="119" t="str">
        <f t="shared" si="18"/>
        <v>juin-16</v>
      </c>
      <c r="AC84" s="120" t="str">
        <f t="shared" si="19"/>
        <v>TRAITES</v>
      </c>
      <c r="AD84" s="112"/>
      <c r="AE84" s="53"/>
    </row>
    <row r="85" spans="1:31" ht="13.15" customHeight="1" x14ac:dyDescent="0.2">
      <c r="A85" s="45" t="str">
        <f t="shared" si="14"/>
        <v>Détergent plonge manuelle concentré 1L MACTEEP CUISINE</v>
      </c>
      <c r="B85" s="6" t="s">
        <v>19</v>
      </c>
      <c r="C85" s="20" t="s">
        <v>166</v>
      </c>
      <c r="D85" s="45" t="s">
        <v>45</v>
      </c>
      <c r="E85" s="45" t="s">
        <v>20</v>
      </c>
      <c r="F85" s="6" t="b">
        <v>0</v>
      </c>
      <c r="G85" s="20" t="s">
        <v>165</v>
      </c>
      <c r="H85" s="39" t="s">
        <v>547</v>
      </c>
      <c r="I85" s="39" t="s">
        <v>548</v>
      </c>
      <c r="J85" s="41" t="s">
        <v>549</v>
      </c>
      <c r="K85" s="31" t="s">
        <v>21</v>
      </c>
      <c r="L85" s="56">
        <v>42528</v>
      </c>
      <c r="M85" s="32">
        <v>42647</v>
      </c>
      <c r="N85" s="32">
        <v>42662</v>
      </c>
      <c r="O85" s="32">
        <v>42684</v>
      </c>
      <c r="P85" s="32">
        <v>42691</v>
      </c>
      <c r="Q85" s="32">
        <v>42712</v>
      </c>
      <c r="R85" s="32">
        <v>42716</v>
      </c>
      <c r="S85" s="56">
        <v>42754</v>
      </c>
      <c r="T85" s="47" t="s">
        <v>22</v>
      </c>
      <c r="U85" s="52"/>
      <c r="V85" s="51">
        <f>IF(S85="retrait","",IF(S85="suspension","",IF(S85="","",1)))</f>
        <v>1</v>
      </c>
      <c r="W85" s="51" t="str">
        <f t="shared" si="15"/>
        <v/>
      </c>
      <c r="X85" s="51">
        <f t="shared" si="16"/>
        <v>119</v>
      </c>
      <c r="Y85" s="47" t="str">
        <f>IF(S85="retrait","retrait",IF(S85="suspension","suspension",IF(S85&gt;0,"certifié",IF(M85&gt;0,"instruction en cours",IF(L85&gt;0,"non instruit","")))))</f>
        <v>certifié</v>
      </c>
      <c r="Z85" t="s">
        <v>540</v>
      </c>
      <c r="AA85" s="11">
        <f>IF(COUNTIF($C$2:$C85,C85)&gt;1,0,1)</f>
        <v>0</v>
      </c>
      <c r="AB85" s="119" t="str">
        <f t="shared" si="18"/>
        <v>juin-16</v>
      </c>
      <c r="AC85" s="120" t="str">
        <f t="shared" si="19"/>
        <v>TRAITES</v>
      </c>
      <c r="AD85" s="112"/>
      <c r="AE85" s="53"/>
    </row>
    <row r="86" spans="1:31" ht="13.15" customHeight="1" x14ac:dyDescent="0.2">
      <c r="A86" s="45" t="str">
        <f t="shared" si="14"/>
        <v>Détergent plonge manuelle concentré 5L MACTEEP CUISINE</v>
      </c>
      <c r="B86" s="6" t="s">
        <v>19</v>
      </c>
      <c r="C86" s="20" t="s">
        <v>166</v>
      </c>
      <c r="D86" s="45" t="s">
        <v>45</v>
      </c>
      <c r="E86" s="45" t="s">
        <v>20</v>
      </c>
      <c r="F86" s="6" t="b">
        <v>0</v>
      </c>
      <c r="G86" s="20" t="s">
        <v>165</v>
      </c>
      <c r="H86" s="39" t="s">
        <v>550</v>
      </c>
      <c r="I86" s="39" t="s">
        <v>548</v>
      </c>
      <c r="J86" s="41" t="s">
        <v>551</v>
      </c>
      <c r="K86" s="31" t="s">
        <v>21</v>
      </c>
      <c r="L86" s="56">
        <v>42528</v>
      </c>
      <c r="M86" s="32">
        <v>42647</v>
      </c>
      <c r="N86" s="32">
        <v>42662</v>
      </c>
      <c r="O86" s="32">
        <v>42684</v>
      </c>
      <c r="P86" s="32">
        <v>42691</v>
      </c>
      <c r="Q86" s="32">
        <v>42712</v>
      </c>
      <c r="R86" s="32">
        <v>42716</v>
      </c>
      <c r="S86" s="56">
        <v>42754</v>
      </c>
      <c r="T86" s="47" t="s">
        <v>22</v>
      </c>
      <c r="U86" s="52"/>
      <c r="V86" s="51">
        <f>IF(S86="retrait","",IF(S86="suspension","",IF(S86="","",1)))</f>
        <v>1</v>
      </c>
      <c r="W86" s="51" t="str">
        <f t="shared" si="15"/>
        <v/>
      </c>
      <c r="X86" s="51">
        <f t="shared" si="16"/>
        <v>119</v>
      </c>
      <c r="Y86" s="47" t="str">
        <f>IF(S86="retrait","retrait",IF(S86="suspension","suspension",IF(S86&gt;0,"certifié",IF(M86&gt;0,"instruction en cours",IF(L86&gt;0,"non instruit","")))))</f>
        <v>certifié</v>
      </c>
      <c r="Z86" t="s">
        <v>540</v>
      </c>
      <c r="AA86" s="11">
        <f>IF(COUNTIF($C$2:$C86,C86)&gt;1,0,1)</f>
        <v>0</v>
      </c>
      <c r="AB86" s="119" t="str">
        <f t="shared" si="18"/>
        <v>juin-16</v>
      </c>
      <c r="AC86" s="120" t="str">
        <f t="shared" si="19"/>
        <v>TRAITES</v>
      </c>
      <c r="AD86" s="112"/>
      <c r="AE86" s="53"/>
    </row>
    <row r="87" spans="1:31" ht="13.15" customHeight="1" x14ac:dyDescent="0.2">
      <c r="A87" s="45" t="str">
        <f t="shared" si="14"/>
        <v>Hand Dish Liquide Vaisselle 1L (SE, NO, DK) GREEN'R</v>
      </c>
      <c r="B87" s="6" t="s">
        <v>19</v>
      </c>
      <c r="C87" s="20" t="s">
        <v>166</v>
      </c>
      <c r="D87" s="45" t="s">
        <v>45</v>
      </c>
      <c r="E87" s="45" t="s">
        <v>20</v>
      </c>
      <c r="F87" s="6" t="b">
        <v>0</v>
      </c>
      <c r="G87" s="20" t="s">
        <v>165</v>
      </c>
      <c r="H87" s="39" t="s">
        <v>473</v>
      </c>
      <c r="I87" s="26" t="s">
        <v>169</v>
      </c>
      <c r="J87" s="29" t="s">
        <v>472</v>
      </c>
      <c r="K87" s="31" t="s">
        <v>21</v>
      </c>
      <c r="L87" s="56">
        <v>42233</v>
      </c>
      <c r="M87" s="32">
        <v>42303</v>
      </c>
      <c r="N87" s="32"/>
      <c r="O87" s="32"/>
      <c r="P87" s="32"/>
      <c r="Q87" s="32"/>
      <c r="R87" s="32"/>
      <c r="S87" s="56"/>
      <c r="T87" s="47" t="s">
        <v>22</v>
      </c>
      <c r="U87" s="52"/>
      <c r="V87" s="51">
        <v>1</v>
      </c>
      <c r="W87" s="51" t="str">
        <f t="shared" si="15"/>
        <v/>
      </c>
      <c r="X87" s="51">
        <f t="shared" si="16"/>
        <v>70</v>
      </c>
      <c r="Y87" s="47" t="s">
        <v>568</v>
      </c>
      <c r="Z87" t="s">
        <v>540</v>
      </c>
      <c r="AA87" s="11">
        <f>IF(COUNTIF($C$2:$C87,C87)&gt;1,0,1)</f>
        <v>0</v>
      </c>
      <c r="AB87" s="119" t="str">
        <f t="shared" si="18"/>
        <v>août-15</v>
      </c>
      <c r="AC87" s="120" t="str">
        <f t="shared" si="19"/>
        <v>EN ATTENTE DOC COMPLEMENTAIRES</v>
      </c>
      <c r="AD87" s="112"/>
      <c r="AE87" s="53"/>
    </row>
    <row r="88" spans="1:31" ht="13.15" customHeight="1" x14ac:dyDescent="0.2">
      <c r="A88" s="45" t="str">
        <f t="shared" si="14"/>
        <v>Liquide vaisselle 1L TECHLINE</v>
      </c>
      <c r="B88" s="6" t="s">
        <v>19</v>
      </c>
      <c r="C88" s="20" t="s">
        <v>166</v>
      </c>
      <c r="D88" s="45" t="s">
        <v>45</v>
      </c>
      <c r="E88" s="45" t="s">
        <v>20</v>
      </c>
      <c r="F88" s="6" t="b">
        <v>0</v>
      </c>
      <c r="G88" s="20" t="s">
        <v>165</v>
      </c>
      <c r="H88" s="39" t="s">
        <v>148</v>
      </c>
      <c r="I88" s="26" t="s">
        <v>331</v>
      </c>
      <c r="J88" s="29" t="s">
        <v>512</v>
      </c>
      <c r="K88" s="31" t="s">
        <v>21</v>
      </c>
      <c r="L88" s="56">
        <v>42396</v>
      </c>
      <c r="M88" s="32">
        <v>42432</v>
      </c>
      <c r="N88" s="32"/>
      <c r="O88" s="32"/>
      <c r="P88" s="32"/>
      <c r="Q88" s="32"/>
      <c r="R88" s="32"/>
      <c r="S88" s="56">
        <v>42486</v>
      </c>
      <c r="T88" s="47" t="s">
        <v>22</v>
      </c>
      <c r="U88" s="52"/>
      <c r="V88" s="51">
        <f>IF(S88="retrait","",IF(S88="suspension","",IF(S88="","",1)))</f>
        <v>1</v>
      </c>
      <c r="W88" s="51" t="str">
        <f t="shared" si="15"/>
        <v/>
      </c>
      <c r="X88" s="51">
        <f t="shared" si="16"/>
        <v>36</v>
      </c>
      <c r="Y88" s="47" t="str">
        <f>IF(S88="retrait","retrait",IF(S88="suspension","suspension",IF(S88&gt;0,"certifié",IF(M88&gt;0,"instruction en cours",IF(L88&gt;0,"non instruit","")))))</f>
        <v>certifié</v>
      </c>
      <c r="Z88" t="s">
        <v>540</v>
      </c>
      <c r="AA88" s="11">
        <f>IF(COUNTIF($C$2:$C88,C88)&gt;1,0,1)</f>
        <v>0</v>
      </c>
      <c r="AB88" s="119" t="str">
        <f t="shared" si="18"/>
        <v>janv-16</v>
      </c>
      <c r="AC88" s="120" t="str">
        <f t="shared" si="19"/>
        <v>TRAITES</v>
      </c>
      <c r="AD88" s="112"/>
      <c r="AE88" s="53"/>
    </row>
    <row r="89" spans="1:31" ht="13.15" customHeight="1" x14ac:dyDescent="0.2">
      <c r="A89" s="45" t="str">
        <f t="shared" si="14"/>
        <v>Liquide vaisselle 5L TECHLINE</v>
      </c>
      <c r="B89" s="6" t="s">
        <v>19</v>
      </c>
      <c r="C89" s="20" t="s">
        <v>166</v>
      </c>
      <c r="D89" s="45" t="s">
        <v>45</v>
      </c>
      <c r="E89" s="45" t="s">
        <v>20</v>
      </c>
      <c r="F89" s="58" t="b">
        <v>0</v>
      </c>
      <c r="G89" s="20" t="s">
        <v>165</v>
      </c>
      <c r="H89" s="39" t="s">
        <v>188</v>
      </c>
      <c r="I89" s="26" t="s">
        <v>331</v>
      </c>
      <c r="J89" s="29" t="s">
        <v>520</v>
      </c>
      <c r="K89" s="31" t="s">
        <v>21</v>
      </c>
      <c r="L89" s="56">
        <v>42396</v>
      </c>
      <c r="M89" s="32">
        <v>42432</v>
      </c>
      <c r="N89" s="32"/>
      <c r="O89" s="32"/>
      <c r="P89" s="32"/>
      <c r="Q89" s="32"/>
      <c r="R89" s="32"/>
      <c r="S89" s="56">
        <v>42486</v>
      </c>
      <c r="T89" s="47" t="s">
        <v>22</v>
      </c>
      <c r="U89" s="52"/>
      <c r="V89" s="51">
        <f>IF(S89="retrait","",IF(S89="suspension","",IF(S89="","",1)))</f>
        <v>1</v>
      </c>
      <c r="W89" s="51" t="str">
        <f t="shared" si="15"/>
        <v/>
      </c>
      <c r="X89" s="51">
        <f t="shared" si="16"/>
        <v>36</v>
      </c>
      <c r="Y89" s="47" t="str">
        <f>IF(S89="retrait","retrait",IF(S89="suspension","suspension",IF(S89&gt;0,"certifié",IF(M89&gt;0,"instruction en cours",IF(L89&gt;0,"non instruit","")))))</f>
        <v>certifié</v>
      </c>
      <c r="Z89" t="s">
        <v>540</v>
      </c>
      <c r="AA89" s="11">
        <f>IF(COUNTIF($C$2:$C89,C89)&gt;1,0,1)</f>
        <v>0</v>
      </c>
      <c r="AB89" s="119" t="str">
        <f t="shared" si="18"/>
        <v>janv-16</v>
      </c>
      <c r="AC89" s="120" t="str">
        <f t="shared" si="19"/>
        <v>TRAITES</v>
      </c>
      <c r="AD89" s="112"/>
      <c r="AE89" s="53"/>
    </row>
    <row r="90" spans="1:31" ht="13.15" customHeight="1" x14ac:dyDescent="0.2">
      <c r="A90" s="45" t="str">
        <f t="shared" si="14"/>
        <v>Hand Dish Liquide Vaisselle 1L (ES, IT, PT) GREEN'R</v>
      </c>
      <c r="B90" s="6" t="s">
        <v>19</v>
      </c>
      <c r="C90" s="23" t="s">
        <v>166</v>
      </c>
      <c r="D90" s="45" t="s">
        <v>45</v>
      </c>
      <c r="E90" s="45" t="s">
        <v>20</v>
      </c>
      <c r="F90" s="46" t="b">
        <v>0</v>
      </c>
      <c r="G90" s="20" t="s">
        <v>165</v>
      </c>
      <c r="H90" s="39" t="s">
        <v>370</v>
      </c>
      <c r="I90" s="39" t="s">
        <v>169</v>
      </c>
      <c r="J90" s="41" t="s">
        <v>372</v>
      </c>
      <c r="K90" s="31" t="s">
        <v>21</v>
      </c>
      <c r="L90" s="40">
        <v>42233</v>
      </c>
      <c r="M90" s="40">
        <v>42303</v>
      </c>
      <c r="N90" s="40"/>
      <c r="O90" s="40"/>
      <c r="P90" s="40"/>
      <c r="Q90" s="40"/>
      <c r="R90" s="40"/>
      <c r="S90" s="40"/>
      <c r="T90" s="47" t="s">
        <v>22</v>
      </c>
      <c r="U90" s="52"/>
      <c r="V90" s="51">
        <v>1</v>
      </c>
      <c r="W90" s="51" t="str">
        <f t="shared" si="15"/>
        <v/>
      </c>
      <c r="X90" s="51">
        <f t="shared" si="16"/>
        <v>70</v>
      </c>
      <c r="Y90" s="47" t="s">
        <v>568</v>
      </c>
      <c r="Z90" t="s">
        <v>540</v>
      </c>
      <c r="AA90" s="11">
        <f>IF(COUNTIF($C$2:$C90,C90)&gt;1,0,1)</f>
        <v>0</v>
      </c>
      <c r="AB90" s="119" t="str">
        <f t="shared" si="18"/>
        <v>août-15</v>
      </c>
      <c r="AC90" s="120" t="str">
        <f t="shared" si="19"/>
        <v>EN ATTENTE DOC COMPLEMENTAIRES</v>
      </c>
      <c r="AD90" s="112"/>
      <c r="AE90" s="53"/>
    </row>
    <row r="91" spans="1:31" ht="13.15" customHeight="1" x14ac:dyDescent="0.2">
      <c r="A91" s="45" t="str">
        <f t="shared" si="14"/>
        <v>Hand Dish Liquid 1L (EN, FI, SE) GREEN'R</v>
      </c>
      <c r="B91" s="6" t="s">
        <v>19</v>
      </c>
      <c r="C91" s="23" t="s">
        <v>166</v>
      </c>
      <c r="D91" s="45" t="s">
        <v>45</v>
      </c>
      <c r="E91" s="45" t="s">
        <v>20</v>
      </c>
      <c r="F91" s="46" t="b">
        <v>0</v>
      </c>
      <c r="G91" s="20" t="s">
        <v>165</v>
      </c>
      <c r="H91" s="39" t="s">
        <v>395</v>
      </c>
      <c r="I91" s="39" t="s">
        <v>169</v>
      </c>
      <c r="J91" s="41" t="s">
        <v>393</v>
      </c>
      <c r="K91" s="31" t="s">
        <v>21</v>
      </c>
      <c r="L91" s="40">
        <v>42233</v>
      </c>
      <c r="M91" s="40">
        <v>42303</v>
      </c>
      <c r="N91" s="40"/>
      <c r="O91" s="40"/>
      <c r="P91" s="40"/>
      <c r="Q91" s="40"/>
      <c r="R91" s="40"/>
      <c r="S91" s="40"/>
      <c r="T91" s="47" t="s">
        <v>22</v>
      </c>
      <c r="U91" s="52"/>
      <c r="V91" s="51">
        <v>1</v>
      </c>
      <c r="W91" s="51" t="str">
        <f t="shared" si="15"/>
        <v/>
      </c>
      <c r="X91" s="51">
        <f t="shared" si="16"/>
        <v>70</v>
      </c>
      <c r="Y91" s="47" t="s">
        <v>568</v>
      </c>
      <c r="Z91" t="s">
        <v>540</v>
      </c>
      <c r="AA91" s="11">
        <f>IF(COUNTIF($C$2:$C91,C91)&gt;1,0,1)</f>
        <v>0</v>
      </c>
      <c r="AB91" s="119" t="str">
        <f t="shared" si="18"/>
        <v>août-15</v>
      </c>
      <c r="AC91" s="120" t="str">
        <f t="shared" si="19"/>
        <v>EN ATTENTE DOC COMPLEMENTAIRES</v>
      </c>
      <c r="AD91" s="112"/>
      <c r="AE91" s="53"/>
    </row>
    <row r="92" spans="1:31" ht="13.15" customHeight="1" x14ac:dyDescent="0.2">
      <c r="A92" s="45" t="str">
        <f xml:space="preserve"> CONCATENATE(H92," ",I92)</f>
        <v>Hand Dish Liquide Vaisselle 5L (FR, NL, EN) KERO GREEN</v>
      </c>
      <c r="B92" s="6" t="s">
        <v>19</v>
      </c>
      <c r="C92" s="23" t="s">
        <v>166</v>
      </c>
      <c r="D92" s="45" t="s">
        <v>45</v>
      </c>
      <c r="E92" s="45" t="s">
        <v>20</v>
      </c>
      <c r="F92" s="46" t="b">
        <v>0</v>
      </c>
      <c r="G92" s="20" t="s">
        <v>165</v>
      </c>
      <c r="H92" s="39" t="s">
        <v>171</v>
      </c>
      <c r="I92" s="39" t="s">
        <v>446</v>
      </c>
      <c r="J92" s="41" t="s">
        <v>615</v>
      </c>
      <c r="K92" s="31" t="s">
        <v>21</v>
      </c>
      <c r="L92" s="40">
        <v>42824</v>
      </c>
      <c r="M92" s="32">
        <v>42839</v>
      </c>
      <c r="N92" s="32"/>
      <c r="O92" s="32"/>
      <c r="P92" s="32">
        <v>42843</v>
      </c>
      <c r="Q92" s="32"/>
      <c r="R92" s="32"/>
      <c r="S92" s="32">
        <v>42850</v>
      </c>
      <c r="T92" s="47" t="s">
        <v>22</v>
      </c>
      <c r="U92" s="52"/>
      <c r="V92" s="51">
        <v>1</v>
      </c>
      <c r="W92" s="51" t="str">
        <f>IF(IF(L92&gt;0,M92="",M92&gt;0),1,"")</f>
        <v/>
      </c>
      <c r="X92" s="51">
        <f>IF(M92="","",M92-L92)</f>
        <v>15</v>
      </c>
      <c r="Y92" s="47" t="str">
        <f>IF(S92="retrait","retrait",IF(S92="suspension","suspension",IF(S92&gt;0,"certifié",IF(M92&gt;0,"instruction en cours",IF(L92&gt;0,"non instruit","")))))</f>
        <v>certifié</v>
      </c>
      <c r="Z92" t="s">
        <v>540</v>
      </c>
      <c r="AA92" s="11">
        <f>IF(COUNTIF($C$2:$C92,C92)&gt;1,0,1)</f>
        <v>0</v>
      </c>
      <c r="AB92" s="119" t="str">
        <f>TEXT(L92,"MMM-AA")</f>
        <v>mars-17</v>
      </c>
      <c r="AC92" s="120" t="str">
        <f>IF(S92&gt;0,"TRAITES",IF(R92&gt;0,"DOC COMPLEMENTAIRES A TRAITER",IF(Q92&gt;0,"EN ATTENTE DOC COMPLEMENTAIREs",IF(P92&gt;0,"DOC COMPLEMENTAIRES A TRAITER",IF(O92&gt;0,"EN ATTENTE DOC COMPLEMENTAIRES",IF(N92&gt;0,"DOC COMPLEMENTAIRES A TRAITER",IF(M92&gt;0,"EN ATTENTE DOC COMPLEMENTAIRES",IF(L92&gt;0,"A TRAITER",""))))))))</f>
        <v>TRAITES</v>
      </c>
      <c r="AD92" s="112"/>
      <c r="AE92" s="53"/>
    </row>
    <row r="93" spans="1:31" ht="13.15" customHeight="1" x14ac:dyDescent="0.2">
      <c r="A93" s="45" t="str">
        <f t="shared" si="14"/>
        <v>Hand Dish Liquide Vaisselle 5L (FR, NL, EN) GREEN'R</v>
      </c>
      <c r="B93" s="6" t="s">
        <v>19</v>
      </c>
      <c r="C93" s="23" t="s">
        <v>166</v>
      </c>
      <c r="D93" s="45" t="s">
        <v>45</v>
      </c>
      <c r="E93" s="45" t="s">
        <v>20</v>
      </c>
      <c r="F93" s="46" t="b">
        <v>0</v>
      </c>
      <c r="G93" s="20" t="s">
        <v>165</v>
      </c>
      <c r="H93" s="39" t="s">
        <v>171</v>
      </c>
      <c r="I93" s="26" t="s">
        <v>169</v>
      </c>
      <c r="J93" s="29" t="s">
        <v>168</v>
      </c>
      <c r="K93" s="31" t="s">
        <v>21</v>
      </c>
      <c r="L93" s="56">
        <v>42233</v>
      </c>
      <c r="M93" s="32">
        <v>42303</v>
      </c>
      <c r="N93" s="32"/>
      <c r="O93" s="32"/>
      <c r="P93" s="32"/>
      <c r="Q93" s="32"/>
      <c r="R93" s="32"/>
      <c r="S93" s="56"/>
      <c r="T93" s="47" t="s">
        <v>22</v>
      </c>
      <c r="U93" s="52"/>
      <c r="V93" s="51">
        <v>1</v>
      </c>
      <c r="W93" s="51" t="str">
        <f t="shared" si="15"/>
        <v/>
      </c>
      <c r="X93" s="51">
        <f t="shared" si="16"/>
        <v>70</v>
      </c>
      <c r="Y93" s="47" t="s">
        <v>568</v>
      </c>
      <c r="Z93" t="s">
        <v>540</v>
      </c>
      <c r="AA93" s="11">
        <f>IF(COUNTIF($C$2:$C93,C93)&gt;1,0,1)</f>
        <v>0</v>
      </c>
      <c r="AB93" s="119" t="str">
        <f t="shared" si="18"/>
        <v>août-15</v>
      </c>
      <c r="AC93" s="120" t="str">
        <f t="shared" si="19"/>
        <v>EN ATTENTE DOC COMPLEMENTAIRES</v>
      </c>
      <c r="AD93" s="112"/>
      <c r="AE93" s="53"/>
    </row>
    <row r="94" spans="1:31" ht="13.15" customHeight="1" x14ac:dyDescent="0.2">
      <c r="A94" s="45" t="str">
        <f xml:space="preserve"> CONCATENATE(H94," ",I94)</f>
        <v>Plonge Manuelle Concentré 5L BEE UP</v>
      </c>
      <c r="B94" s="6" t="s">
        <v>19</v>
      </c>
      <c r="C94" s="20" t="s">
        <v>166</v>
      </c>
      <c r="D94" s="45" t="s">
        <v>45</v>
      </c>
      <c r="E94" s="45" t="s">
        <v>20</v>
      </c>
      <c r="F94" s="46" t="b">
        <v>0</v>
      </c>
      <c r="G94" s="20" t="s">
        <v>165</v>
      </c>
      <c r="H94" s="39" t="s">
        <v>608</v>
      </c>
      <c r="I94" s="39" t="s">
        <v>592</v>
      </c>
      <c r="J94" s="41" t="s">
        <v>606</v>
      </c>
      <c r="K94" s="31" t="s">
        <v>21</v>
      </c>
      <c r="L94" s="56">
        <v>42773</v>
      </c>
      <c r="M94" s="32">
        <v>42788</v>
      </c>
      <c r="N94" s="32">
        <v>42801</v>
      </c>
      <c r="O94" s="32"/>
      <c r="P94" s="32"/>
      <c r="Q94" s="32"/>
      <c r="R94" s="32"/>
      <c r="S94" s="56">
        <v>42811</v>
      </c>
      <c r="T94" s="47" t="s">
        <v>22</v>
      </c>
      <c r="U94" s="52"/>
      <c r="V94" s="51">
        <f>IF(S94="retrait","",IF(S94="suspension","",IF(S94="","",1)))</f>
        <v>1</v>
      </c>
      <c r="W94" s="51" t="str">
        <f t="shared" si="15"/>
        <v/>
      </c>
      <c r="X94" s="51">
        <f t="shared" si="16"/>
        <v>15</v>
      </c>
      <c r="Y94" s="47" t="str">
        <f>IF(S94="retrait","retrait",IF(S94="suspension","suspension",IF(S94&gt;0,"certifié",IF(M94&gt;0,"instruction en cours",IF(L94&gt;0,"non instruit","")))))</f>
        <v>certifié</v>
      </c>
      <c r="Z94" t="s">
        <v>540</v>
      </c>
      <c r="AA94" s="11"/>
      <c r="AB94" s="119" t="str">
        <f t="shared" si="18"/>
        <v>févr-17</v>
      </c>
      <c r="AC94" s="120" t="str">
        <f t="shared" si="19"/>
        <v>TRAITES</v>
      </c>
      <c r="AD94" s="112"/>
      <c r="AE94" s="53"/>
    </row>
    <row r="95" spans="1:31" ht="13.15" customHeight="1" x14ac:dyDescent="0.2">
      <c r="A95" s="45" t="str">
        <f t="shared" si="14"/>
        <v>Hand Dish Liquide Vaisselle 5L (SE, NO, DK) GREEN'R</v>
      </c>
      <c r="B95" s="6" t="s">
        <v>19</v>
      </c>
      <c r="C95" s="23" t="s">
        <v>166</v>
      </c>
      <c r="D95" s="45" t="s">
        <v>45</v>
      </c>
      <c r="E95" s="45" t="s">
        <v>20</v>
      </c>
      <c r="F95" s="46" t="b">
        <v>0</v>
      </c>
      <c r="G95" s="20" t="s">
        <v>165</v>
      </c>
      <c r="H95" s="39" t="s">
        <v>474</v>
      </c>
      <c r="I95" s="26" t="s">
        <v>169</v>
      </c>
      <c r="J95" s="29" t="s">
        <v>475</v>
      </c>
      <c r="K95" s="31" t="s">
        <v>21</v>
      </c>
      <c r="L95" s="56">
        <v>42233</v>
      </c>
      <c r="M95" s="32">
        <v>42303</v>
      </c>
      <c r="N95" s="32"/>
      <c r="O95" s="32"/>
      <c r="P95" s="32"/>
      <c r="Q95" s="32"/>
      <c r="R95" s="32"/>
      <c r="S95" s="56"/>
      <c r="T95" s="47" t="s">
        <v>22</v>
      </c>
      <c r="U95" s="52"/>
      <c r="V95" s="51">
        <v>1</v>
      </c>
      <c r="W95" s="51" t="str">
        <f t="shared" si="15"/>
        <v/>
      </c>
      <c r="X95" s="51">
        <f t="shared" si="16"/>
        <v>70</v>
      </c>
      <c r="Y95" s="47" t="s">
        <v>568</v>
      </c>
      <c r="Z95" t="s">
        <v>540</v>
      </c>
      <c r="AA95" s="11">
        <f>IF(COUNTIF($C$2:$C95,C95)&gt;1,0,1)</f>
        <v>0</v>
      </c>
      <c r="AB95" s="119" t="str">
        <f t="shared" si="18"/>
        <v>août-15</v>
      </c>
      <c r="AC95" s="120" t="str">
        <f t="shared" si="19"/>
        <v>EN ATTENTE DOC COMPLEMENTAIRES</v>
      </c>
      <c r="AD95" s="112"/>
      <c r="AE95" s="53"/>
    </row>
    <row r="96" spans="1:31" ht="13.15" customHeight="1" x14ac:dyDescent="0.2">
      <c r="A96" s="45" t="str">
        <f t="shared" si="14"/>
        <v>Hand Dish Liquide Vaisselle 5L (ES, IT, PT) GREEN'R</v>
      </c>
      <c r="B96" s="6" t="s">
        <v>19</v>
      </c>
      <c r="C96" s="23" t="s">
        <v>166</v>
      </c>
      <c r="D96" s="45" t="s">
        <v>45</v>
      </c>
      <c r="E96" s="45" t="s">
        <v>20</v>
      </c>
      <c r="F96" s="46" t="b">
        <v>0</v>
      </c>
      <c r="G96" s="20" t="s">
        <v>165</v>
      </c>
      <c r="H96" s="39" t="s">
        <v>371</v>
      </c>
      <c r="I96" s="39" t="s">
        <v>169</v>
      </c>
      <c r="J96" s="41" t="s">
        <v>373</v>
      </c>
      <c r="K96" s="31" t="s">
        <v>21</v>
      </c>
      <c r="L96" s="40">
        <v>42233</v>
      </c>
      <c r="M96" s="40">
        <v>42303</v>
      </c>
      <c r="N96" s="40"/>
      <c r="O96" s="40"/>
      <c r="P96" s="40"/>
      <c r="Q96" s="40"/>
      <c r="R96" s="40"/>
      <c r="S96" s="40"/>
      <c r="T96" s="47" t="s">
        <v>22</v>
      </c>
      <c r="U96" s="52"/>
      <c r="V96" s="51">
        <v>1</v>
      </c>
      <c r="W96" s="51" t="str">
        <f t="shared" si="15"/>
        <v/>
      </c>
      <c r="X96" s="51">
        <f t="shared" si="16"/>
        <v>70</v>
      </c>
      <c r="Y96" s="47" t="s">
        <v>568</v>
      </c>
      <c r="Z96" t="s">
        <v>540</v>
      </c>
      <c r="AA96" s="11">
        <f>IF(COUNTIF($C$2:$C96,C96)&gt;1,0,1)</f>
        <v>0</v>
      </c>
      <c r="AB96" s="119" t="str">
        <f t="shared" si="18"/>
        <v>août-15</v>
      </c>
      <c r="AC96" s="120" t="str">
        <f t="shared" si="19"/>
        <v>EN ATTENTE DOC COMPLEMENTAIRES</v>
      </c>
      <c r="AD96" s="112"/>
      <c r="AE96" s="53"/>
    </row>
    <row r="97" spans="1:31" ht="13.15" customHeight="1" x14ac:dyDescent="0.2">
      <c r="A97" s="45" t="str">
        <f t="shared" si="14"/>
        <v>Hand Dish Liquid 5L (EN, FI, SE) GREEN'R</v>
      </c>
      <c r="B97" s="6" t="s">
        <v>19</v>
      </c>
      <c r="C97" s="23" t="s">
        <v>166</v>
      </c>
      <c r="D97" s="45" t="s">
        <v>45</v>
      </c>
      <c r="E97" s="45" t="s">
        <v>20</v>
      </c>
      <c r="F97" s="46" t="b">
        <v>0</v>
      </c>
      <c r="G97" s="20" t="s">
        <v>165</v>
      </c>
      <c r="H97" s="39" t="s">
        <v>396</v>
      </c>
      <c r="I97" s="39" t="s">
        <v>169</v>
      </c>
      <c r="J97" s="41" t="s">
        <v>394</v>
      </c>
      <c r="K97" s="31" t="s">
        <v>21</v>
      </c>
      <c r="L97" s="40">
        <v>42233</v>
      </c>
      <c r="M97" s="40">
        <v>42303</v>
      </c>
      <c r="N97" s="40"/>
      <c r="O97" s="40"/>
      <c r="P97" s="40"/>
      <c r="Q97" s="40"/>
      <c r="R97" s="40"/>
      <c r="S97" s="40"/>
      <c r="T97" s="47" t="s">
        <v>22</v>
      </c>
      <c r="U97" s="52"/>
      <c r="V97" s="51">
        <v>1</v>
      </c>
      <c r="W97" s="51" t="str">
        <f t="shared" si="15"/>
        <v/>
      </c>
      <c r="X97" s="51">
        <f t="shared" si="16"/>
        <v>70</v>
      </c>
      <c r="Y97" s="47" t="s">
        <v>568</v>
      </c>
      <c r="Z97" t="s">
        <v>540</v>
      </c>
      <c r="AA97" s="11">
        <f>IF(COUNTIF($C$2:$C97,C97)&gt;1,0,1)</f>
        <v>0</v>
      </c>
      <c r="AB97" s="119" t="str">
        <f t="shared" si="18"/>
        <v>août-15</v>
      </c>
      <c r="AC97" s="120" t="str">
        <f t="shared" si="19"/>
        <v>EN ATTENTE DOC COMPLEMENTAIRES</v>
      </c>
      <c r="AD97" s="112"/>
      <c r="AE97" s="53"/>
    </row>
    <row r="98" spans="1:31" ht="13.15" customHeight="1" x14ac:dyDescent="0.2">
      <c r="A98" s="45" t="str">
        <f t="shared" si="14"/>
        <v>Hand Dish Liquide Vaisselle 500mL (FR, NL, EN) GREEN'R</v>
      </c>
      <c r="B98" s="6" t="s">
        <v>19</v>
      </c>
      <c r="C98" s="23" t="s">
        <v>166</v>
      </c>
      <c r="D98" s="45" t="s">
        <v>45</v>
      </c>
      <c r="E98" s="45" t="s">
        <v>20</v>
      </c>
      <c r="F98" s="46" t="b">
        <v>0</v>
      </c>
      <c r="G98" s="20" t="s">
        <v>165</v>
      </c>
      <c r="H98" s="39" t="s">
        <v>313</v>
      </c>
      <c r="I98" s="39" t="s">
        <v>169</v>
      </c>
      <c r="J98" s="41" t="s">
        <v>312</v>
      </c>
      <c r="K98" s="31" t="s">
        <v>21</v>
      </c>
      <c r="L98" s="40">
        <v>42233</v>
      </c>
      <c r="M98" s="40">
        <v>42303</v>
      </c>
      <c r="N98" s="40"/>
      <c r="O98" s="40"/>
      <c r="P98" s="40"/>
      <c r="Q98" s="40"/>
      <c r="R98" s="40"/>
      <c r="S98" s="40"/>
      <c r="T98" s="47" t="s">
        <v>22</v>
      </c>
      <c r="U98" s="52"/>
      <c r="V98" s="51">
        <v>1</v>
      </c>
      <c r="W98" s="51" t="str">
        <f t="shared" si="15"/>
        <v/>
      </c>
      <c r="X98" s="51">
        <f t="shared" si="16"/>
        <v>70</v>
      </c>
      <c r="Y98" s="47" t="s">
        <v>568</v>
      </c>
      <c r="Z98" t="s">
        <v>540</v>
      </c>
      <c r="AA98" s="11">
        <f>IF(COUNTIF($C$2:$C98,C98)&gt;1,0,1)</f>
        <v>0</v>
      </c>
      <c r="AB98" s="119" t="str">
        <f t="shared" si="18"/>
        <v>août-15</v>
      </c>
      <c r="AC98" s="120" t="str">
        <f t="shared" si="19"/>
        <v>EN ATTENTE DOC COMPLEMENTAIRES</v>
      </c>
      <c r="AD98" s="112"/>
      <c r="AE98" s="53"/>
    </row>
    <row r="99" spans="1:31" ht="13.15" customHeight="1" x14ac:dyDescent="0.2">
      <c r="A99" s="45" t="str">
        <f t="shared" si="14"/>
        <v>Liquide vaisselle concentré AP4 5L HAPIVERT</v>
      </c>
      <c r="B99" s="6" t="s">
        <v>19</v>
      </c>
      <c r="C99" s="23" t="s">
        <v>222</v>
      </c>
      <c r="D99" s="45" t="s">
        <v>45</v>
      </c>
      <c r="E99" s="45" t="s">
        <v>20</v>
      </c>
      <c r="F99" s="46" t="b">
        <v>0</v>
      </c>
      <c r="G99" s="20" t="s">
        <v>221</v>
      </c>
      <c r="H99" s="39" t="s">
        <v>644</v>
      </c>
      <c r="I99" s="26" t="s">
        <v>220</v>
      </c>
      <c r="J99" s="29" t="s">
        <v>218</v>
      </c>
      <c r="K99" s="31" t="s">
        <v>54</v>
      </c>
      <c r="L99" s="32">
        <v>41082</v>
      </c>
      <c r="M99" s="32">
        <v>41191</v>
      </c>
      <c r="N99" s="32"/>
      <c r="O99" s="32"/>
      <c r="P99" s="32"/>
      <c r="Q99" s="32"/>
      <c r="R99" s="32"/>
      <c r="S99" s="32">
        <v>41264</v>
      </c>
      <c r="T99" s="47" t="s">
        <v>22</v>
      </c>
      <c r="U99" s="52"/>
      <c r="V99" s="51">
        <f>IF(S99="retrait","",IF(S99="suspension","",IF(S99="","",1)))</f>
        <v>1</v>
      </c>
      <c r="W99" s="51" t="str">
        <f t="shared" si="15"/>
        <v/>
      </c>
      <c r="X99" s="51">
        <f t="shared" si="16"/>
        <v>109</v>
      </c>
      <c r="Y99" s="47" t="str">
        <f>IF(S99="retrait","retrait",IF(S99="suspension","suspension",IF(S99&gt;0,"certifié",IF(M99&gt;0,"instruction en cours",IF(L99&gt;0,"non instruit","")))))</f>
        <v>certifié</v>
      </c>
      <c r="Z99" t="s">
        <v>542</v>
      </c>
      <c r="AA99" s="11">
        <f>IF(COUNTIF($C$2:$C99,C99)&gt;1,0,1)</f>
        <v>0</v>
      </c>
      <c r="AB99" s="119" t="str">
        <f t="shared" si="18"/>
        <v>juin-12</v>
      </c>
      <c r="AC99" s="120" t="str">
        <f t="shared" si="19"/>
        <v>TRAITES</v>
      </c>
      <c r="AD99" s="112"/>
      <c r="AE99" s="53"/>
    </row>
    <row r="100" spans="1:31" ht="13.15" customHeight="1" x14ac:dyDescent="0.2">
      <c r="A100" s="45" t="str">
        <f t="shared" si="14"/>
        <v>Liquide vaisselle écologique aloe vera 500mL HESPERIA</v>
      </c>
      <c r="B100" s="6" t="s">
        <v>19</v>
      </c>
      <c r="C100" s="23" t="s">
        <v>46</v>
      </c>
      <c r="D100" s="45" t="s">
        <v>45</v>
      </c>
      <c r="E100" s="45" t="str">
        <f>IF(S100="retrait","Cancelled - Licence holder withdrawal",IF(S100="suspension","Cancelled - Licence holder withdrawal",IF(S100&gt;0,"Awarded",IF(M100&gt;0,"Awarded - Extension in progress",IF(L100&gt;0,"Not yet in progress","")))))</f>
        <v>Awarded</v>
      </c>
      <c r="F100" s="85" t="b">
        <v>0</v>
      </c>
      <c r="G100" s="20" t="s">
        <v>543</v>
      </c>
      <c r="H100" s="39" t="s">
        <v>483</v>
      </c>
      <c r="I100" s="21" t="s">
        <v>113</v>
      </c>
      <c r="J100" s="71" t="s">
        <v>261</v>
      </c>
      <c r="K100" s="31" t="s">
        <v>21</v>
      </c>
      <c r="L100" s="40">
        <v>41183</v>
      </c>
      <c r="M100" s="40">
        <v>41250</v>
      </c>
      <c r="N100" s="40"/>
      <c r="O100" s="40"/>
      <c r="P100" s="40"/>
      <c r="Q100" s="40"/>
      <c r="R100" s="40"/>
      <c r="S100" s="40">
        <v>41250</v>
      </c>
      <c r="T100" s="47" t="str">
        <f>IF(E100="Not yet in progress","Non",IF(E100="","","Oui"))</f>
        <v>Oui</v>
      </c>
      <c r="U100" s="52"/>
      <c r="V100" s="51">
        <f>IF(S100="retrait","",IF(S100="suspension","",IF(S100="","",1)))</f>
        <v>1</v>
      </c>
      <c r="W100" s="51" t="str">
        <f t="shared" si="15"/>
        <v/>
      </c>
      <c r="X100" s="51">
        <f t="shared" si="16"/>
        <v>67</v>
      </c>
      <c r="Y100" s="47" t="str">
        <f>IF(S100="retrait","retrait",IF(S100="suspension","suspension",IF(S100&gt;0,"certifié",IF(M100&gt;0,"instruction en cours",IF(L100&gt;0,"non instruit","")))))</f>
        <v>certifié</v>
      </c>
      <c r="Z100" t="s">
        <v>538</v>
      </c>
      <c r="AA100" s="11">
        <f>IF(COUNTIF($C$2:$C100,C100)&gt;1,0,1)</f>
        <v>0</v>
      </c>
      <c r="AB100" s="119" t="str">
        <f t="shared" si="18"/>
        <v>oct-12</v>
      </c>
      <c r="AC100" s="120" t="str">
        <f t="shared" si="19"/>
        <v>TRAITES</v>
      </c>
      <c r="AD100" s="112"/>
      <c r="AE100" s="53"/>
    </row>
    <row r="101" spans="1:31" ht="13.15" customHeight="1" x14ac:dyDescent="0.2">
      <c r="A101" s="45" t="str">
        <f t="shared" si="14"/>
        <v>Liquide vaisselle manuelle Ecologique GGLVI 1 HORIZON CLEAN</v>
      </c>
      <c r="B101" s="6" t="s">
        <v>19</v>
      </c>
      <c r="C101" s="23" t="s">
        <v>68</v>
      </c>
      <c r="D101" s="45" t="s">
        <v>45</v>
      </c>
      <c r="E101" s="45" t="str">
        <f>IF(S101="retrait","Cancelled - Licence holder withdrawal",IF(S101="suspension","Cancelled - Licence holder withdrawal",IF(S101&gt;0,"Awarded",IF(M101&gt;0,"Awarded - Extension in progress",IF(L101&gt;0,"Not yet in progress","")))))</f>
        <v>Awarded</v>
      </c>
      <c r="F101" s="6" t="b">
        <v>0</v>
      </c>
      <c r="G101" s="20" t="s">
        <v>67</v>
      </c>
      <c r="H101" s="39" t="s">
        <v>211</v>
      </c>
      <c r="I101" s="26" t="s">
        <v>106</v>
      </c>
      <c r="J101" s="55" t="s">
        <v>92</v>
      </c>
      <c r="K101" s="31" t="s">
        <v>54</v>
      </c>
      <c r="L101" s="32">
        <v>40990</v>
      </c>
      <c r="M101" s="32">
        <v>41050</v>
      </c>
      <c r="N101" s="32"/>
      <c r="O101" s="32"/>
      <c r="P101" s="32"/>
      <c r="Q101" s="32"/>
      <c r="R101" s="32"/>
      <c r="S101" s="32">
        <v>41066</v>
      </c>
      <c r="T101" s="47" t="str">
        <f>IF(E101="Not yet in progress","Non",IF(E101="","","Oui"))</f>
        <v>Oui</v>
      </c>
      <c r="U101" s="52"/>
      <c r="V101" s="51">
        <f>IF(S101="retrait","",IF(S101="suspension","",IF(S101="","",1)))</f>
        <v>1</v>
      </c>
      <c r="W101" s="51" t="str">
        <f t="shared" si="15"/>
        <v/>
      </c>
      <c r="X101" s="51">
        <f t="shared" si="16"/>
        <v>60</v>
      </c>
      <c r="Y101" s="47" t="str">
        <f>IF(S101="retrait","retrait",IF(S101="suspension","suspension",IF(S101&gt;0,"certifié",IF(M101&gt;0,"instruction en cours",IF(L101&gt;0,"non instruit","")))))</f>
        <v>certifié</v>
      </c>
      <c r="Z101" t="s">
        <v>542</v>
      </c>
      <c r="AA101" s="11">
        <f>IF(COUNTIF($C$2:$C101,C101)&gt;1,0,1)</f>
        <v>0</v>
      </c>
      <c r="AB101" s="119" t="str">
        <f t="shared" si="18"/>
        <v>mars-12</v>
      </c>
      <c r="AC101" s="120" t="str">
        <f t="shared" si="19"/>
        <v>TRAITES</v>
      </c>
      <c r="AD101" s="112"/>
      <c r="AE101" s="53"/>
    </row>
    <row r="102" spans="1:31" ht="13.15" customHeight="1" x14ac:dyDescent="0.2">
      <c r="A102" s="45" t="str">
        <f t="shared" si="14"/>
        <v>Liquide vaisselle manuelle Ecologique GGLVI 5 HORIZON CLEAN</v>
      </c>
      <c r="B102" s="6" t="s">
        <v>19</v>
      </c>
      <c r="C102" s="23" t="s">
        <v>68</v>
      </c>
      <c r="D102" s="45" t="s">
        <v>45</v>
      </c>
      <c r="E102" s="45" t="str">
        <f>IF(S102="retrait","Cancelled - Licence holder withdrawal",IF(S102="suspension","Cancelled - Licence holder withdrawal",IF(S102&gt;0,"Awarded",IF(M102&gt;0,"Awarded - Extension in progress",IF(L102&gt;0,"Not yet in progress","")))))</f>
        <v>Awarded</v>
      </c>
      <c r="F102" s="6" t="b">
        <v>0</v>
      </c>
      <c r="G102" s="20" t="s">
        <v>67</v>
      </c>
      <c r="H102" s="39" t="s">
        <v>212</v>
      </c>
      <c r="I102" s="26" t="s">
        <v>106</v>
      </c>
      <c r="J102" s="55" t="s">
        <v>93</v>
      </c>
      <c r="K102" s="31" t="s">
        <v>54</v>
      </c>
      <c r="L102" s="32">
        <v>40990</v>
      </c>
      <c r="M102" s="32">
        <v>41050</v>
      </c>
      <c r="N102" s="32"/>
      <c r="O102" s="32"/>
      <c r="P102" s="32"/>
      <c r="Q102" s="32"/>
      <c r="R102" s="32"/>
      <c r="S102" s="32">
        <v>41066</v>
      </c>
      <c r="T102" s="47" t="str">
        <f>IF(E102="Not yet in progress","Non",IF(E102="","","Oui"))</f>
        <v>Oui</v>
      </c>
      <c r="U102" s="52"/>
      <c r="V102" s="51">
        <f>IF(S102="retrait","",IF(S102="suspension","",IF(S102="","",1)))</f>
        <v>1</v>
      </c>
      <c r="W102" s="51" t="str">
        <f t="shared" si="15"/>
        <v/>
      </c>
      <c r="X102" s="51">
        <f t="shared" si="16"/>
        <v>60</v>
      </c>
      <c r="Y102" s="47" t="str">
        <f>IF(S102="retrait","retrait",IF(S102="suspension","suspension",IF(S102&gt;0,"certifié",IF(M102&gt;0,"instruction en cours",IF(L102&gt;0,"non instruit","")))))</f>
        <v>certifié</v>
      </c>
      <c r="Z102" t="s">
        <v>542</v>
      </c>
      <c r="AA102" s="11">
        <f>IF(COUNTIF($C$2:$C102,C102)&gt;1,0,1)</f>
        <v>0</v>
      </c>
      <c r="AB102" s="119" t="str">
        <f t="shared" si="18"/>
        <v>mars-12</v>
      </c>
      <c r="AC102" s="120" t="str">
        <f t="shared" si="19"/>
        <v>TRAITES</v>
      </c>
      <c r="AD102" s="112"/>
      <c r="AE102" s="53"/>
    </row>
    <row r="103" spans="1:31" ht="12" customHeight="1" x14ac:dyDescent="0.2">
      <c r="A103" s="66" t="str">
        <f t="shared" ref="A103:A148" si="24" xml:space="preserve"> CONCATENATE(H103," ",I103)</f>
        <v>Liquide vaisselle écologique 5L HYGIENATUR'</v>
      </c>
      <c r="B103" s="65" t="s">
        <v>19</v>
      </c>
      <c r="C103" s="94" t="s">
        <v>176</v>
      </c>
      <c r="D103" s="45" t="s">
        <v>45</v>
      </c>
      <c r="E103" s="45" t="s">
        <v>20</v>
      </c>
      <c r="F103" s="67" t="b">
        <v>0</v>
      </c>
      <c r="G103" s="73" t="s">
        <v>175</v>
      </c>
      <c r="H103" s="39" t="s">
        <v>49</v>
      </c>
      <c r="I103" s="39" t="s">
        <v>184</v>
      </c>
      <c r="J103" s="41" t="s">
        <v>282</v>
      </c>
      <c r="K103" s="59" t="s">
        <v>54</v>
      </c>
      <c r="L103" s="76">
        <v>41058</v>
      </c>
      <c r="M103" s="76">
        <v>41184</v>
      </c>
      <c r="N103" s="76"/>
      <c r="O103" s="76"/>
      <c r="P103" s="76"/>
      <c r="Q103" s="76"/>
      <c r="R103" s="76"/>
      <c r="S103" s="76">
        <v>41306</v>
      </c>
      <c r="T103" s="61" t="s">
        <v>22</v>
      </c>
      <c r="U103" s="62"/>
      <c r="V103" s="51">
        <f t="shared" ref="V103:V124" si="25">IF(S103="retrait","",IF(S103="suspension","",IF(S103="","",1)))</f>
        <v>1</v>
      </c>
      <c r="W103" s="51" t="str">
        <f t="shared" ref="W103:W148" si="26">IF(IF(L103&gt;0,M103="",M103&gt;0),1,"")</f>
        <v/>
      </c>
      <c r="X103" s="51">
        <f t="shared" ref="X103:X148" si="27">IF(M103="","",M103-L103)</f>
        <v>126</v>
      </c>
      <c r="Y103" s="61" t="str">
        <f t="shared" ref="Y103:Y124" si="28">IF(S103="retrait","retrait",IF(S103="suspension","suspension",IF(S103&gt;0,"certifié",IF(M103&gt;0,"instruction en cours",IF(L103&gt;0,"non instruit","")))))</f>
        <v>certifié</v>
      </c>
      <c r="Z103" t="s">
        <v>542</v>
      </c>
      <c r="AA103" s="11">
        <f>IF(COUNTIF($C$2:$C103,C103)&gt;1,0,1)</f>
        <v>0</v>
      </c>
      <c r="AB103" s="119" t="str">
        <f t="shared" ref="AB103:AB149" si="29">TEXT(L103,"MMM-AA")</f>
        <v>mai-12</v>
      </c>
      <c r="AC103" s="120" t="str">
        <f t="shared" ref="AC103:AC149" si="30">IF(S103&gt;0,"TRAITES",IF(R103&gt;0,"DOC COMPLEMENTAIRES A TRAITER",IF(Q103&gt;0,"EN ATTENTE DOC COMPLEMENTAIREs",IF(P103&gt;0,"DOC COMPLEMENTAIRES A TRAITER",IF(O103&gt;0,"EN ATTENTE DOC COMPLEMENTAIRES",IF(N103&gt;0,"DOC COMPLEMENTAIRES A TRAITER",IF(M103&gt;0,"EN ATTENTE DOC COMPLEMENTAIRES",IF(L103&gt;0,"A TRAITER",""))))))))</f>
        <v>TRAITES</v>
      </c>
      <c r="AD103" s="112"/>
      <c r="AE103" s="63"/>
    </row>
    <row r="104" spans="1:31" ht="13.15" customHeight="1" x14ac:dyDescent="0.2">
      <c r="A104" s="66" t="str">
        <f t="shared" si="24"/>
        <v>Liquide vaisselle écologique 1L HYGIENATUR’</v>
      </c>
      <c r="B104" s="65" t="s">
        <v>19</v>
      </c>
      <c r="C104" s="94" t="s">
        <v>176</v>
      </c>
      <c r="D104" s="45" t="s">
        <v>45</v>
      </c>
      <c r="E104" s="45" t="s">
        <v>20</v>
      </c>
      <c r="F104" s="67" t="b">
        <v>0</v>
      </c>
      <c r="G104" s="73" t="s">
        <v>175</v>
      </c>
      <c r="H104" s="39" t="s">
        <v>48</v>
      </c>
      <c r="I104" s="39" t="s">
        <v>183</v>
      </c>
      <c r="J104" s="41" t="s">
        <v>180</v>
      </c>
      <c r="K104" s="59" t="s">
        <v>54</v>
      </c>
      <c r="L104" s="76">
        <v>41058</v>
      </c>
      <c r="M104" s="76">
        <v>41184</v>
      </c>
      <c r="N104" s="76"/>
      <c r="O104" s="76"/>
      <c r="P104" s="76"/>
      <c r="Q104" s="76"/>
      <c r="R104" s="76"/>
      <c r="S104" s="76">
        <v>41306</v>
      </c>
      <c r="T104" s="61" t="s">
        <v>22</v>
      </c>
      <c r="U104" s="62"/>
      <c r="V104" s="51">
        <f t="shared" si="25"/>
        <v>1</v>
      </c>
      <c r="W104" s="51" t="str">
        <f t="shared" si="26"/>
        <v/>
      </c>
      <c r="X104" s="51">
        <f t="shared" si="27"/>
        <v>126</v>
      </c>
      <c r="Y104" s="61" t="str">
        <f t="shared" si="28"/>
        <v>certifié</v>
      </c>
      <c r="Z104" t="s">
        <v>542</v>
      </c>
      <c r="AA104" s="11">
        <f>IF(COUNTIF($C$2:$C104,C104)&gt;1,0,1)</f>
        <v>0</v>
      </c>
      <c r="AB104" s="119" t="str">
        <f t="shared" si="29"/>
        <v>mai-12</v>
      </c>
      <c r="AC104" s="120" t="str">
        <f t="shared" si="30"/>
        <v>TRAITES</v>
      </c>
      <c r="AD104" s="112"/>
      <c r="AE104" s="63"/>
    </row>
    <row r="105" spans="1:31" ht="13.15" customHeight="1" x14ac:dyDescent="0.2">
      <c r="A105" s="66" t="str">
        <f t="shared" si="24"/>
        <v>Liquide vaisselle manuelle Ecologique HYLVI 1 HYGIENYL</v>
      </c>
      <c r="B105" s="65" t="s">
        <v>19</v>
      </c>
      <c r="C105" s="64" t="s">
        <v>68</v>
      </c>
      <c r="D105" s="45" t="s">
        <v>45</v>
      </c>
      <c r="E105" s="45" t="str">
        <f>IF(S105="retrait","Cancelled - Licence holder withdrawal",IF(S105="suspension","Cancelled - Licence holder withdrawal",IF(S105&gt;0,"Awarded",IF(M105&gt;0,"Awarded - Extension in progress",IF(L105&gt;0,"Not yet in progress","")))))</f>
        <v>Awarded</v>
      </c>
      <c r="F105" s="67" t="b">
        <v>0</v>
      </c>
      <c r="G105" s="20" t="s">
        <v>67</v>
      </c>
      <c r="H105" s="39" t="s">
        <v>209</v>
      </c>
      <c r="I105" s="26" t="s">
        <v>105</v>
      </c>
      <c r="J105" s="55" t="s">
        <v>90</v>
      </c>
      <c r="K105" s="59" t="s">
        <v>54</v>
      </c>
      <c r="L105" s="60">
        <v>40990</v>
      </c>
      <c r="M105" s="60">
        <v>41050</v>
      </c>
      <c r="N105" s="60"/>
      <c r="O105" s="60"/>
      <c r="P105" s="60"/>
      <c r="Q105" s="60"/>
      <c r="R105" s="60"/>
      <c r="S105" s="60">
        <v>41066</v>
      </c>
      <c r="T105" s="61" t="str">
        <f>IF(E105="Not yet in progress","Non",IF(E105="","","Oui"))</f>
        <v>Oui</v>
      </c>
      <c r="U105" s="62"/>
      <c r="V105" s="51">
        <f t="shared" si="25"/>
        <v>1</v>
      </c>
      <c r="W105" s="51" t="str">
        <f t="shared" si="26"/>
        <v/>
      </c>
      <c r="X105" s="51">
        <f t="shared" si="27"/>
        <v>60</v>
      </c>
      <c r="Y105" s="61" t="str">
        <f t="shared" si="28"/>
        <v>certifié</v>
      </c>
      <c r="Z105" t="s">
        <v>542</v>
      </c>
      <c r="AA105" s="11">
        <f>IF(COUNTIF($C$2:$C105,C105)&gt;1,0,1)</f>
        <v>0</v>
      </c>
      <c r="AB105" s="119" t="str">
        <f t="shared" si="29"/>
        <v>mars-12</v>
      </c>
      <c r="AC105" s="120" t="str">
        <f t="shared" si="30"/>
        <v>TRAITES</v>
      </c>
      <c r="AD105" s="112"/>
      <c r="AE105" s="63"/>
    </row>
    <row r="106" spans="1:31" ht="13.15" customHeight="1" x14ac:dyDescent="0.2">
      <c r="A106" s="66" t="str">
        <f t="shared" si="24"/>
        <v>Liquide vaisselle manuelle Ecologique HYLVI 5 HYGIENYL</v>
      </c>
      <c r="B106" s="65" t="s">
        <v>19</v>
      </c>
      <c r="C106" s="64" t="s">
        <v>68</v>
      </c>
      <c r="D106" s="45" t="s">
        <v>45</v>
      </c>
      <c r="E106" s="45" t="str">
        <f>IF(S106="retrait","Cancelled - Licence holder withdrawal",IF(S106="suspension","Cancelled - Licence holder withdrawal",IF(S106&gt;0,"Awarded",IF(M106&gt;0,"Awarded - Extension in progress",IF(L106&gt;0,"Not yet in progress","")))))</f>
        <v>Awarded</v>
      </c>
      <c r="F106" s="65" t="b">
        <v>0</v>
      </c>
      <c r="G106" s="20" t="s">
        <v>67</v>
      </c>
      <c r="H106" s="39" t="s">
        <v>210</v>
      </c>
      <c r="I106" s="70" t="s">
        <v>105</v>
      </c>
      <c r="J106" s="117" t="s">
        <v>91</v>
      </c>
      <c r="K106" s="31" t="s">
        <v>54</v>
      </c>
      <c r="L106" s="32">
        <v>40990</v>
      </c>
      <c r="M106" s="32">
        <v>41050</v>
      </c>
      <c r="N106" s="32"/>
      <c r="O106" s="32"/>
      <c r="P106" s="32"/>
      <c r="Q106" s="32"/>
      <c r="R106" s="32"/>
      <c r="S106" s="32">
        <v>41066</v>
      </c>
      <c r="T106" s="47" t="str">
        <f>IF(E106="Not yet in progress","Non",IF(E106="","","Oui"))</f>
        <v>Oui</v>
      </c>
      <c r="U106" s="52"/>
      <c r="V106" s="51">
        <f t="shared" si="25"/>
        <v>1</v>
      </c>
      <c r="W106" s="51" t="str">
        <f t="shared" si="26"/>
        <v/>
      </c>
      <c r="X106" s="51">
        <f t="shared" si="27"/>
        <v>60</v>
      </c>
      <c r="Y106" s="47" t="str">
        <f t="shared" si="28"/>
        <v>certifié</v>
      </c>
      <c r="Z106" t="s">
        <v>542</v>
      </c>
      <c r="AA106" s="11">
        <f>IF(COUNTIF($C$2:$C106,C106)&gt;1,0,1)</f>
        <v>0</v>
      </c>
      <c r="AB106" s="119" t="str">
        <f t="shared" si="29"/>
        <v>mars-12</v>
      </c>
      <c r="AC106" s="120" t="str">
        <f t="shared" si="30"/>
        <v>TRAITES</v>
      </c>
      <c r="AD106" s="112"/>
      <c r="AE106" s="53"/>
    </row>
    <row r="107" spans="1:31" ht="13.15" customHeight="1" x14ac:dyDescent="0.2">
      <c r="A107" s="66" t="str">
        <f t="shared" si="24"/>
        <v>HYGI'GREEN Plonge Manuelle concentrée 1L HYGI'GREEN</v>
      </c>
      <c r="B107" s="65" t="s">
        <v>19</v>
      </c>
      <c r="C107" s="64" t="s">
        <v>166</v>
      </c>
      <c r="D107" s="45" t="s">
        <v>45</v>
      </c>
      <c r="E107" s="45" t="s">
        <v>20</v>
      </c>
      <c r="F107" s="65" t="b">
        <v>0</v>
      </c>
      <c r="G107" s="20" t="s">
        <v>165</v>
      </c>
      <c r="H107" s="39" t="s">
        <v>338</v>
      </c>
      <c r="I107" s="26" t="s">
        <v>339</v>
      </c>
      <c r="J107" s="29" t="s">
        <v>340</v>
      </c>
      <c r="K107" s="31" t="s">
        <v>21</v>
      </c>
      <c r="L107" s="56">
        <v>41386</v>
      </c>
      <c r="M107" s="32">
        <v>41421</v>
      </c>
      <c r="N107" s="32"/>
      <c r="O107" s="32"/>
      <c r="P107" s="32"/>
      <c r="Q107" s="32"/>
      <c r="R107" s="32"/>
      <c r="S107" s="40">
        <v>41421</v>
      </c>
      <c r="T107" s="47" t="s">
        <v>22</v>
      </c>
      <c r="U107" s="52"/>
      <c r="V107" s="51">
        <f t="shared" si="25"/>
        <v>1</v>
      </c>
      <c r="W107" s="51" t="str">
        <f t="shared" si="26"/>
        <v/>
      </c>
      <c r="X107" s="51">
        <f t="shared" si="27"/>
        <v>35</v>
      </c>
      <c r="Y107" s="47" t="str">
        <f t="shared" si="28"/>
        <v>certifié</v>
      </c>
      <c r="Z107" t="s">
        <v>540</v>
      </c>
      <c r="AA107" s="11">
        <f>IF(COUNTIF($C$2:$C107,C107)&gt;1,0,1)</f>
        <v>0</v>
      </c>
      <c r="AB107" s="119" t="str">
        <f t="shared" si="29"/>
        <v>avr-13</v>
      </c>
      <c r="AC107" s="120" t="str">
        <f t="shared" si="30"/>
        <v>TRAITES</v>
      </c>
      <c r="AD107" s="112"/>
      <c r="AE107" s="53"/>
    </row>
    <row r="108" spans="1:31" ht="13.15" customHeight="1" x14ac:dyDescent="0.2">
      <c r="A108" s="66" t="str">
        <f t="shared" si="24"/>
        <v>HYGI'GREEN Plonge Manuelle concentrée 5L HYGI'GREEN</v>
      </c>
      <c r="B108" s="65" t="s">
        <v>19</v>
      </c>
      <c r="C108" s="64" t="s">
        <v>166</v>
      </c>
      <c r="D108" s="45" t="s">
        <v>45</v>
      </c>
      <c r="E108" s="45" t="s">
        <v>20</v>
      </c>
      <c r="F108" s="65" t="b">
        <v>0</v>
      </c>
      <c r="G108" s="20" t="s">
        <v>165</v>
      </c>
      <c r="H108" s="39" t="s">
        <v>337</v>
      </c>
      <c r="I108" s="70" t="s">
        <v>339</v>
      </c>
      <c r="J108" s="29" t="s">
        <v>341</v>
      </c>
      <c r="K108" s="31" t="s">
        <v>21</v>
      </c>
      <c r="L108" s="56">
        <v>41386</v>
      </c>
      <c r="M108" s="32">
        <v>41421</v>
      </c>
      <c r="N108" s="32"/>
      <c r="O108" s="32"/>
      <c r="P108" s="32"/>
      <c r="Q108" s="32"/>
      <c r="R108" s="32"/>
      <c r="S108" s="40">
        <v>41421</v>
      </c>
      <c r="T108" s="47" t="s">
        <v>22</v>
      </c>
      <c r="U108" s="52"/>
      <c r="V108" s="51">
        <f t="shared" si="25"/>
        <v>1</v>
      </c>
      <c r="W108" s="51" t="str">
        <f t="shared" si="26"/>
        <v/>
      </c>
      <c r="X108" s="51">
        <f t="shared" si="27"/>
        <v>35</v>
      </c>
      <c r="Y108" s="47" t="str">
        <f t="shared" si="28"/>
        <v>certifié</v>
      </c>
      <c r="Z108" t="s">
        <v>540</v>
      </c>
      <c r="AA108" s="11">
        <f>IF(COUNTIF($C$2:$C108,C108)&gt;1,0,1)</f>
        <v>0</v>
      </c>
      <c r="AB108" s="119" t="str">
        <f t="shared" si="29"/>
        <v>avr-13</v>
      </c>
      <c r="AC108" s="120" t="str">
        <f t="shared" si="30"/>
        <v>TRAITES</v>
      </c>
      <c r="AD108" s="112"/>
      <c r="AE108" s="53"/>
    </row>
    <row r="109" spans="1:31" ht="13.15" customHeight="1" x14ac:dyDescent="0.2">
      <c r="A109" s="66" t="str">
        <f t="shared" si="24"/>
        <v>Plonge Concentré 5L HYPRONORM GREEN</v>
      </c>
      <c r="B109" s="65" t="s">
        <v>19</v>
      </c>
      <c r="C109" s="64" t="s">
        <v>166</v>
      </c>
      <c r="D109" s="45" t="s">
        <v>45</v>
      </c>
      <c r="E109" s="45" t="s">
        <v>20</v>
      </c>
      <c r="F109" s="65" t="b">
        <v>0</v>
      </c>
      <c r="G109" s="20" t="s">
        <v>165</v>
      </c>
      <c r="H109" s="39" t="s">
        <v>325</v>
      </c>
      <c r="I109" s="84" t="s">
        <v>324</v>
      </c>
      <c r="J109" s="41" t="s">
        <v>326</v>
      </c>
      <c r="K109" s="31" t="s">
        <v>21</v>
      </c>
      <c r="L109" s="40">
        <v>41341</v>
      </c>
      <c r="M109" s="40">
        <v>41383</v>
      </c>
      <c r="N109" s="40"/>
      <c r="O109" s="40"/>
      <c r="P109" s="40"/>
      <c r="Q109" s="40"/>
      <c r="R109" s="40"/>
      <c r="S109" s="40">
        <v>41383</v>
      </c>
      <c r="T109" s="47" t="s">
        <v>22</v>
      </c>
      <c r="U109" s="52"/>
      <c r="V109" s="51">
        <f t="shared" si="25"/>
        <v>1</v>
      </c>
      <c r="W109" s="51" t="str">
        <f t="shared" si="26"/>
        <v/>
      </c>
      <c r="X109" s="51">
        <f t="shared" si="27"/>
        <v>42</v>
      </c>
      <c r="Y109" s="47" t="str">
        <f t="shared" si="28"/>
        <v>certifié</v>
      </c>
      <c r="Z109" t="s">
        <v>540</v>
      </c>
      <c r="AA109" s="11">
        <f>IF(COUNTIF($C$2:$C109,C109)&gt;1,0,1)</f>
        <v>0</v>
      </c>
      <c r="AB109" s="119" t="str">
        <f t="shared" si="29"/>
        <v>mars-13</v>
      </c>
      <c r="AC109" s="120" t="str">
        <f t="shared" si="30"/>
        <v>TRAITES</v>
      </c>
      <c r="AD109" s="112"/>
      <c r="AE109" s="53"/>
    </row>
    <row r="110" spans="1:31" ht="13.15" customHeight="1" x14ac:dyDescent="0.2">
      <c r="A110" s="66" t="str">
        <f t="shared" si="24"/>
        <v>Liquide vaisselle 1L IDEGREEN</v>
      </c>
      <c r="B110" s="65" t="s">
        <v>19</v>
      </c>
      <c r="C110" s="94" t="s">
        <v>239</v>
      </c>
      <c r="D110" s="45" t="s">
        <v>45</v>
      </c>
      <c r="E110" s="45" t="s">
        <v>20</v>
      </c>
      <c r="F110" s="65" t="b">
        <v>0</v>
      </c>
      <c r="G110" s="73" t="s">
        <v>238</v>
      </c>
      <c r="H110" s="39" t="s">
        <v>148</v>
      </c>
      <c r="I110" s="84" t="s">
        <v>235</v>
      </c>
      <c r="J110" s="41" t="s">
        <v>236</v>
      </c>
      <c r="K110" s="31" t="s">
        <v>54</v>
      </c>
      <c r="L110" s="40">
        <v>41085</v>
      </c>
      <c r="M110" s="40">
        <v>41222</v>
      </c>
      <c r="N110" s="40"/>
      <c r="O110" s="40"/>
      <c r="P110" s="40"/>
      <c r="Q110" s="40"/>
      <c r="R110" s="40"/>
      <c r="S110" s="40">
        <v>41305</v>
      </c>
      <c r="T110" s="47" t="s">
        <v>22</v>
      </c>
      <c r="U110" s="52"/>
      <c r="V110" s="51">
        <f t="shared" si="25"/>
        <v>1</v>
      </c>
      <c r="W110" s="51" t="str">
        <f t="shared" si="26"/>
        <v/>
      </c>
      <c r="X110" s="51">
        <f t="shared" si="27"/>
        <v>137</v>
      </c>
      <c r="Y110" s="47" t="str">
        <f t="shared" si="28"/>
        <v>certifié</v>
      </c>
      <c r="Z110" t="s">
        <v>542</v>
      </c>
      <c r="AA110" s="11">
        <f>IF(COUNTIF($C$2:$C110,C110)&gt;1,0,1)</f>
        <v>1</v>
      </c>
      <c r="AB110" s="119" t="str">
        <f t="shared" si="29"/>
        <v>juin-12</v>
      </c>
      <c r="AC110" s="120" t="str">
        <f t="shared" si="30"/>
        <v>TRAITES</v>
      </c>
      <c r="AD110" s="112"/>
      <c r="AE110" s="53"/>
    </row>
    <row r="111" spans="1:31" ht="13.15" customHeight="1" x14ac:dyDescent="0.2">
      <c r="A111" s="66" t="str">
        <f t="shared" si="24"/>
        <v>Liquide vaisselle 5L IDEGREEN</v>
      </c>
      <c r="B111" s="65" t="s">
        <v>19</v>
      </c>
      <c r="C111" s="94" t="s">
        <v>239</v>
      </c>
      <c r="D111" s="45" t="s">
        <v>45</v>
      </c>
      <c r="E111" s="45" t="s">
        <v>20</v>
      </c>
      <c r="F111" s="65" t="b">
        <v>0</v>
      </c>
      <c r="G111" s="73" t="s">
        <v>238</v>
      </c>
      <c r="H111" s="39" t="s">
        <v>188</v>
      </c>
      <c r="I111" s="84" t="s">
        <v>235</v>
      </c>
      <c r="J111" s="41" t="s">
        <v>237</v>
      </c>
      <c r="K111" s="31" t="s">
        <v>54</v>
      </c>
      <c r="L111" s="40">
        <v>41085</v>
      </c>
      <c r="M111" s="40">
        <v>41222</v>
      </c>
      <c r="N111" s="40"/>
      <c r="O111" s="40"/>
      <c r="P111" s="40"/>
      <c r="Q111" s="40"/>
      <c r="R111" s="40"/>
      <c r="S111" s="40">
        <v>41305</v>
      </c>
      <c r="T111" s="47" t="s">
        <v>22</v>
      </c>
      <c r="U111" s="52"/>
      <c r="V111" s="51">
        <f t="shared" si="25"/>
        <v>1</v>
      </c>
      <c r="W111" s="51" t="str">
        <f t="shared" si="26"/>
        <v/>
      </c>
      <c r="X111" s="51">
        <f t="shared" si="27"/>
        <v>137</v>
      </c>
      <c r="Y111" s="47" t="str">
        <f t="shared" si="28"/>
        <v>certifié</v>
      </c>
      <c r="Z111" t="s">
        <v>542</v>
      </c>
      <c r="AA111" s="11">
        <f>IF(COUNTIF($C$2:$C111,C111)&gt;1,0,1)</f>
        <v>0</v>
      </c>
      <c r="AB111" s="119" t="str">
        <f t="shared" si="29"/>
        <v>juin-12</v>
      </c>
      <c r="AC111" s="120" t="str">
        <f t="shared" si="30"/>
        <v>TRAITES</v>
      </c>
      <c r="AD111" s="112"/>
      <c r="AE111" s="53"/>
    </row>
    <row r="112" spans="1:31" ht="13.15" customHeight="1" x14ac:dyDescent="0.2">
      <c r="A112" s="66" t="str">
        <f t="shared" si="24"/>
        <v>Liquide VSL 1L VERT NATURE</v>
      </c>
      <c r="B112" s="65" t="s">
        <v>19</v>
      </c>
      <c r="C112" s="94" t="s">
        <v>239</v>
      </c>
      <c r="D112" s="45" t="s">
        <v>45</v>
      </c>
      <c r="E112" s="45" t="s">
        <v>20</v>
      </c>
      <c r="F112" s="65" t="b">
        <v>0</v>
      </c>
      <c r="G112" s="73" t="s">
        <v>238</v>
      </c>
      <c r="H112" s="39" t="s">
        <v>53</v>
      </c>
      <c r="I112" s="84" t="s">
        <v>517</v>
      </c>
      <c r="J112" s="41" t="s">
        <v>515</v>
      </c>
      <c r="K112" s="31" t="s">
        <v>21</v>
      </c>
      <c r="L112" s="40">
        <v>42433</v>
      </c>
      <c r="M112" s="40">
        <v>42508</v>
      </c>
      <c r="N112" s="40"/>
      <c r="O112" s="40"/>
      <c r="P112" s="40"/>
      <c r="Q112" s="40"/>
      <c r="R112" s="40"/>
      <c r="S112" s="40">
        <v>42577</v>
      </c>
      <c r="T112" s="47" t="s">
        <v>22</v>
      </c>
      <c r="U112" s="52"/>
      <c r="V112" s="51">
        <f t="shared" si="25"/>
        <v>1</v>
      </c>
      <c r="W112" s="51" t="str">
        <f t="shared" si="26"/>
        <v/>
      </c>
      <c r="X112" s="51">
        <f t="shared" si="27"/>
        <v>75</v>
      </c>
      <c r="Y112" s="47" t="str">
        <f t="shared" si="28"/>
        <v>certifié</v>
      </c>
      <c r="Z112" t="s">
        <v>542</v>
      </c>
      <c r="AA112" s="11">
        <f>IF(COUNTIF($C$2:$C112,C112)&gt;1,0,1)</f>
        <v>0</v>
      </c>
      <c r="AB112" s="119" t="str">
        <f t="shared" si="29"/>
        <v>mars-16</v>
      </c>
      <c r="AC112" s="120" t="str">
        <f t="shared" si="30"/>
        <v>TRAITES</v>
      </c>
      <c r="AD112" s="112"/>
      <c r="AE112" s="53"/>
    </row>
    <row r="113" spans="1:31" ht="13.15" customHeight="1" x14ac:dyDescent="0.2">
      <c r="A113" s="66" t="str">
        <f t="shared" si="24"/>
        <v>Liquide VSL 5L VERT NATURE</v>
      </c>
      <c r="B113" s="65" t="s">
        <v>19</v>
      </c>
      <c r="C113" s="94" t="s">
        <v>239</v>
      </c>
      <c r="D113" s="45" t="s">
        <v>45</v>
      </c>
      <c r="E113" s="45" t="s">
        <v>20</v>
      </c>
      <c r="F113" s="65" t="b">
        <v>0</v>
      </c>
      <c r="G113" s="73" t="s">
        <v>238</v>
      </c>
      <c r="H113" s="39" t="s">
        <v>52</v>
      </c>
      <c r="I113" s="84" t="s">
        <v>517</v>
      </c>
      <c r="J113" s="41" t="s">
        <v>516</v>
      </c>
      <c r="K113" s="31" t="s">
        <v>21</v>
      </c>
      <c r="L113" s="40">
        <v>42433</v>
      </c>
      <c r="M113" s="40">
        <v>42508</v>
      </c>
      <c r="N113" s="40"/>
      <c r="O113" s="40"/>
      <c r="P113" s="40"/>
      <c r="Q113" s="40"/>
      <c r="R113" s="40"/>
      <c r="S113" s="40">
        <v>42577</v>
      </c>
      <c r="T113" s="47" t="s">
        <v>22</v>
      </c>
      <c r="U113" s="52"/>
      <c r="V113" s="51">
        <f t="shared" si="25"/>
        <v>1</v>
      </c>
      <c r="W113" s="51" t="str">
        <f t="shared" si="26"/>
        <v/>
      </c>
      <c r="X113" s="51">
        <f t="shared" si="27"/>
        <v>75</v>
      </c>
      <c r="Y113" s="47" t="str">
        <f t="shared" si="28"/>
        <v>certifié</v>
      </c>
      <c r="Z113" t="s">
        <v>542</v>
      </c>
      <c r="AA113" s="11">
        <f>IF(COUNTIF($C$2:$C113,C113)&gt;1,0,1)</f>
        <v>0</v>
      </c>
      <c r="AB113" s="119" t="str">
        <f t="shared" si="29"/>
        <v>mars-16</v>
      </c>
      <c r="AC113" s="120" t="str">
        <f t="shared" si="30"/>
        <v>TRAITES</v>
      </c>
      <c r="AD113" s="112"/>
      <c r="AE113" s="53"/>
    </row>
    <row r="114" spans="1:31" ht="13.15" customHeight="1" x14ac:dyDescent="0.2">
      <c r="A114" s="66" t="str">
        <f t="shared" si="24"/>
        <v>Liquide vaisselle 1L INOV VAISSELLE</v>
      </c>
      <c r="B114" s="65" t="s">
        <v>19</v>
      </c>
      <c r="C114" s="94" t="s">
        <v>239</v>
      </c>
      <c r="D114" s="45" t="s">
        <v>45</v>
      </c>
      <c r="E114" s="45" t="s">
        <v>20</v>
      </c>
      <c r="F114" s="65" t="b">
        <v>0</v>
      </c>
      <c r="G114" s="73" t="s">
        <v>238</v>
      </c>
      <c r="H114" s="39" t="s">
        <v>148</v>
      </c>
      <c r="I114" s="39" t="s">
        <v>333</v>
      </c>
      <c r="J114" s="41" t="s">
        <v>332</v>
      </c>
      <c r="K114" s="31" t="s">
        <v>21</v>
      </c>
      <c r="L114" s="40">
        <v>41348</v>
      </c>
      <c r="M114" s="40">
        <v>41390</v>
      </c>
      <c r="N114" s="40"/>
      <c r="O114" s="40"/>
      <c r="P114" s="40"/>
      <c r="Q114" s="40"/>
      <c r="R114" s="40"/>
      <c r="S114" s="40">
        <v>41423</v>
      </c>
      <c r="T114" s="47" t="s">
        <v>22</v>
      </c>
      <c r="U114" s="52"/>
      <c r="V114" s="51">
        <f t="shared" si="25"/>
        <v>1</v>
      </c>
      <c r="W114" s="51" t="str">
        <f t="shared" si="26"/>
        <v/>
      </c>
      <c r="X114" s="51">
        <f t="shared" si="27"/>
        <v>42</v>
      </c>
      <c r="Y114" s="47" t="str">
        <f t="shared" si="28"/>
        <v>certifié</v>
      </c>
      <c r="Z114" t="s">
        <v>542</v>
      </c>
      <c r="AA114" s="11">
        <f>IF(COUNTIF($C$2:$C114,C114)&gt;1,0,1)</f>
        <v>0</v>
      </c>
      <c r="AB114" s="119" t="str">
        <f t="shared" si="29"/>
        <v>mars-13</v>
      </c>
      <c r="AC114" s="120" t="str">
        <f t="shared" si="30"/>
        <v>TRAITES</v>
      </c>
      <c r="AD114" s="112"/>
      <c r="AE114" s="53"/>
    </row>
    <row r="115" spans="1:31" ht="13.15" customHeight="1" x14ac:dyDescent="0.2">
      <c r="A115" s="66" t="str">
        <f t="shared" si="24"/>
        <v>Liquide vaisselle 5L INOV VAISSELLE</v>
      </c>
      <c r="B115" s="65" t="s">
        <v>19</v>
      </c>
      <c r="C115" s="94" t="s">
        <v>239</v>
      </c>
      <c r="D115" s="45" t="s">
        <v>45</v>
      </c>
      <c r="E115" s="45" t="s">
        <v>20</v>
      </c>
      <c r="F115" s="65" t="b">
        <v>0</v>
      </c>
      <c r="G115" s="73" t="s">
        <v>238</v>
      </c>
      <c r="H115" s="39" t="s">
        <v>188</v>
      </c>
      <c r="I115" s="39" t="s">
        <v>333</v>
      </c>
      <c r="J115" s="41" t="s">
        <v>334</v>
      </c>
      <c r="K115" s="31" t="s">
        <v>21</v>
      </c>
      <c r="L115" s="40">
        <v>41348</v>
      </c>
      <c r="M115" s="40">
        <v>41390</v>
      </c>
      <c r="N115" s="40"/>
      <c r="O115" s="40"/>
      <c r="P115" s="40"/>
      <c r="Q115" s="40"/>
      <c r="R115" s="40"/>
      <c r="S115" s="40">
        <v>41423</v>
      </c>
      <c r="T115" s="47" t="s">
        <v>22</v>
      </c>
      <c r="U115" s="52"/>
      <c r="V115" s="51">
        <f t="shared" si="25"/>
        <v>1</v>
      </c>
      <c r="W115" s="51" t="str">
        <f t="shared" si="26"/>
        <v/>
      </c>
      <c r="X115" s="51">
        <f t="shared" si="27"/>
        <v>42</v>
      </c>
      <c r="Y115" s="47" t="str">
        <f t="shared" si="28"/>
        <v>certifié</v>
      </c>
      <c r="Z115" t="s">
        <v>542</v>
      </c>
      <c r="AA115" s="11">
        <f>IF(COUNTIF($C$2:$C115,C115)&gt;1,0,1)</f>
        <v>0</v>
      </c>
      <c r="AB115" s="119" t="str">
        <f t="shared" si="29"/>
        <v>mars-13</v>
      </c>
      <c r="AC115" s="120" t="str">
        <f t="shared" si="30"/>
        <v>TRAITES</v>
      </c>
      <c r="AD115" s="112"/>
      <c r="AE115" s="53"/>
    </row>
    <row r="116" spans="1:31" ht="13.15" customHeight="1" x14ac:dyDescent="0.2">
      <c r="A116" s="66" t="str">
        <f t="shared" si="24"/>
        <v xml:space="preserve">Liquide vaisselle nature 1L JEX PROFESSIONNEL </v>
      </c>
      <c r="B116" s="65" t="s">
        <v>19</v>
      </c>
      <c r="C116" s="64" t="s">
        <v>121</v>
      </c>
      <c r="D116" s="45" t="s">
        <v>45</v>
      </c>
      <c r="E116" s="45" t="s">
        <v>20</v>
      </c>
      <c r="F116" s="65" t="b">
        <v>0</v>
      </c>
      <c r="G116" s="20" t="s">
        <v>122</v>
      </c>
      <c r="H116" s="39" t="s">
        <v>146</v>
      </c>
      <c r="I116" s="26" t="s">
        <v>377</v>
      </c>
      <c r="J116" s="29" t="s">
        <v>127</v>
      </c>
      <c r="K116" s="31" t="s">
        <v>54</v>
      </c>
      <c r="L116" s="56">
        <v>41022</v>
      </c>
      <c r="M116" s="32">
        <v>41087</v>
      </c>
      <c r="N116" s="32"/>
      <c r="O116" s="32"/>
      <c r="P116" s="32"/>
      <c r="Q116" s="32"/>
      <c r="R116" s="32"/>
      <c r="S116" s="56">
        <v>41110</v>
      </c>
      <c r="T116" s="47" t="s">
        <v>22</v>
      </c>
      <c r="U116" s="52"/>
      <c r="V116" s="51">
        <f t="shared" si="25"/>
        <v>1</v>
      </c>
      <c r="W116" s="51" t="str">
        <f t="shared" si="26"/>
        <v/>
      </c>
      <c r="X116" s="51">
        <f t="shared" si="27"/>
        <v>65</v>
      </c>
      <c r="Y116" s="47" t="str">
        <f t="shared" si="28"/>
        <v>certifié</v>
      </c>
      <c r="Z116" t="s">
        <v>542</v>
      </c>
      <c r="AA116" s="11">
        <f>IF(COUNTIF($C$2:$C116,C116)&gt;1,0,1)</f>
        <v>0</v>
      </c>
      <c r="AB116" s="119" t="str">
        <f t="shared" si="29"/>
        <v>avr-12</v>
      </c>
      <c r="AC116" s="120" t="str">
        <f t="shared" si="30"/>
        <v>TRAITES</v>
      </c>
      <c r="AD116" s="112"/>
      <c r="AE116" s="53"/>
    </row>
    <row r="117" spans="1:31" ht="13.15" customHeight="1" x14ac:dyDescent="0.2">
      <c r="A117" s="66" t="str">
        <f t="shared" si="24"/>
        <v xml:space="preserve">Liquide vaisselle nature 5kg JEX PROFESSIONNEL </v>
      </c>
      <c r="B117" s="65" t="s">
        <v>19</v>
      </c>
      <c r="C117" s="64" t="s">
        <v>121</v>
      </c>
      <c r="D117" s="45" t="s">
        <v>45</v>
      </c>
      <c r="E117" s="45" t="s">
        <v>20</v>
      </c>
      <c r="F117" s="65" t="b">
        <v>0</v>
      </c>
      <c r="G117" s="20" t="s">
        <v>122</v>
      </c>
      <c r="H117" s="39" t="s">
        <v>147</v>
      </c>
      <c r="I117" s="26" t="s">
        <v>377</v>
      </c>
      <c r="J117" s="29" t="s">
        <v>126</v>
      </c>
      <c r="K117" s="31" t="s">
        <v>54</v>
      </c>
      <c r="L117" s="56">
        <v>41022</v>
      </c>
      <c r="M117" s="32">
        <v>41087</v>
      </c>
      <c r="N117" s="32"/>
      <c r="O117" s="32"/>
      <c r="P117" s="32"/>
      <c r="Q117" s="32"/>
      <c r="R117" s="32"/>
      <c r="S117" s="56">
        <v>41110</v>
      </c>
      <c r="T117" s="47" t="s">
        <v>22</v>
      </c>
      <c r="U117" s="52"/>
      <c r="V117" s="51">
        <f t="shared" si="25"/>
        <v>1</v>
      </c>
      <c r="W117" s="51" t="str">
        <f t="shared" si="26"/>
        <v/>
      </c>
      <c r="X117" s="51">
        <f t="shared" si="27"/>
        <v>65</v>
      </c>
      <c r="Y117" s="47" t="str">
        <f t="shared" si="28"/>
        <v>certifié</v>
      </c>
      <c r="Z117" t="s">
        <v>542</v>
      </c>
      <c r="AA117" s="11">
        <f>IF(COUNTIF($C$2:$C117,C117)&gt;1,0,1)</f>
        <v>0</v>
      </c>
      <c r="AB117" s="119" t="str">
        <f t="shared" si="29"/>
        <v>avr-12</v>
      </c>
      <c r="AC117" s="120" t="str">
        <f t="shared" si="30"/>
        <v>TRAITES</v>
      </c>
      <c r="AD117" s="112"/>
      <c r="AE117" s="53"/>
    </row>
    <row r="118" spans="1:31" ht="13.15" customHeight="1" x14ac:dyDescent="0.2">
      <c r="A118" s="66" t="str">
        <f t="shared" si="24"/>
        <v>KER VAISSELLE Liquide Vaisselle Manuelle 1L KER</v>
      </c>
      <c r="B118" s="65" t="s">
        <v>19</v>
      </c>
      <c r="C118" s="64" t="s">
        <v>166</v>
      </c>
      <c r="D118" s="45" t="s">
        <v>45</v>
      </c>
      <c r="E118" s="45" t="s">
        <v>20</v>
      </c>
      <c r="F118" s="65" t="b">
        <v>0</v>
      </c>
      <c r="G118" s="20" t="s">
        <v>165</v>
      </c>
      <c r="H118" s="39" t="s">
        <v>363</v>
      </c>
      <c r="I118" s="39" t="s">
        <v>362</v>
      </c>
      <c r="J118" s="41" t="s">
        <v>365</v>
      </c>
      <c r="K118" s="31" t="s">
        <v>21</v>
      </c>
      <c r="L118" s="40">
        <v>41452</v>
      </c>
      <c r="M118" s="40">
        <v>41467</v>
      </c>
      <c r="N118" s="40"/>
      <c r="O118" s="40"/>
      <c r="P118" s="40"/>
      <c r="Q118" s="40"/>
      <c r="R118" s="40"/>
      <c r="S118" s="40">
        <v>42306</v>
      </c>
      <c r="T118" s="47" t="s">
        <v>22</v>
      </c>
      <c r="U118" s="52"/>
      <c r="V118" s="51">
        <f t="shared" si="25"/>
        <v>1</v>
      </c>
      <c r="W118" s="51" t="str">
        <f t="shared" si="26"/>
        <v/>
      </c>
      <c r="X118" s="51">
        <f t="shared" si="27"/>
        <v>15</v>
      </c>
      <c r="Y118" s="47" t="str">
        <f t="shared" si="28"/>
        <v>certifié</v>
      </c>
      <c r="Z118" t="s">
        <v>540</v>
      </c>
      <c r="AA118" s="11">
        <f>IF(COUNTIF($C$2:$C118,C118)&gt;1,0,1)</f>
        <v>0</v>
      </c>
      <c r="AB118" s="119" t="str">
        <f t="shared" si="29"/>
        <v>juin-13</v>
      </c>
      <c r="AC118" s="120" t="str">
        <f t="shared" si="30"/>
        <v>TRAITES</v>
      </c>
      <c r="AD118" s="112"/>
      <c r="AE118" s="53"/>
    </row>
    <row r="119" spans="1:31" ht="13.15" customHeight="1" x14ac:dyDescent="0.2">
      <c r="A119" s="66" t="str">
        <f t="shared" si="24"/>
        <v>KER VAISSELLE Liquide Vaisselle Manuelle 5L KER</v>
      </c>
      <c r="B119" s="65" t="s">
        <v>19</v>
      </c>
      <c r="C119" s="64" t="s">
        <v>166</v>
      </c>
      <c r="D119" s="45" t="s">
        <v>45</v>
      </c>
      <c r="E119" s="45" t="s">
        <v>20</v>
      </c>
      <c r="F119" s="65" t="b">
        <v>0</v>
      </c>
      <c r="G119" s="20" t="s">
        <v>165</v>
      </c>
      <c r="H119" s="39" t="s">
        <v>364</v>
      </c>
      <c r="I119" s="39" t="s">
        <v>362</v>
      </c>
      <c r="J119" s="41" t="s">
        <v>366</v>
      </c>
      <c r="K119" s="31" t="s">
        <v>21</v>
      </c>
      <c r="L119" s="40">
        <v>41452</v>
      </c>
      <c r="M119" s="40">
        <v>41467</v>
      </c>
      <c r="N119" s="40"/>
      <c r="O119" s="40"/>
      <c r="P119" s="40"/>
      <c r="Q119" s="40"/>
      <c r="R119" s="40"/>
      <c r="S119" s="40">
        <v>41506</v>
      </c>
      <c r="T119" s="47" t="s">
        <v>22</v>
      </c>
      <c r="U119" s="52"/>
      <c r="V119" s="51">
        <f t="shared" si="25"/>
        <v>1</v>
      </c>
      <c r="W119" s="51" t="str">
        <f t="shared" si="26"/>
        <v/>
      </c>
      <c r="X119" s="51">
        <f t="shared" si="27"/>
        <v>15</v>
      </c>
      <c r="Y119" s="47" t="str">
        <f t="shared" si="28"/>
        <v>certifié</v>
      </c>
      <c r="Z119" t="s">
        <v>540</v>
      </c>
      <c r="AA119" s="11">
        <f>IF(COUNTIF($C$2:$C119,C119)&gt;1,0,1)</f>
        <v>0</v>
      </c>
      <c r="AB119" s="119" t="str">
        <f t="shared" si="29"/>
        <v>juin-13</v>
      </c>
      <c r="AC119" s="120" t="str">
        <f t="shared" si="30"/>
        <v>TRAITES</v>
      </c>
      <c r="AD119" s="112"/>
      <c r="AE119" s="53"/>
    </row>
    <row r="120" spans="1:31" ht="13.15" customHeight="1" x14ac:dyDescent="0.2">
      <c r="A120" s="66" t="str">
        <f t="shared" si="24"/>
        <v>Hand Dish Liquide Vaisselle 1L (FR, NL, EN) KERO GREEN</v>
      </c>
      <c r="B120" s="65" t="s">
        <v>19</v>
      </c>
      <c r="C120" s="64" t="s">
        <v>166</v>
      </c>
      <c r="D120" s="45" t="s">
        <v>45</v>
      </c>
      <c r="E120" s="45" t="s">
        <v>20</v>
      </c>
      <c r="F120" s="65" t="b">
        <v>0</v>
      </c>
      <c r="G120" s="20" t="s">
        <v>165</v>
      </c>
      <c r="H120" s="39" t="s">
        <v>170</v>
      </c>
      <c r="I120" s="39" t="s">
        <v>446</v>
      </c>
      <c r="J120" s="41" t="s">
        <v>445</v>
      </c>
      <c r="K120" s="31" t="s">
        <v>21</v>
      </c>
      <c r="L120" s="40">
        <v>42704</v>
      </c>
      <c r="M120" s="40">
        <v>42761</v>
      </c>
      <c r="N120" s="40">
        <v>42824</v>
      </c>
      <c r="O120" s="40">
        <v>42824</v>
      </c>
      <c r="P120" s="40">
        <v>42843</v>
      </c>
      <c r="Q120" s="40"/>
      <c r="R120" s="40"/>
      <c r="S120" s="40">
        <v>42850</v>
      </c>
      <c r="T120" s="47" t="s">
        <v>22</v>
      </c>
      <c r="U120" s="52"/>
      <c r="V120" s="51">
        <v>1</v>
      </c>
      <c r="W120" s="51" t="str">
        <f t="shared" si="26"/>
        <v/>
      </c>
      <c r="X120" s="51">
        <f t="shared" si="27"/>
        <v>57</v>
      </c>
      <c r="Y120" s="47" t="s">
        <v>25</v>
      </c>
      <c r="Z120" t="s">
        <v>540</v>
      </c>
      <c r="AA120" s="11">
        <f>IF(COUNTIF($C$2:$C120,C120)&gt;1,0,1)</f>
        <v>0</v>
      </c>
      <c r="AB120" s="119" t="str">
        <f t="shared" si="29"/>
        <v>nov-16</v>
      </c>
      <c r="AC120" s="120" t="str">
        <f t="shared" si="30"/>
        <v>TRAITES</v>
      </c>
      <c r="AD120" s="112"/>
      <c r="AE120" s="53"/>
    </row>
    <row r="121" spans="1:31" ht="13.15" customHeight="1" x14ac:dyDescent="0.2">
      <c r="A121" s="68" t="str">
        <f t="shared" si="24"/>
        <v>Liquide vaisselle 1L LABEL'LANDE VERT</v>
      </c>
      <c r="B121" s="65" t="s">
        <v>19</v>
      </c>
      <c r="C121" s="69" t="s">
        <v>225</v>
      </c>
      <c r="D121" s="57" t="s">
        <v>45</v>
      </c>
      <c r="E121" s="57" t="s">
        <v>20</v>
      </c>
      <c r="F121" s="65" t="b">
        <v>0</v>
      </c>
      <c r="G121" s="20" t="s">
        <v>224</v>
      </c>
      <c r="H121" s="39" t="s">
        <v>148</v>
      </c>
      <c r="I121" s="26" t="s">
        <v>223</v>
      </c>
      <c r="J121" s="29" t="s">
        <v>226</v>
      </c>
      <c r="K121" s="31" t="s">
        <v>54</v>
      </c>
      <c r="L121" s="32">
        <v>41061</v>
      </c>
      <c r="M121" s="32">
        <v>41204</v>
      </c>
      <c r="N121" s="32"/>
      <c r="O121" s="32"/>
      <c r="P121" s="32"/>
      <c r="Q121" s="32"/>
      <c r="R121" s="32"/>
      <c r="S121" s="40">
        <v>41358</v>
      </c>
      <c r="T121" s="47" t="s">
        <v>22</v>
      </c>
      <c r="U121" s="52"/>
      <c r="V121" s="51">
        <f t="shared" si="25"/>
        <v>1</v>
      </c>
      <c r="W121" s="51" t="str">
        <f t="shared" si="26"/>
        <v/>
      </c>
      <c r="X121" s="51">
        <f t="shared" si="27"/>
        <v>143</v>
      </c>
      <c r="Y121" s="47" t="str">
        <f t="shared" si="28"/>
        <v>certifié</v>
      </c>
      <c r="Z121" t="s">
        <v>538</v>
      </c>
      <c r="AA121" s="11">
        <f>IF(COUNTIF($C$2:$C121,C121)&gt;1,0,1)</f>
        <v>1</v>
      </c>
      <c r="AB121" s="119" t="str">
        <f t="shared" si="29"/>
        <v>juin-12</v>
      </c>
      <c r="AC121" s="120" t="str">
        <f t="shared" si="30"/>
        <v>TRAITES</v>
      </c>
      <c r="AD121" s="112"/>
      <c r="AE121" s="53"/>
    </row>
    <row r="122" spans="1:31" ht="13.15" customHeight="1" x14ac:dyDescent="0.2">
      <c r="A122" s="66" t="str">
        <f t="shared" si="24"/>
        <v>Liquide vaisselle manuelle Ecologique 5L LABO +</v>
      </c>
      <c r="B122" s="65" t="s">
        <v>19</v>
      </c>
      <c r="C122" s="64" t="s">
        <v>68</v>
      </c>
      <c r="D122" s="45" t="s">
        <v>45</v>
      </c>
      <c r="E122" s="45" t="str">
        <f>IF(S122="retrait","Cancelled - Licence holder withdrawal",IF(S122="suspension","Cancelled - Licence holder withdrawal",IF(S122&gt;0,"Awarded",IF(M122&gt;0,"Awarded - Extension in progress",IF(L122&gt;0,"Not yet in progress","")))))</f>
        <v>Awarded</v>
      </c>
      <c r="F122" s="65" t="b">
        <v>0</v>
      </c>
      <c r="G122" s="20" t="s">
        <v>67</v>
      </c>
      <c r="H122" s="39" t="s">
        <v>215</v>
      </c>
      <c r="I122" s="26" t="s">
        <v>135</v>
      </c>
      <c r="J122" s="55" t="s">
        <v>136</v>
      </c>
      <c r="K122" s="31" t="s">
        <v>54</v>
      </c>
      <c r="L122" s="32">
        <v>41010</v>
      </c>
      <c r="M122" s="32">
        <v>41089</v>
      </c>
      <c r="N122" s="32"/>
      <c r="O122" s="32"/>
      <c r="P122" s="32"/>
      <c r="Q122" s="32"/>
      <c r="R122" s="32"/>
      <c r="S122" s="40">
        <v>41250</v>
      </c>
      <c r="T122" s="47" t="str">
        <f>IF(E122="Not yet in progress","Non",IF(E122="","","Oui"))</f>
        <v>Oui</v>
      </c>
      <c r="U122" s="52"/>
      <c r="V122" s="51">
        <f t="shared" si="25"/>
        <v>1</v>
      </c>
      <c r="W122" s="51" t="str">
        <f t="shared" si="26"/>
        <v/>
      </c>
      <c r="X122" s="51">
        <f t="shared" si="27"/>
        <v>79</v>
      </c>
      <c r="Y122" s="47" t="str">
        <f t="shared" si="28"/>
        <v>certifié</v>
      </c>
      <c r="Z122" t="s">
        <v>542</v>
      </c>
      <c r="AA122" s="11">
        <f>IF(COUNTIF($C$2:$C122,C122)&gt;1,0,1)</f>
        <v>0</v>
      </c>
      <c r="AB122" s="119" t="str">
        <f t="shared" si="29"/>
        <v>avr-12</v>
      </c>
      <c r="AC122" s="120" t="str">
        <f t="shared" si="30"/>
        <v>TRAITES</v>
      </c>
      <c r="AD122" s="112"/>
      <c r="AE122" s="53"/>
    </row>
    <row r="123" spans="1:31" ht="13.15" customHeight="1" x14ac:dyDescent="0.2">
      <c r="A123" s="68" t="str">
        <f t="shared" si="24"/>
        <v>Piatti Concentrato Ecologico Pelli Sensibili 500mL L'ALBERO VERDE</v>
      </c>
      <c r="B123" s="65" t="s">
        <v>19</v>
      </c>
      <c r="C123" s="93" t="s">
        <v>241</v>
      </c>
      <c r="D123" s="57" t="s">
        <v>45</v>
      </c>
      <c r="E123" s="57" t="s">
        <v>20</v>
      </c>
      <c r="F123" s="65" t="b">
        <v>0</v>
      </c>
      <c r="G123" s="73" t="s">
        <v>244</v>
      </c>
      <c r="H123" s="39" t="s">
        <v>412</v>
      </c>
      <c r="I123" s="39" t="s">
        <v>409</v>
      </c>
      <c r="J123" s="41" t="s">
        <v>410</v>
      </c>
      <c r="K123" s="31" t="s">
        <v>21</v>
      </c>
      <c r="L123" s="40">
        <v>42124</v>
      </c>
      <c r="M123" s="40">
        <v>42223</v>
      </c>
      <c r="N123" s="40"/>
      <c r="O123" s="40"/>
      <c r="P123" s="40"/>
      <c r="Q123" s="40"/>
      <c r="R123" s="40"/>
      <c r="S123" s="40">
        <v>42303</v>
      </c>
      <c r="T123" s="47" t="s">
        <v>22</v>
      </c>
      <c r="U123" s="52"/>
      <c r="V123" s="51">
        <f t="shared" si="25"/>
        <v>1</v>
      </c>
      <c r="W123" s="51" t="str">
        <f t="shared" si="26"/>
        <v/>
      </c>
      <c r="X123" s="51">
        <f t="shared" si="27"/>
        <v>99</v>
      </c>
      <c r="Y123" s="47" t="str">
        <f t="shared" si="28"/>
        <v>certifié</v>
      </c>
      <c r="Z123" t="s">
        <v>538</v>
      </c>
      <c r="AA123" s="11">
        <f>IF(COUNTIF($C$2:$C123,C123)&gt;1,0,1)</f>
        <v>1</v>
      </c>
      <c r="AB123" s="119" t="str">
        <f t="shared" si="29"/>
        <v>avr-15</v>
      </c>
      <c r="AC123" s="120" t="str">
        <f t="shared" si="30"/>
        <v>TRAITES</v>
      </c>
      <c r="AD123" s="112"/>
      <c r="AE123" s="53"/>
    </row>
    <row r="124" spans="1:31" ht="13.15" customHeight="1" x14ac:dyDescent="0.2">
      <c r="A124" s="68" t="str">
        <f t="shared" si="24"/>
        <v>Vaisselle mains 500mL + Recharge 500mL L'ARBRE VERT</v>
      </c>
      <c r="B124" s="65" t="s">
        <v>19</v>
      </c>
      <c r="C124" s="93" t="s">
        <v>241</v>
      </c>
      <c r="D124" s="57" t="s">
        <v>45</v>
      </c>
      <c r="E124" s="57" t="s">
        <v>20</v>
      </c>
      <c r="F124" s="65" t="b">
        <v>0</v>
      </c>
      <c r="G124" s="73" t="s">
        <v>244</v>
      </c>
      <c r="H124" s="39" t="s">
        <v>276</v>
      </c>
      <c r="I124" s="39" t="s">
        <v>240</v>
      </c>
      <c r="J124" s="41" t="s">
        <v>242</v>
      </c>
      <c r="K124" s="31" t="s">
        <v>54</v>
      </c>
      <c r="L124" s="40">
        <v>41065</v>
      </c>
      <c r="M124" s="40">
        <v>41227</v>
      </c>
      <c r="N124" s="40"/>
      <c r="O124" s="40"/>
      <c r="P124" s="40"/>
      <c r="Q124" s="40"/>
      <c r="R124" s="40"/>
      <c r="S124" s="40">
        <v>41296</v>
      </c>
      <c r="T124" s="47" t="s">
        <v>22</v>
      </c>
      <c r="U124" s="52"/>
      <c r="V124" s="51">
        <f t="shared" si="25"/>
        <v>1</v>
      </c>
      <c r="W124" s="51" t="str">
        <f t="shared" si="26"/>
        <v/>
      </c>
      <c r="X124" s="51">
        <f t="shared" si="27"/>
        <v>162</v>
      </c>
      <c r="Y124" s="47" t="str">
        <f t="shared" si="28"/>
        <v>certifié</v>
      </c>
      <c r="Z124" t="s">
        <v>538</v>
      </c>
      <c r="AA124" s="11">
        <f>IF(COUNTIF($C$2:$C124,C124)&gt;1,0,1)</f>
        <v>0</v>
      </c>
      <c r="AB124" s="119" t="str">
        <f t="shared" si="29"/>
        <v>juin-12</v>
      </c>
      <c r="AC124" s="120" t="str">
        <f t="shared" si="30"/>
        <v>TRAITES</v>
      </c>
      <c r="AD124" s="112"/>
      <c r="AE124" s="53"/>
    </row>
    <row r="125" spans="1:31" ht="13.15" customHeight="1" x14ac:dyDescent="0.2">
      <c r="A125" s="68" t="str">
        <f t="shared" si="24"/>
        <v>Vaisselle Mains Peaux Sensibles 500mL L'ARBRE VERT</v>
      </c>
      <c r="B125" s="65" t="s">
        <v>19</v>
      </c>
      <c r="C125" s="93" t="s">
        <v>241</v>
      </c>
      <c r="D125" s="57" t="s">
        <v>45</v>
      </c>
      <c r="E125" s="57" t="s">
        <v>20</v>
      </c>
      <c r="F125" s="65" t="b">
        <v>0</v>
      </c>
      <c r="G125" s="73" t="s">
        <v>244</v>
      </c>
      <c r="H125" s="39" t="s">
        <v>601</v>
      </c>
      <c r="I125" s="39" t="s">
        <v>240</v>
      </c>
      <c r="J125" s="41" t="s">
        <v>243</v>
      </c>
      <c r="K125" s="31" t="s">
        <v>248</v>
      </c>
      <c r="L125" s="40">
        <v>42703</v>
      </c>
      <c r="M125" s="40">
        <v>42787</v>
      </c>
      <c r="N125" s="40"/>
      <c r="O125" s="40"/>
      <c r="P125" s="40"/>
      <c r="Q125" s="40"/>
      <c r="R125" s="40"/>
      <c r="S125" s="40">
        <v>42787</v>
      </c>
      <c r="T125" s="47" t="s">
        <v>22</v>
      </c>
      <c r="U125" s="52"/>
      <c r="V125" s="51">
        <v>1</v>
      </c>
      <c r="W125" s="51" t="str">
        <f t="shared" si="26"/>
        <v/>
      </c>
      <c r="X125" s="51">
        <f t="shared" si="27"/>
        <v>84</v>
      </c>
      <c r="Y125" s="47" t="s">
        <v>25</v>
      </c>
      <c r="Z125" t="s">
        <v>538</v>
      </c>
      <c r="AA125" s="11">
        <f>IF(COUNTIF($C$2:$C125,C125)&gt;1,0,1)</f>
        <v>0</v>
      </c>
      <c r="AB125" s="119" t="str">
        <f t="shared" si="29"/>
        <v>nov-16</v>
      </c>
      <c r="AC125" s="120" t="str">
        <f t="shared" si="30"/>
        <v>TRAITES</v>
      </c>
      <c r="AD125" s="112"/>
      <c r="AE125" s="53"/>
    </row>
    <row r="126" spans="1:31" ht="13.15" customHeight="1" x14ac:dyDescent="0.2">
      <c r="A126" s="68" t="str">
        <f xml:space="preserve"> CONCATENATE(H126," ",I126)</f>
        <v>Vaisselle Mains Peaux Sensibles 100mL L'ARBRE VERT</v>
      </c>
      <c r="B126" s="65" t="s">
        <v>19</v>
      </c>
      <c r="C126" s="93" t="s">
        <v>241</v>
      </c>
      <c r="D126" s="57" t="s">
        <v>45</v>
      </c>
      <c r="E126" s="57" t="s">
        <v>20</v>
      </c>
      <c r="F126" s="65" t="b">
        <v>0</v>
      </c>
      <c r="G126" s="73" t="s">
        <v>244</v>
      </c>
      <c r="H126" s="39" t="s">
        <v>629</v>
      </c>
      <c r="I126" s="39" t="s">
        <v>240</v>
      </c>
      <c r="J126" s="41" t="s">
        <v>630</v>
      </c>
      <c r="K126" s="31" t="s">
        <v>248</v>
      </c>
      <c r="L126" s="40">
        <v>42922</v>
      </c>
      <c r="M126" s="40">
        <v>42948</v>
      </c>
      <c r="N126" s="40">
        <v>42989</v>
      </c>
      <c r="O126" s="40"/>
      <c r="P126" s="40"/>
      <c r="Q126" s="40"/>
      <c r="R126" s="40"/>
      <c r="S126" s="40">
        <v>42997</v>
      </c>
      <c r="T126" s="47" t="s">
        <v>22</v>
      </c>
      <c r="U126" s="52"/>
      <c r="V126" s="51">
        <f>IF(S126="retrait","",IF(S126="suspension","",IF(S126="","",1)))</f>
        <v>1</v>
      </c>
      <c r="W126" s="51" t="str">
        <f>IF(IF(L126&gt;0,M126="",M126&gt;0),1,"")</f>
        <v/>
      </c>
      <c r="X126" s="51">
        <f>IF(M126="","",M126-L126)</f>
        <v>26</v>
      </c>
      <c r="Y126" s="47" t="str">
        <f>IF(S126="retrait","retrait",IF(S126="suspension","suspension",IF(S126&gt;0,"certifié",IF(M126&gt;0,"instruction en cours",IF(L126&gt;0,"non instruit","")))))</f>
        <v>certifié</v>
      </c>
      <c r="Z126" t="s">
        <v>538</v>
      </c>
      <c r="AA126" s="11">
        <f>IF(COUNTIF($C$2:$C126,C126)&gt;1,0,1)</f>
        <v>0</v>
      </c>
      <c r="AB126" s="119" t="str">
        <f>TEXT(L126,"MMM-AA")</f>
        <v>juil-17</v>
      </c>
      <c r="AC126" s="120" t="str">
        <f>IF(S126&gt;0,"TRAITES",IF(R126&gt;0,"DOC COMPLEMENTAIRES A TRAITER",IF(Q126&gt;0,"EN ATTENTE DOC COMPLEMENTAIREs",IF(P126&gt;0,"DOC COMPLEMENTAIRES A TRAITER",IF(O126&gt;0,"EN ATTENTE DOC COMPLEMENTAIRES",IF(N126&gt;0,"DOC COMPLEMENTAIRES A TRAITER",IF(M126&gt;0,"EN ATTENTE DOC COMPLEMENTAIRES",IF(L126&gt;0,"A TRAITER",""))))))))</f>
        <v>TRAITES</v>
      </c>
      <c r="AD126" s="112"/>
      <c r="AE126" s="53"/>
    </row>
    <row r="127" spans="1:31" s="101" customFormat="1" ht="13.15" customHeight="1" x14ac:dyDescent="0.2">
      <c r="A127" s="68" t="str">
        <f t="shared" si="24"/>
        <v>Vaisselle Mains Menthe Basilic 500mL L'ARBRE VERT</v>
      </c>
      <c r="B127" s="65" t="s">
        <v>19</v>
      </c>
      <c r="C127" s="93" t="s">
        <v>241</v>
      </c>
      <c r="D127" s="57" t="s">
        <v>45</v>
      </c>
      <c r="E127" s="57" t="s">
        <v>20</v>
      </c>
      <c r="F127" s="65" t="b">
        <v>0</v>
      </c>
      <c r="G127" s="73" t="s">
        <v>244</v>
      </c>
      <c r="H127" s="39" t="s">
        <v>603</v>
      </c>
      <c r="I127" s="39" t="s">
        <v>240</v>
      </c>
      <c r="J127" s="41" t="s">
        <v>506</v>
      </c>
      <c r="K127" s="31" t="s">
        <v>248</v>
      </c>
      <c r="L127" s="40">
        <v>42703</v>
      </c>
      <c r="M127" s="40">
        <v>42787</v>
      </c>
      <c r="N127" s="40"/>
      <c r="O127" s="40"/>
      <c r="P127" s="40"/>
      <c r="Q127" s="40"/>
      <c r="R127" s="40"/>
      <c r="S127" s="40">
        <v>42787</v>
      </c>
      <c r="T127" s="47" t="s">
        <v>22</v>
      </c>
      <c r="U127" s="52"/>
      <c r="V127" s="51">
        <v>1</v>
      </c>
      <c r="W127" s="51" t="str">
        <f t="shared" si="26"/>
        <v/>
      </c>
      <c r="X127" s="51">
        <f t="shared" si="27"/>
        <v>84</v>
      </c>
      <c r="Y127" s="47" t="s">
        <v>25</v>
      </c>
      <c r="Z127" t="s">
        <v>538</v>
      </c>
      <c r="AA127" s="11">
        <f>IF(COUNTIF($C$2:$C127,C127)&gt;1,0,1)</f>
        <v>0</v>
      </c>
      <c r="AB127" s="119" t="str">
        <f t="shared" si="29"/>
        <v>nov-16</v>
      </c>
      <c r="AC127" s="120" t="str">
        <f t="shared" si="30"/>
        <v>TRAITES</v>
      </c>
      <c r="AD127" s="112"/>
      <c r="AE127" s="53"/>
    </row>
    <row r="128" spans="1:31" s="102" customFormat="1" ht="13.15" customHeight="1" x14ac:dyDescent="0.2">
      <c r="A128" s="68" t="str">
        <f t="shared" si="24"/>
        <v>Vaisselle Mains Peaux Sensibles biberons aussi! 750mL L'ARBRE VERT</v>
      </c>
      <c r="B128" s="65" t="s">
        <v>19</v>
      </c>
      <c r="C128" s="93" t="s">
        <v>241</v>
      </c>
      <c r="D128" s="57" t="s">
        <v>45</v>
      </c>
      <c r="E128" s="57" t="s">
        <v>20</v>
      </c>
      <c r="F128" s="65" t="b">
        <v>0</v>
      </c>
      <c r="G128" s="73" t="s">
        <v>244</v>
      </c>
      <c r="H128" s="39" t="s">
        <v>634</v>
      </c>
      <c r="I128" s="123" t="s">
        <v>240</v>
      </c>
      <c r="J128" s="41" t="s">
        <v>507</v>
      </c>
      <c r="K128" s="31" t="s">
        <v>248</v>
      </c>
      <c r="L128" s="40">
        <v>42286</v>
      </c>
      <c r="M128" s="40">
        <v>42402</v>
      </c>
      <c r="N128" s="40"/>
      <c r="O128" s="40"/>
      <c r="P128" s="40"/>
      <c r="Q128" s="40"/>
      <c r="R128" s="40"/>
      <c r="S128" s="40">
        <v>42578</v>
      </c>
      <c r="T128" s="47" t="s">
        <v>22</v>
      </c>
      <c r="U128" s="52"/>
      <c r="V128" s="51">
        <f>IF(S128="retrait","",IF(S128="suspension","",IF(S128="","",1)))</f>
        <v>1</v>
      </c>
      <c r="W128" s="51" t="str">
        <f t="shared" si="26"/>
        <v/>
      </c>
      <c r="X128" s="51">
        <f t="shared" si="27"/>
        <v>116</v>
      </c>
      <c r="Y128" s="47" t="str">
        <f>IF(S128="retrait","retrait",IF(S128="suspension","suspension",IF(S128&gt;0,"certifié",IF(M128&gt;0,"instruction en cours",IF(L128&gt;0,"non instruit","")))))</f>
        <v>certifié</v>
      </c>
      <c r="Z128" t="s">
        <v>538</v>
      </c>
      <c r="AA128" s="11">
        <f>IF(COUNTIF($C$2:$C128,C128)&gt;1,0,1)</f>
        <v>0</v>
      </c>
      <c r="AB128" s="119" t="str">
        <f t="shared" si="29"/>
        <v>oct-15</v>
      </c>
      <c r="AC128" s="120" t="str">
        <f t="shared" si="30"/>
        <v>TRAITES</v>
      </c>
      <c r="AD128" s="112"/>
      <c r="AE128" s="53"/>
    </row>
    <row r="129" spans="1:31" s="102" customFormat="1" ht="13.15" customHeight="1" x14ac:dyDescent="0.2">
      <c r="A129" s="68" t="str">
        <f xml:space="preserve"> CONCATENATE(H129," ",I129)</f>
        <v>Vaisselle Mains Amande Douce &amp; Fleurs d'Abricotier 750mL L'ARBRE VERT</v>
      </c>
      <c r="B129" s="65" t="s">
        <v>19</v>
      </c>
      <c r="C129" s="93" t="s">
        <v>241</v>
      </c>
      <c r="D129" s="57" t="s">
        <v>45</v>
      </c>
      <c r="E129" s="57" t="s">
        <v>20</v>
      </c>
      <c r="F129" s="65" t="b">
        <v>0</v>
      </c>
      <c r="G129" s="73" t="s">
        <v>244</v>
      </c>
      <c r="H129" s="39" t="s">
        <v>633</v>
      </c>
      <c r="I129" s="39" t="s">
        <v>240</v>
      </c>
      <c r="J129" s="41" t="s">
        <v>623</v>
      </c>
      <c r="K129" s="31" t="s">
        <v>248</v>
      </c>
      <c r="L129" s="40">
        <v>42887</v>
      </c>
      <c r="M129" s="40">
        <v>42937</v>
      </c>
      <c r="N129" s="40">
        <v>42937</v>
      </c>
      <c r="O129" s="40"/>
      <c r="P129" s="40"/>
      <c r="Q129" s="40"/>
      <c r="R129" s="40"/>
      <c r="S129" s="40">
        <v>42942</v>
      </c>
      <c r="T129" s="47" t="s">
        <v>22</v>
      </c>
      <c r="U129" s="52"/>
      <c r="V129" s="51">
        <f>IF(S129="retrait","",IF(S129="suspension","",IF(S129="","",1)))</f>
        <v>1</v>
      </c>
      <c r="W129" s="51" t="str">
        <f>IF(IF(L129&gt;0,M129="",M129&gt;0),1,"")</f>
        <v/>
      </c>
      <c r="X129" s="51">
        <f>IF(M129="","",M129-L129)</f>
        <v>50</v>
      </c>
      <c r="Y129" s="47" t="str">
        <f>IF(S129="retrait","retrait",IF(S129="suspension","suspension",IF(S129&gt;0,"certifié",IF(M129&gt;0,"instruction en cours",IF(L129&gt;0,"non instruit","")))))</f>
        <v>certifié</v>
      </c>
      <c r="Z129" t="s">
        <v>538</v>
      </c>
      <c r="AA129" s="11"/>
      <c r="AB129" s="119" t="str">
        <f t="shared" si="29"/>
        <v>juin-17</v>
      </c>
      <c r="AC129" s="120"/>
      <c r="AD129" s="112"/>
      <c r="AE129" s="53"/>
    </row>
    <row r="130" spans="1:31" s="102" customFormat="1" ht="13.15" customHeight="1" x14ac:dyDescent="0.2">
      <c r="A130" s="68" t="str">
        <f xml:space="preserve"> CONCATENATE(H130," ",I130)</f>
        <v>Vaisselle Mains Fleurs de cerisier 500mL L'ARBRE VERT</v>
      </c>
      <c r="B130" s="65" t="s">
        <v>19</v>
      </c>
      <c r="C130" s="93" t="s">
        <v>241</v>
      </c>
      <c r="D130" s="57" t="s">
        <v>45</v>
      </c>
      <c r="E130" s="57" t="s">
        <v>20</v>
      </c>
      <c r="F130" s="65" t="b">
        <v>0</v>
      </c>
      <c r="G130" s="73" t="s">
        <v>244</v>
      </c>
      <c r="H130" s="39" t="s">
        <v>635</v>
      </c>
      <c r="I130" s="39" t="s">
        <v>240</v>
      </c>
      <c r="J130" s="41" t="s">
        <v>624</v>
      </c>
      <c r="K130" s="31" t="s">
        <v>248</v>
      </c>
      <c r="L130" s="40">
        <v>42887</v>
      </c>
      <c r="M130" s="40">
        <v>42937</v>
      </c>
      <c r="N130" s="40">
        <v>42937</v>
      </c>
      <c r="O130" s="40">
        <v>42942</v>
      </c>
      <c r="P130" s="40">
        <v>43007</v>
      </c>
      <c r="Q130" s="40"/>
      <c r="R130" s="40"/>
      <c r="S130" s="40">
        <v>43034</v>
      </c>
      <c r="T130" s="47" t="s">
        <v>22</v>
      </c>
      <c r="U130" s="52"/>
      <c r="V130" s="51">
        <f>IF(S130="retrait","",IF(S130="suspension","",IF(S130="","",1)))</f>
        <v>1</v>
      </c>
      <c r="W130" s="51" t="str">
        <f>IF(IF(L130&gt;0,M130="",M130&gt;0),1,"")</f>
        <v/>
      </c>
      <c r="X130" s="51">
        <f>IF(M130="","",M130-L130)</f>
        <v>50</v>
      </c>
      <c r="Y130" s="47" t="str">
        <f>IF(S130="retrait","retrait",IF(S130="suspension","suspension",IF(S130&gt;0,"certifié",IF(M130&gt;0,"instruction en cours",IF(L130&gt;0,"non instruit","")))))</f>
        <v>certifié</v>
      </c>
      <c r="Z130" t="s">
        <v>538</v>
      </c>
      <c r="AA130" s="11"/>
      <c r="AB130" s="119"/>
      <c r="AC130" s="120"/>
      <c r="AD130" s="112"/>
      <c r="AE130" s="53"/>
    </row>
    <row r="131" spans="1:31" ht="13.15" customHeight="1" x14ac:dyDescent="0.2">
      <c r="A131" s="68" t="str">
        <f t="shared" si="24"/>
        <v>Vaisselle Mains Amande 500mL L'ARBRE VERT</v>
      </c>
      <c r="B131" s="65" t="s">
        <v>19</v>
      </c>
      <c r="C131" s="93" t="s">
        <v>241</v>
      </c>
      <c r="D131" s="57" t="s">
        <v>45</v>
      </c>
      <c r="E131" s="57" t="s">
        <v>20</v>
      </c>
      <c r="F131" s="65" t="b">
        <v>0</v>
      </c>
      <c r="G131" s="73" t="s">
        <v>244</v>
      </c>
      <c r="H131" s="39" t="s">
        <v>604</v>
      </c>
      <c r="I131" s="39" t="s">
        <v>240</v>
      </c>
      <c r="J131" s="41" t="s">
        <v>254</v>
      </c>
      <c r="K131" s="31" t="s">
        <v>248</v>
      </c>
      <c r="L131" s="40">
        <v>42745</v>
      </c>
      <c r="M131" s="40">
        <v>42787</v>
      </c>
      <c r="N131" s="40"/>
      <c r="O131" s="40"/>
      <c r="P131" s="40"/>
      <c r="Q131" s="40"/>
      <c r="R131" s="40"/>
      <c r="S131" s="40">
        <v>42787</v>
      </c>
      <c r="T131" s="47" t="s">
        <v>22</v>
      </c>
      <c r="U131" s="52"/>
      <c r="V131" s="51">
        <v>1</v>
      </c>
      <c r="W131" s="51" t="str">
        <f t="shared" si="26"/>
        <v/>
      </c>
      <c r="X131" s="51">
        <f t="shared" si="27"/>
        <v>42</v>
      </c>
      <c r="Y131" s="47" t="s">
        <v>25</v>
      </c>
      <c r="Z131" t="s">
        <v>538</v>
      </c>
      <c r="AA131" s="11">
        <f>IF(COUNTIF($C$2:$C131,C131)&gt;1,0,1)</f>
        <v>0</v>
      </c>
      <c r="AB131" s="119" t="str">
        <f t="shared" si="29"/>
        <v>janv-17</v>
      </c>
      <c r="AC131" s="120" t="str">
        <f t="shared" si="30"/>
        <v>TRAITES</v>
      </c>
      <c r="AD131" s="112"/>
      <c r="AE131" s="53"/>
    </row>
    <row r="132" spans="1:31" s="101" customFormat="1" ht="13.15" customHeight="1" x14ac:dyDescent="0.2">
      <c r="A132" s="68" t="str">
        <f t="shared" si="24"/>
        <v>Vaisselle Mains Romarin 750mL L'ARBRE VERT</v>
      </c>
      <c r="B132" s="65" t="s">
        <v>19</v>
      </c>
      <c r="C132" s="93" t="s">
        <v>241</v>
      </c>
      <c r="D132" s="57" t="s">
        <v>45</v>
      </c>
      <c r="E132" s="57" t="s">
        <v>20</v>
      </c>
      <c r="F132" s="65" t="b">
        <v>0</v>
      </c>
      <c r="G132" s="73" t="s">
        <v>244</v>
      </c>
      <c r="H132" s="39" t="s">
        <v>525</v>
      </c>
      <c r="I132" s="39" t="s">
        <v>240</v>
      </c>
      <c r="J132" s="41" t="s">
        <v>245</v>
      </c>
      <c r="K132" s="31" t="s">
        <v>21</v>
      </c>
      <c r="L132" s="40">
        <v>42573</v>
      </c>
      <c r="M132" s="40">
        <v>42573</v>
      </c>
      <c r="N132" s="40"/>
      <c r="O132" s="40"/>
      <c r="P132" s="40"/>
      <c r="Q132" s="40"/>
      <c r="R132" s="40"/>
      <c r="S132" s="40">
        <v>42573</v>
      </c>
      <c r="T132" s="47" t="s">
        <v>22</v>
      </c>
      <c r="U132" s="52"/>
      <c r="V132" s="51">
        <f>IF(S132="retrait","",IF(S132="suspension","",IF(S132="","",1)))</f>
        <v>1</v>
      </c>
      <c r="W132" s="51" t="str">
        <f t="shared" si="26"/>
        <v/>
      </c>
      <c r="X132" s="51">
        <f t="shared" si="27"/>
        <v>0</v>
      </c>
      <c r="Y132" s="47" t="str">
        <f>IF(S132="retrait","retrait",IF(S132="suspension","suspension",IF(S132&gt;0,"certifié",IF(M132&gt;0,"instruction en cours",IF(L132&gt;0,"non instruit","")))))</f>
        <v>certifié</v>
      </c>
      <c r="Z132" t="s">
        <v>538</v>
      </c>
      <c r="AA132" s="11">
        <f>IF(COUNTIF($C$2:$C132,C132)&gt;1,0,1)</f>
        <v>0</v>
      </c>
      <c r="AB132" s="119" t="str">
        <f t="shared" si="29"/>
        <v>juil-16</v>
      </c>
      <c r="AC132" s="120" t="str">
        <f t="shared" si="30"/>
        <v>TRAITES</v>
      </c>
      <c r="AD132" s="112"/>
      <c r="AE132" s="53"/>
    </row>
    <row r="133" spans="1:31" s="102" customFormat="1" ht="13.15" customHeight="1" x14ac:dyDescent="0.2">
      <c r="A133" s="68" t="str">
        <f t="shared" si="24"/>
        <v>Liquide vaisselle Fruits rouges 500mL L'ARBRE VERT</v>
      </c>
      <c r="B133" s="65" t="s">
        <v>19</v>
      </c>
      <c r="C133" s="93" t="s">
        <v>241</v>
      </c>
      <c r="D133" s="57" t="s">
        <v>45</v>
      </c>
      <c r="E133" s="57" t="s">
        <v>20</v>
      </c>
      <c r="F133" s="65" t="b">
        <v>0</v>
      </c>
      <c r="G133" s="73" t="s">
        <v>244</v>
      </c>
      <c r="H133" s="39" t="s">
        <v>311</v>
      </c>
      <c r="I133" s="39" t="s">
        <v>240</v>
      </c>
      <c r="J133" s="41" t="s">
        <v>246</v>
      </c>
      <c r="K133" s="31" t="s">
        <v>248</v>
      </c>
      <c r="L133" s="40">
        <v>41065</v>
      </c>
      <c r="M133" s="40">
        <v>41232</v>
      </c>
      <c r="N133" s="40"/>
      <c r="O133" s="40"/>
      <c r="P133" s="40"/>
      <c r="Q133" s="40"/>
      <c r="R133" s="40"/>
      <c r="S133" s="40">
        <v>41264</v>
      </c>
      <c r="T133" s="47" t="s">
        <v>22</v>
      </c>
      <c r="U133" s="52"/>
      <c r="V133" s="51">
        <f>IF(S133="retrait","",IF(S133="suspension","",IF(S133="","",1)))</f>
        <v>1</v>
      </c>
      <c r="W133" s="51" t="str">
        <f t="shared" si="26"/>
        <v/>
      </c>
      <c r="X133" s="51">
        <f t="shared" si="27"/>
        <v>167</v>
      </c>
      <c r="Y133" s="47" t="str">
        <f>IF(S133="retrait","retrait",IF(S133="suspension","suspension",IF(S133&gt;0,"certifié",IF(M133&gt;0,"instruction en cours",IF(L133&gt;0,"non instruit","")))))</f>
        <v>certifié</v>
      </c>
      <c r="Z133" t="s">
        <v>538</v>
      </c>
      <c r="AA133" s="11">
        <f>IF(COUNTIF($C$2:$C133,C133)&gt;1,0,1)</f>
        <v>0</v>
      </c>
      <c r="AB133" s="119" t="str">
        <f t="shared" si="29"/>
        <v>juin-12</v>
      </c>
      <c r="AC133" s="120" t="str">
        <f t="shared" si="30"/>
        <v>TRAITES</v>
      </c>
      <c r="AD133" s="112"/>
      <c r="AE133" s="53"/>
    </row>
    <row r="134" spans="1:31" s="102" customFormat="1" ht="13.15" customHeight="1" x14ac:dyDescent="0.2">
      <c r="A134" s="68" t="str">
        <f t="shared" si="24"/>
        <v>Vaisselle Mains Pamplemousse 750mL L'ARBRE VERT</v>
      </c>
      <c r="B134" s="65" t="s">
        <v>19</v>
      </c>
      <c r="C134" s="93" t="s">
        <v>241</v>
      </c>
      <c r="D134" s="57" t="s">
        <v>45</v>
      </c>
      <c r="E134" s="57" t="s">
        <v>20</v>
      </c>
      <c r="F134" s="65" t="b">
        <v>0</v>
      </c>
      <c r="G134" s="73" t="s">
        <v>244</v>
      </c>
      <c r="H134" s="39" t="s">
        <v>522</v>
      </c>
      <c r="I134" s="39" t="s">
        <v>240</v>
      </c>
      <c r="J134" s="41" t="s">
        <v>290</v>
      </c>
      <c r="K134" s="31" t="s">
        <v>21</v>
      </c>
      <c r="L134" s="40">
        <v>42573</v>
      </c>
      <c r="M134" s="40">
        <v>42573</v>
      </c>
      <c r="N134" s="40"/>
      <c r="O134" s="40"/>
      <c r="P134" s="40"/>
      <c r="Q134" s="40"/>
      <c r="R134" s="40"/>
      <c r="S134" s="40">
        <v>42578</v>
      </c>
      <c r="T134" s="47" t="s">
        <v>22</v>
      </c>
      <c r="U134" s="52"/>
      <c r="V134" s="51">
        <f>IF(S134="retrait","",IF(S134="suspension","",IF(S134="","",1)))</f>
        <v>1</v>
      </c>
      <c r="W134" s="51" t="str">
        <f t="shared" si="26"/>
        <v/>
      </c>
      <c r="X134" s="51">
        <f t="shared" si="27"/>
        <v>0</v>
      </c>
      <c r="Y134" s="47" t="str">
        <f>IF(S134="retrait","retrait",IF(S134="suspension","suspension",IF(S134&gt;0,"certifié",IF(M134&gt;0,"instruction en cours",IF(L134&gt;0,"non instruit","")))))</f>
        <v>certifié</v>
      </c>
      <c r="Z134" t="s">
        <v>538</v>
      </c>
      <c r="AA134" s="11">
        <f>IF(COUNTIF($C$2:$C134,C134)&gt;1,0,1)</f>
        <v>0</v>
      </c>
      <c r="AB134" s="119" t="str">
        <f t="shared" si="29"/>
        <v>juil-16</v>
      </c>
      <c r="AC134" s="120" t="str">
        <f t="shared" si="30"/>
        <v>TRAITES</v>
      </c>
      <c r="AD134" s="112"/>
      <c r="AE134" s="53"/>
    </row>
    <row r="135" spans="1:31" s="102" customFormat="1" ht="13.15" customHeight="1" x14ac:dyDescent="0.2">
      <c r="A135" s="68" t="str">
        <f t="shared" si="24"/>
        <v>Vaisselle Mains Pamplemousse formule concentrée 500mL L'ARBRE VERT</v>
      </c>
      <c r="B135" s="65" t="s">
        <v>19</v>
      </c>
      <c r="C135" s="93" t="s">
        <v>241</v>
      </c>
      <c r="D135" s="57" t="s">
        <v>45</v>
      </c>
      <c r="E135" s="57" t="s">
        <v>20</v>
      </c>
      <c r="F135" s="65" t="b">
        <v>0</v>
      </c>
      <c r="G135" s="73" t="s">
        <v>244</v>
      </c>
      <c r="H135" s="39" t="s">
        <v>523</v>
      </c>
      <c r="I135" s="39" t="s">
        <v>240</v>
      </c>
      <c r="J135" s="41" t="s">
        <v>477</v>
      </c>
      <c r="K135" s="31" t="s">
        <v>21</v>
      </c>
      <c r="L135" s="40">
        <v>42573</v>
      </c>
      <c r="M135" s="40">
        <v>42573</v>
      </c>
      <c r="N135" s="40"/>
      <c r="O135" s="40"/>
      <c r="P135" s="40"/>
      <c r="Q135" s="40"/>
      <c r="R135" s="40"/>
      <c r="S135" s="40">
        <v>42573</v>
      </c>
      <c r="T135" s="47" t="s">
        <v>22</v>
      </c>
      <c r="U135" s="52"/>
      <c r="V135" s="51">
        <f>IF(S135="retrait","",IF(S135="suspension","",IF(S135="","",1)))</f>
        <v>1</v>
      </c>
      <c r="W135" s="51" t="str">
        <f t="shared" si="26"/>
        <v/>
      </c>
      <c r="X135" s="51">
        <f t="shared" si="27"/>
        <v>0</v>
      </c>
      <c r="Y135" s="47" t="str">
        <f>IF(S135="retrait","retrait",IF(S135="suspension","suspension",IF(S135&gt;0,"certifié",IF(M135&gt;0,"instruction en cours",IF(L135&gt;0,"non instruit","")))))</f>
        <v>certifié</v>
      </c>
      <c r="Z135" t="s">
        <v>538</v>
      </c>
      <c r="AA135" s="11">
        <f>IF(COUNTIF($C$2:$C135,C135)&gt;1,0,1)</f>
        <v>0</v>
      </c>
      <c r="AB135" s="119" t="str">
        <f t="shared" si="29"/>
        <v>juil-16</v>
      </c>
      <c r="AC135" s="120" t="str">
        <f t="shared" si="30"/>
        <v>TRAITES</v>
      </c>
      <c r="AD135" s="112"/>
      <c r="AE135" s="53"/>
    </row>
    <row r="136" spans="1:31" s="101" customFormat="1" ht="13.15" customHeight="1" x14ac:dyDescent="0.2">
      <c r="A136" s="68" t="str">
        <f t="shared" si="24"/>
        <v>Vaisselle Mains Poire 500 ml L'ARBRE VERT</v>
      </c>
      <c r="B136" s="65" t="s">
        <v>19</v>
      </c>
      <c r="C136" s="93" t="s">
        <v>241</v>
      </c>
      <c r="D136" s="57" t="s">
        <v>45</v>
      </c>
      <c r="E136" s="57" t="s">
        <v>20</v>
      </c>
      <c r="F136" s="65" t="b">
        <v>0</v>
      </c>
      <c r="G136" s="73" t="s">
        <v>244</v>
      </c>
      <c r="H136" s="39" t="s">
        <v>602</v>
      </c>
      <c r="I136" s="39" t="s">
        <v>240</v>
      </c>
      <c r="J136" s="41" t="s">
        <v>544</v>
      </c>
      <c r="K136" s="31" t="s">
        <v>248</v>
      </c>
      <c r="L136" s="40">
        <v>42703</v>
      </c>
      <c r="M136" s="40">
        <v>42787</v>
      </c>
      <c r="N136" s="40"/>
      <c r="O136" s="40"/>
      <c r="P136" s="40"/>
      <c r="Q136" s="40"/>
      <c r="R136" s="40"/>
      <c r="S136" s="40">
        <v>42787</v>
      </c>
      <c r="T136" s="47" t="s">
        <v>22</v>
      </c>
      <c r="U136" s="52"/>
      <c r="V136" s="51">
        <v>1</v>
      </c>
      <c r="W136" s="51" t="str">
        <f t="shared" si="26"/>
        <v/>
      </c>
      <c r="X136" s="51">
        <f t="shared" si="27"/>
        <v>84</v>
      </c>
      <c r="Y136" s="47" t="s">
        <v>25</v>
      </c>
      <c r="Z136" t="s">
        <v>538</v>
      </c>
      <c r="AA136" s="11">
        <f>IF(COUNTIF($C$2:$C136,C136)&gt;1,0,1)</f>
        <v>0</v>
      </c>
      <c r="AB136" s="119" t="str">
        <f t="shared" si="29"/>
        <v>nov-16</v>
      </c>
      <c r="AC136" s="120" t="str">
        <f t="shared" si="30"/>
        <v>TRAITES</v>
      </c>
      <c r="AD136" s="112"/>
      <c r="AE136" s="53"/>
    </row>
    <row r="137" spans="1:31" ht="13.15" customHeight="1" x14ac:dyDescent="0.2">
      <c r="A137" s="68" t="str">
        <f t="shared" si="24"/>
        <v>Vaisselle Mains Framboise 750 ml L'ARBRE VERT</v>
      </c>
      <c r="B137" s="65" t="s">
        <v>19</v>
      </c>
      <c r="C137" s="93" t="s">
        <v>241</v>
      </c>
      <c r="D137" s="57" t="s">
        <v>45</v>
      </c>
      <c r="E137" s="57" t="s">
        <v>20</v>
      </c>
      <c r="F137" s="65" t="b">
        <v>0</v>
      </c>
      <c r="G137" s="73" t="s">
        <v>244</v>
      </c>
      <c r="H137" s="39" t="s">
        <v>546</v>
      </c>
      <c r="I137" s="39" t="s">
        <v>240</v>
      </c>
      <c r="J137" s="41" t="s">
        <v>545</v>
      </c>
      <c r="K137" s="31" t="s">
        <v>248</v>
      </c>
      <c r="L137" s="40">
        <v>42544</v>
      </c>
      <c r="M137" s="40">
        <v>42641</v>
      </c>
      <c r="N137" s="40"/>
      <c r="O137" s="40"/>
      <c r="P137" s="40"/>
      <c r="Q137" s="40"/>
      <c r="R137" s="40"/>
      <c r="S137" s="40">
        <v>42655</v>
      </c>
      <c r="T137" s="47" t="s">
        <v>22</v>
      </c>
      <c r="U137" s="52"/>
      <c r="V137" s="51">
        <f>IF(S137="retrait","",IF(S137="suspension","",IF(S137="","",1)))</f>
        <v>1</v>
      </c>
      <c r="W137" s="51" t="str">
        <f t="shared" si="26"/>
        <v/>
      </c>
      <c r="X137" s="51">
        <f t="shared" si="27"/>
        <v>97</v>
      </c>
      <c r="Y137" s="47" t="str">
        <f>IF(S137="retrait","retrait",IF(S137="suspension","suspension",IF(S137&gt;0,"certifié",IF(M137&gt;0,"instruction en cours",IF(L137&gt;0,"non instruit","")))))</f>
        <v>certifié</v>
      </c>
      <c r="Z137" t="s">
        <v>538</v>
      </c>
      <c r="AA137" s="11">
        <f>IF(COUNTIF($C$2:$C137,C137)&gt;1,0,1)</f>
        <v>0</v>
      </c>
      <c r="AB137" s="119" t="str">
        <f t="shared" si="29"/>
        <v>juin-16</v>
      </c>
      <c r="AC137" s="120" t="str">
        <f t="shared" si="30"/>
        <v>TRAITES</v>
      </c>
      <c r="AD137" s="112"/>
      <c r="AE137" s="53"/>
    </row>
    <row r="138" spans="1:31" s="101" customFormat="1" ht="13.15" customHeight="1" x14ac:dyDescent="0.2">
      <c r="A138" s="68" t="str">
        <f t="shared" si="24"/>
        <v>Vaisselle Mains Aloe Vera 500mL L'ARBRE VERT</v>
      </c>
      <c r="B138" s="65" t="s">
        <v>19</v>
      </c>
      <c r="C138" s="93" t="s">
        <v>241</v>
      </c>
      <c r="D138" s="57" t="s">
        <v>45</v>
      </c>
      <c r="E138" s="57" t="s">
        <v>20</v>
      </c>
      <c r="F138" s="65" t="b">
        <v>0</v>
      </c>
      <c r="G138" s="73" t="s">
        <v>244</v>
      </c>
      <c r="H138" s="39" t="s">
        <v>599</v>
      </c>
      <c r="I138" s="39" t="s">
        <v>240</v>
      </c>
      <c r="J138" s="41" t="s">
        <v>478</v>
      </c>
      <c r="K138" s="31" t="s">
        <v>248</v>
      </c>
      <c r="L138" s="40">
        <v>42703</v>
      </c>
      <c r="M138" s="40">
        <v>42787</v>
      </c>
      <c r="N138" s="40"/>
      <c r="O138" s="40"/>
      <c r="P138" s="40"/>
      <c r="Q138" s="40"/>
      <c r="R138" s="40"/>
      <c r="S138" s="40">
        <v>42787</v>
      </c>
      <c r="T138" s="47" t="s">
        <v>22</v>
      </c>
      <c r="U138" s="52"/>
      <c r="V138" s="51">
        <v>1</v>
      </c>
      <c r="W138" s="51" t="str">
        <f t="shared" si="26"/>
        <v/>
      </c>
      <c r="X138" s="51">
        <f t="shared" si="27"/>
        <v>84</v>
      </c>
      <c r="Y138" s="47" t="s">
        <v>25</v>
      </c>
      <c r="Z138" t="s">
        <v>538</v>
      </c>
      <c r="AA138" s="11">
        <f>IF(COUNTIF($C$2:$C138,C138)&gt;1,0,1)</f>
        <v>0</v>
      </c>
      <c r="AB138" s="119" t="str">
        <f t="shared" si="29"/>
        <v>nov-16</v>
      </c>
      <c r="AC138" s="120" t="str">
        <f t="shared" si="30"/>
        <v>TRAITES</v>
      </c>
      <c r="AD138" s="112"/>
      <c r="AE138" s="53"/>
    </row>
    <row r="139" spans="1:31" ht="13.15" customHeight="1" x14ac:dyDescent="0.2">
      <c r="A139" s="68" t="str">
        <f t="shared" si="24"/>
        <v>Piatti Concentrato Mandorla 500mL L'ALBERO VERDE</v>
      </c>
      <c r="B139" s="65" t="s">
        <v>19</v>
      </c>
      <c r="C139" s="93" t="s">
        <v>241</v>
      </c>
      <c r="D139" s="57" t="s">
        <v>45</v>
      </c>
      <c r="E139" s="57" t="s">
        <v>20</v>
      </c>
      <c r="F139" s="65" t="b">
        <v>0</v>
      </c>
      <c r="G139" s="73" t="s">
        <v>244</v>
      </c>
      <c r="H139" s="39" t="s">
        <v>561</v>
      </c>
      <c r="I139" s="39" t="s">
        <v>409</v>
      </c>
      <c r="J139" s="41" t="s">
        <v>411</v>
      </c>
      <c r="K139" s="31" t="s">
        <v>21</v>
      </c>
      <c r="L139" s="40">
        <v>42632</v>
      </c>
      <c r="M139" s="40">
        <v>42683</v>
      </c>
      <c r="N139" s="40">
        <v>42683</v>
      </c>
      <c r="O139" s="40"/>
      <c r="P139" s="40"/>
      <c r="Q139" s="40"/>
      <c r="R139" s="40"/>
      <c r="S139" s="40">
        <v>42683</v>
      </c>
      <c r="T139" s="47" t="s">
        <v>22</v>
      </c>
      <c r="U139" s="52"/>
      <c r="V139" s="51">
        <f>IF(S139="retrait","",IF(S139="suspension","",IF(S139="","",1)))</f>
        <v>1</v>
      </c>
      <c r="W139" s="51" t="str">
        <f t="shared" si="26"/>
        <v/>
      </c>
      <c r="X139" s="51">
        <f t="shared" si="27"/>
        <v>51</v>
      </c>
      <c r="Y139" s="47" t="str">
        <f>IF(S139="retrait","retrait",IF(S139="suspension","suspension",IF(S139&gt;0,"certifié",IF(M139&gt;0,"instruction en cours",IF(L139&gt;0,"non instruit","")))))</f>
        <v>certifié</v>
      </c>
      <c r="Z139" s="102" t="s">
        <v>538</v>
      </c>
      <c r="AA139" s="11">
        <f>IF(COUNTIF($C$2:$C139,C139)&gt;1,0,1)</f>
        <v>0</v>
      </c>
      <c r="AB139" s="119" t="str">
        <f t="shared" si="29"/>
        <v>sept-16</v>
      </c>
      <c r="AC139" s="120" t="str">
        <f t="shared" si="30"/>
        <v>TRAITES</v>
      </c>
      <c r="AD139" s="112"/>
      <c r="AE139" s="53"/>
    </row>
    <row r="140" spans="1:31" s="101" customFormat="1" ht="13.15" customHeight="1" x14ac:dyDescent="0.2">
      <c r="A140" s="68" t="str">
        <f t="shared" si="24"/>
        <v>Piatti concentrato limone 500mL L'ALBERO VERDE</v>
      </c>
      <c r="B140" s="65" t="s">
        <v>19</v>
      </c>
      <c r="C140" s="93" t="s">
        <v>241</v>
      </c>
      <c r="D140" s="57" t="s">
        <v>45</v>
      </c>
      <c r="E140" s="57" t="s">
        <v>20</v>
      </c>
      <c r="F140" s="65" t="b">
        <v>0</v>
      </c>
      <c r="G140" s="73" t="s">
        <v>244</v>
      </c>
      <c r="H140" s="39" t="s">
        <v>572</v>
      </c>
      <c r="I140" s="39" t="s">
        <v>409</v>
      </c>
      <c r="J140" s="41" t="s">
        <v>555</v>
      </c>
      <c r="K140" s="31" t="s">
        <v>21</v>
      </c>
      <c r="L140" s="40">
        <v>42430</v>
      </c>
      <c r="M140" s="40">
        <v>42482</v>
      </c>
      <c r="N140" s="40"/>
      <c r="O140" s="40"/>
      <c r="P140" s="40">
        <v>42632</v>
      </c>
      <c r="Q140" s="40">
        <v>42664</v>
      </c>
      <c r="R140" s="40">
        <v>42664</v>
      </c>
      <c r="S140" s="40">
        <v>42683</v>
      </c>
      <c r="T140" s="47" t="s">
        <v>22</v>
      </c>
      <c r="U140" s="52"/>
      <c r="V140" s="51">
        <f>IF(S140="retrait","",IF(S140="suspension","",IF(S140="","",1)))</f>
        <v>1</v>
      </c>
      <c r="W140" s="51" t="str">
        <f t="shared" si="26"/>
        <v/>
      </c>
      <c r="X140" s="51">
        <f t="shared" si="27"/>
        <v>52</v>
      </c>
      <c r="Y140" s="47" t="str">
        <f>IF(S140="retrait","retrait",IF(S140="suspension","suspension",IF(S140&gt;0,"certifié",IF(M140&gt;0,"instruction en cours",IF(L140&gt;0,"non instruit","")))))</f>
        <v>certifié</v>
      </c>
      <c r="Z140"/>
      <c r="AA140" s="11">
        <f>IF(COUNTIF($C$2:$C140,C140)&gt;1,0,1)</f>
        <v>0</v>
      </c>
      <c r="AB140" s="119" t="str">
        <f t="shared" si="29"/>
        <v>mars-16</v>
      </c>
      <c r="AC140" s="120" t="str">
        <f t="shared" si="30"/>
        <v>TRAITES</v>
      </c>
      <c r="AD140" s="112"/>
      <c r="AE140" s="53"/>
    </row>
    <row r="141" spans="1:31" ht="13.15" customHeight="1" x14ac:dyDescent="0.2">
      <c r="A141" s="68" t="str">
        <f t="shared" si="24"/>
        <v>Vaisselle Mains Citron vert 500mL L'ARBRE VERT</v>
      </c>
      <c r="B141" s="65" t="s">
        <v>19</v>
      </c>
      <c r="C141" s="93" t="s">
        <v>241</v>
      </c>
      <c r="D141" s="57" t="s">
        <v>45</v>
      </c>
      <c r="E141" s="57" t="s">
        <v>20</v>
      </c>
      <c r="F141" s="65" t="b">
        <v>0</v>
      </c>
      <c r="G141" s="73" t="s">
        <v>244</v>
      </c>
      <c r="H141" s="39" t="s">
        <v>600</v>
      </c>
      <c r="I141" s="39" t="s">
        <v>240</v>
      </c>
      <c r="J141" s="41" t="s">
        <v>291</v>
      </c>
      <c r="K141" s="31" t="s">
        <v>248</v>
      </c>
      <c r="L141" s="40">
        <v>42703</v>
      </c>
      <c r="M141" s="40">
        <v>42787</v>
      </c>
      <c r="N141" s="40"/>
      <c r="O141" s="40"/>
      <c r="P141" s="40"/>
      <c r="Q141" s="40"/>
      <c r="R141" s="40"/>
      <c r="S141" s="40">
        <v>42787</v>
      </c>
      <c r="T141" s="47" t="s">
        <v>22</v>
      </c>
      <c r="U141" s="52"/>
      <c r="V141" s="51">
        <v>1</v>
      </c>
      <c r="W141" s="51" t="str">
        <f t="shared" si="26"/>
        <v/>
      </c>
      <c r="X141" s="51">
        <f t="shared" si="27"/>
        <v>84</v>
      </c>
      <c r="Y141" s="47" t="s">
        <v>25</v>
      </c>
      <c r="Z141" t="s">
        <v>538</v>
      </c>
      <c r="AA141" s="11">
        <f>IF(COUNTIF($C$2:$C141,C141)&gt;1,0,1)</f>
        <v>0</v>
      </c>
      <c r="AB141" s="119" t="str">
        <f t="shared" si="29"/>
        <v>nov-16</v>
      </c>
      <c r="AC141" s="120" t="str">
        <f t="shared" si="30"/>
        <v>TRAITES</v>
      </c>
      <c r="AD141" s="112"/>
      <c r="AE141" s="53"/>
    </row>
    <row r="142" spans="1:31" s="101" customFormat="1" ht="13.15" customHeight="1" x14ac:dyDescent="0.2">
      <c r="A142" s="68" t="str">
        <f t="shared" si="24"/>
        <v>Piatti Concentrato Senza Profumo 500mL L'ALBERO VERDE</v>
      </c>
      <c r="B142" s="65" t="s">
        <v>19</v>
      </c>
      <c r="C142" s="93" t="s">
        <v>241</v>
      </c>
      <c r="D142" s="57" t="s">
        <v>45</v>
      </c>
      <c r="E142" s="57" t="s">
        <v>20</v>
      </c>
      <c r="F142" s="65" t="b">
        <v>0</v>
      </c>
      <c r="G142" s="73" t="s">
        <v>244</v>
      </c>
      <c r="H142" s="39" t="s">
        <v>573</v>
      </c>
      <c r="I142" s="39" t="s">
        <v>409</v>
      </c>
      <c r="J142" s="41" t="s">
        <v>513</v>
      </c>
      <c r="K142" s="31" t="s">
        <v>21</v>
      </c>
      <c r="L142" s="40">
        <v>42430</v>
      </c>
      <c r="M142" s="40">
        <v>42482</v>
      </c>
      <c r="N142" s="40"/>
      <c r="O142" s="40"/>
      <c r="P142" s="40">
        <v>42632</v>
      </c>
      <c r="Q142" s="40">
        <v>42664</v>
      </c>
      <c r="R142" s="40">
        <v>42664</v>
      </c>
      <c r="S142" s="40">
        <v>42683</v>
      </c>
      <c r="T142" s="47" t="s">
        <v>22</v>
      </c>
      <c r="U142" s="52"/>
      <c r="V142" s="51">
        <f>IF(S142="retrait","",IF(S142="suspension","",IF(S142="","",1)))</f>
        <v>1</v>
      </c>
      <c r="W142" s="51" t="str">
        <f t="shared" si="26"/>
        <v/>
      </c>
      <c r="X142" s="51">
        <f t="shared" si="27"/>
        <v>52</v>
      </c>
      <c r="Y142" s="47" t="str">
        <f>IF(S142="retrait","retrait",IF(S142="suspension","suspension",IF(S142&gt;0,"certifié",IF(M142&gt;0,"instruction en cours",IF(L142&gt;0,"non instruit","")))))</f>
        <v>certifié</v>
      </c>
      <c r="Z142"/>
      <c r="AA142" s="11">
        <f>IF(COUNTIF($C$2:$C142,C142)&gt;1,0,1)</f>
        <v>0</v>
      </c>
      <c r="AB142" s="119" t="str">
        <f t="shared" si="29"/>
        <v>mars-16</v>
      </c>
      <c r="AC142" s="120" t="str">
        <f t="shared" si="30"/>
        <v>TRAITES</v>
      </c>
      <c r="AD142" s="112"/>
      <c r="AE142" s="53"/>
    </row>
    <row r="143" spans="1:31" ht="13.15" customHeight="1" x14ac:dyDescent="0.2">
      <c r="A143" s="68" t="str">
        <f t="shared" si="24"/>
        <v>Vaisselle Mains Citron 750mL L'ARBRE VERT</v>
      </c>
      <c r="B143" s="65" t="s">
        <v>19</v>
      </c>
      <c r="C143" s="93" t="s">
        <v>241</v>
      </c>
      <c r="D143" s="57" t="s">
        <v>45</v>
      </c>
      <c r="E143" s="57" t="s">
        <v>20</v>
      </c>
      <c r="F143" s="65" t="b">
        <v>0</v>
      </c>
      <c r="G143" s="73" t="s">
        <v>244</v>
      </c>
      <c r="H143" s="39" t="s">
        <v>524</v>
      </c>
      <c r="I143" s="39" t="s">
        <v>240</v>
      </c>
      <c r="J143" s="41" t="s">
        <v>471</v>
      </c>
      <c r="K143" s="31" t="s">
        <v>248</v>
      </c>
      <c r="L143" s="40">
        <v>42573</v>
      </c>
      <c r="M143" s="40">
        <v>42573</v>
      </c>
      <c r="N143" s="40"/>
      <c r="O143" s="40"/>
      <c r="P143" s="40"/>
      <c r="Q143" s="40"/>
      <c r="R143" s="40"/>
      <c r="S143" s="40">
        <v>42578</v>
      </c>
      <c r="T143" s="47" t="s">
        <v>22</v>
      </c>
      <c r="U143" s="52"/>
      <c r="V143" s="51">
        <f>IF(S143="retrait","",IF(S143="suspension","",IF(S143="","",1)))</f>
        <v>1</v>
      </c>
      <c r="W143" s="51" t="str">
        <f t="shared" si="26"/>
        <v/>
      </c>
      <c r="X143" s="51">
        <f t="shared" si="27"/>
        <v>0</v>
      </c>
      <c r="Y143" s="47" t="str">
        <f>IF(S143="retrait","retrait",IF(S143="suspension","suspension",IF(S143&gt;0,"certifié",IF(M143&gt;0,"instruction en cours",IF(L143&gt;0,"non instruit","")))))</f>
        <v>certifié</v>
      </c>
      <c r="Z143" t="s">
        <v>538</v>
      </c>
      <c r="AA143" s="11">
        <f>IF(COUNTIF($C$2:$C143,C143)&gt;1,0,1)</f>
        <v>0</v>
      </c>
      <c r="AB143" s="119" t="str">
        <f t="shared" si="29"/>
        <v>juil-16</v>
      </c>
      <c r="AC143" s="120" t="str">
        <f t="shared" si="30"/>
        <v>TRAITES</v>
      </c>
      <c r="AD143" s="112"/>
      <c r="AE143" s="53"/>
    </row>
    <row r="144" spans="1:31" s="101" customFormat="1" ht="13.15" customHeight="1" x14ac:dyDescent="0.2">
      <c r="A144" s="68" t="str">
        <f t="shared" si="24"/>
        <v>Vaisselle Mains peaux sensibles 750ml L'ARBRE VERT PROFESSIONNEL</v>
      </c>
      <c r="B144" s="65" t="s">
        <v>19</v>
      </c>
      <c r="C144" s="93" t="s">
        <v>241</v>
      </c>
      <c r="D144" s="57" t="s">
        <v>45</v>
      </c>
      <c r="E144" s="57" t="s">
        <v>20</v>
      </c>
      <c r="F144" s="65" t="b">
        <v>0</v>
      </c>
      <c r="G144" s="73" t="s">
        <v>244</v>
      </c>
      <c r="H144" s="39" t="s">
        <v>586</v>
      </c>
      <c r="I144" s="39" t="s">
        <v>257</v>
      </c>
      <c r="J144" s="41" t="s">
        <v>256</v>
      </c>
      <c r="K144" s="31" t="s">
        <v>248</v>
      </c>
      <c r="L144" s="40">
        <v>42664</v>
      </c>
      <c r="M144" s="40">
        <v>42723</v>
      </c>
      <c r="N144" s="40"/>
      <c r="O144" s="40"/>
      <c r="P144" s="40"/>
      <c r="Q144" s="40"/>
      <c r="R144" s="40"/>
      <c r="S144" s="40">
        <v>42723</v>
      </c>
      <c r="T144" s="47" t="s">
        <v>22</v>
      </c>
      <c r="U144" s="52"/>
      <c r="V144" s="51">
        <f>IF(S144="retrait","",IF(S144="suspension","",IF(S144="","",1)))</f>
        <v>1</v>
      </c>
      <c r="W144" s="51" t="str">
        <f t="shared" si="26"/>
        <v/>
      </c>
      <c r="X144" s="51">
        <f t="shared" si="27"/>
        <v>59</v>
      </c>
      <c r="Y144" s="47" t="str">
        <f>IF(S144="retrait","retrait",IF(S144="suspension","suspension",IF(S144&gt;0,"certifié",IF(M144&gt;0,"instruction en cours",IF(L144&gt;0,"non instruit","")))))</f>
        <v>certifié</v>
      </c>
      <c r="Z144" t="s">
        <v>542</v>
      </c>
      <c r="AA144" s="11">
        <f>IF(COUNTIF($C$2:$C144,C144)&gt;1,0,1)</f>
        <v>0</v>
      </c>
      <c r="AB144" s="119" t="str">
        <f t="shared" si="29"/>
        <v>oct-16</v>
      </c>
      <c r="AC144" s="120" t="str">
        <f t="shared" si="30"/>
        <v>TRAITES</v>
      </c>
      <c r="AD144" s="112"/>
      <c r="AE144" s="53"/>
    </row>
    <row r="145" spans="1:31" ht="13.15" customHeight="1" x14ac:dyDescent="0.2">
      <c r="A145" s="68" t="str">
        <f t="shared" si="24"/>
        <v>Liquide vaisselle manuelle Ecologique EQLVI 1 L'EQUIPIER</v>
      </c>
      <c r="B145" s="65" t="s">
        <v>19</v>
      </c>
      <c r="C145" s="69" t="s">
        <v>68</v>
      </c>
      <c r="D145" s="57" t="s">
        <v>45</v>
      </c>
      <c r="E145" s="57" t="str">
        <f>IF(S145="retrait","Cancelled - Licence holder withdrawal",IF(S145="suspension","Cancelled - Licence holder withdrawal",IF(S145&gt;0,"Awarded",IF(M145&gt;0,"Awarded - Extension in progress",IF(L145&gt;0,"Not yet in progress","")))))</f>
        <v>Awarded</v>
      </c>
      <c r="F145" s="65" t="b">
        <v>0</v>
      </c>
      <c r="G145" s="20" t="s">
        <v>67</v>
      </c>
      <c r="H145" s="39" t="s">
        <v>201</v>
      </c>
      <c r="I145" s="26" t="s">
        <v>101</v>
      </c>
      <c r="J145" s="55" t="s">
        <v>82</v>
      </c>
      <c r="K145" s="31" t="s">
        <v>54</v>
      </c>
      <c r="L145" s="32">
        <v>40990</v>
      </c>
      <c r="M145" s="32">
        <v>41050</v>
      </c>
      <c r="N145" s="32"/>
      <c r="O145" s="32"/>
      <c r="P145" s="32"/>
      <c r="Q145" s="32"/>
      <c r="R145" s="32"/>
      <c r="S145" s="32">
        <v>41066</v>
      </c>
      <c r="T145" s="47" t="str">
        <f>IF(E145="Not yet in progress","Non",IF(E145="","","Oui"))</f>
        <v>Oui</v>
      </c>
      <c r="U145" s="52"/>
      <c r="V145" s="51">
        <f>IF(S145="retrait","",IF(S145="suspension","",IF(S145="","",1)))</f>
        <v>1</v>
      </c>
      <c r="W145" s="51" t="str">
        <f t="shared" si="26"/>
        <v/>
      </c>
      <c r="X145" s="51">
        <f t="shared" si="27"/>
        <v>60</v>
      </c>
      <c r="Y145" s="47" t="str">
        <f>IF(S145="retrait","retrait",IF(S145="suspension","suspension",IF(S145&gt;0,"certifié",IF(M145&gt;0,"instruction en cours",IF(L145&gt;0,"non instruit","")))))</f>
        <v>certifié</v>
      </c>
      <c r="Z145" t="s">
        <v>542</v>
      </c>
      <c r="AA145" s="11">
        <f>IF(COUNTIF($C$2:$C145,C145)&gt;1,0,1)</f>
        <v>0</v>
      </c>
      <c r="AB145" s="119" t="str">
        <f t="shared" si="29"/>
        <v>mars-12</v>
      </c>
      <c r="AC145" s="120" t="str">
        <f t="shared" si="30"/>
        <v>TRAITES</v>
      </c>
      <c r="AD145" s="112"/>
      <c r="AE145" s="53"/>
    </row>
    <row r="146" spans="1:31" ht="13.15" customHeight="1" x14ac:dyDescent="0.2">
      <c r="A146" s="68" t="str">
        <f t="shared" si="24"/>
        <v>Liquide vaisselle manuelle Ecologique EQLVI 5 L'EQUIPIER</v>
      </c>
      <c r="B146" s="65" t="s">
        <v>19</v>
      </c>
      <c r="C146" s="69" t="s">
        <v>68</v>
      </c>
      <c r="D146" s="57" t="s">
        <v>45</v>
      </c>
      <c r="E146" s="57" t="str">
        <f>IF(S146="retrait","Cancelled - Licence holder withdrawal",IF(S146="suspension","Cancelled - Licence holder withdrawal",IF(S146&gt;0,"Awarded",IF(M146&gt;0,"Awarded - Extension in progress",IF(L146&gt;0,"Not yet in progress","")))))</f>
        <v>Awarded</v>
      </c>
      <c r="F146" s="65" t="b">
        <v>0</v>
      </c>
      <c r="G146" s="20" t="s">
        <v>67</v>
      </c>
      <c r="H146" s="39" t="s">
        <v>202</v>
      </c>
      <c r="I146" s="26" t="s">
        <v>101</v>
      </c>
      <c r="J146" s="55" t="s">
        <v>83</v>
      </c>
      <c r="K146" s="31" t="s">
        <v>54</v>
      </c>
      <c r="L146" s="32">
        <v>40990</v>
      </c>
      <c r="M146" s="32">
        <v>41050</v>
      </c>
      <c r="N146" s="32"/>
      <c r="O146" s="32"/>
      <c r="P146" s="32"/>
      <c r="Q146" s="32"/>
      <c r="R146" s="32"/>
      <c r="S146" s="32">
        <v>41066</v>
      </c>
      <c r="T146" s="47" t="str">
        <f>IF(E146="Not yet in progress","Non",IF(E146="","","Oui"))</f>
        <v>Oui</v>
      </c>
      <c r="U146" s="52"/>
      <c r="V146" s="51">
        <f>IF(S146="retrait","",IF(S146="suspension","",IF(S146="","",1)))</f>
        <v>1</v>
      </c>
      <c r="W146" s="51" t="str">
        <f t="shared" si="26"/>
        <v/>
      </c>
      <c r="X146" s="51">
        <f t="shared" si="27"/>
        <v>60</v>
      </c>
      <c r="Y146" s="47" t="str">
        <f>IF(S146="retrait","retrait",IF(S146="suspension","suspension",IF(S146&gt;0,"certifié",IF(M146&gt;0,"instruction en cours",IF(L146&gt;0,"non instruit","")))))</f>
        <v>certifié</v>
      </c>
      <c r="Z146" t="s">
        <v>542</v>
      </c>
      <c r="AA146" s="11">
        <f>IF(COUNTIF($C$2:$C146,C146)&gt;1,0,1)</f>
        <v>0</v>
      </c>
      <c r="AB146" s="119" t="str">
        <f t="shared" si="29"/>
        <v>mars-12</v>
      </c>
      <c r="AC146" s="120" t="str">
        <f t="shared" si="30"/>
        <v>TRAITES</v>
      </c>
      <c r="AD146" s="112"/>
      <c r="AE146" s="53"/>
    </row>
    <row r="147" spans="1:31" ht="13.15" customHeight="1" x14ac:dyDescent="0.2">
      <c r="A147" s="68" t="str">
        <f t="shared" si="24"/>
        <v>Liquide Vaisselle Thym 500mL MAÎTRE SAVON DE MARSEILLE</v>
      </c>
      <c r="B147" s="65" t="s">
        <v>19</v>
      </c>
      <c r="C147" s="95" t="s">
        <v>450</v>
      </c>
      <c r="D147" s="57" t="s">
        <v>45</v>
      </c>
      <c r="E147" s="57" t="s">
        <v>20</v>
      </c>
      <c r="F147" s="65" t="b">
        <v>0</v>
      </c>
      <c r="G147" s="81" t="s">
        <v>418</v>
      </c>
      <c r="H147" s="39" t="s">
        <v>419</v>
      </c>
      <c r="I147" s="79" t="s">
        <v>420</v>
      </c>
      <c r="J147" s="80" t="s">
        <v>421</v>
      </c>
      <c r="K147" s="31" t="s">
        <v>249</v>
      </c>
      <c r="L147" s="40">
        <v>42146</v>
      </c>
      <c r="M147" s="40">
        <v>42250</v>
      </c>
      <c r="N147" s="40"/>
      <c r="O147" s="40"/>
      <c r="P147" s="40"/>
      <c r="Q147" s="40"/>
      <c r="R147" s="40"/>
      <c r="S147" s="40"/>
      <c r="T147" s="47" t="s">
        <v>22</v>
      </c>
      <c r="U147" s="52"/>
      <c r="V147" s="51">
        <v>1</v>
      </c>
      <c r="W147" s="51" t="str">
        <f t="shared" si="26"/>
        <v/>
      </c>
      <c r="X147" s="51">
        <f t="shared" si="27"/>
        <v>104</v>
      </c>
      <c r="Y147" s="47" t="s">
        <v>568</v>
      </c>
      <c r="Z147" t="s">
        <v>538</v>
      </c>
      <c r="AA147" s="11">
        <f>IF(COUNTIF($C$2:$C147,C147)&gt;1,0,1)</f>
        <v>1</v>
      </c>
      <c r="AB147" s="119" t="str">
        <f t="shared" si="29"/>
        <v>mai-15</v>
      </c>
      <c r="AC147" s="120" t="str">
        <f t="shared" si="30"/>
        <v>EN ATTENTE DOC COMPLEMENTAIRES</v>
      </c>
      <c r="AD147" s="112"/>
      <c r="AE147" s="53"/>
    </row>
    <row r="148" spans="1:31" ht="13.15" customHeight="1" x14ac:dyDescent="0.2">
      <c r="A148" s="68" t="str">
        <f t="shared" si="24"/>
        <v>Concentré Vaisselle Thym 500mL MIEUX VIVRE AUCHAN</v>
      </c>
      <c r="B148" s="65" t="s">
        <v>19</v>
      </c>
      <c r="C148" s="69" t="s">
        <v>120</v>
      </c>
      <c r="D148" s="57" t="s">
        <v>45</v>
      </c>
      <c r="E148" s="57" t="str">
        <f>IF(S148="retrait","Cancelled - Licence holder withdrawal",IF(S148="suspension","Cancelled - Licence holder withdrawal",IF(S148&gt;0,"Awarded",IF(M148&gt;0,"Awarded - Extension in progress",IF(L148&gt;0,"Not yet in progress","")))))</f>
        <v>Awarded</v>
      </c>
      <c r="F148" s="65" t="b">
        <v>0</v>
      </c>
      <c r="G148" s="20" t="s">
        <v>119</v>
      </c>
      <c r="H148" s="39" t="s">
        <v>639</v>
      </c>
      <c r="I148" s="26" t="s">
        <v>118</v>
      </c>
      <c r="J148" s="29" t="s">
        <v>116</v>
      </c>
      <c r="K148" s="31" t="s">
        <v>54</v>
      </c>
      <c r="L148" s="32">
        <v>41018</v>
      </c>
      <c r="M148" s="32">
        <v>41078</v>
      </c>
      <c r="N148" s="32"/>
      <c r="O148" s="32"/>
      <c r="P148" s="32"/>
      <c r="Q148" s="32"/>
      <c r="R148" s="32"/>
      <c r="S148" s="32">
        <v>41159</v>
      </c>
      <c r="T148" s="47" t="s">
        <v>22</v>
      </c>
      <c r="U148" s="52"/>
      <c r="V148" s="51">
        <f>IF(S148="retrait","",IF(S148="suspension","",IF(S148="","",1)))</f>
        <v>1</v>
      </c>
      <c r="W148" s="51" t="str">
        <f t="shared" si="26"/>
        <v/>
      </c>
      <c r="X148" s="51">
        <f t="shared" si="27"/>
        <v>60</v>
      </c>
      <c r="Y148" s="47" t="str">
        <f>IF(S148="retrait","retrait",IF(S148="suspension","suspension",IF(S148&gt;0,"certifié",IF(M148&gt;0,"instruction en cours",IF(L148&gt;0,"non instruit","")))))</f>
        <v>certifié</v>
      </c>
      <c r="Z148" t="s">
        <v>538</v>
      </c>
      <c r="AA148" s="11">
        <f>IF(COUNTIF($C$2:$C148,C148)&gt;1,0,1)</f>
        <v>1</v>
      </c>
      <c r="AB148" s="119" t="str">
        <f t="shared" si="29"/>
        <v>avr-12</v>
      </c>
      <c r="AC148" s="120" t="str">
        <f t="shared" si="30"/>
        <v>TRAITES</v>
      </c>
      <c r="AD148" s="112"/>
      <c r="AE148" s="53"/>
    </row>
    <row r="149" spans="1:31" ht="13.15" customHeight="1" x14ac:dyDescent="0.2">
      <c r="A149" s="68" t="str">
        <f t="shared" ref="A149:A200" si="31" xml:space="preserve"> CONCATENATE(H149," ",I149)</f>
        <v>Concentré Vaisselle Peaux Sensibles 500mL (FR, IT) MIEUX VIVRE AUCHAN</v>
      </c>
      <c r="B149" s="65" t="s">
        <v>19</v>
      </c>
      <c r="C149" s="69" t="s">
        <v>120</v>
      </c>
      <c r="D149" s="57" t="s">
        <v>45</v>
      </c>
      <c r="E149" s="57" t="str">
        <f>IF(S149="retrait","Cancelled - Licence holder withdrawal",IF(S149="suspension","Cancelled - Licence holder withdrawal",IF(S149&gt;0,"Awarded",IF(M149&gt;0,"Awarded - Extension in progress",IF(L149&gt;0,"Not yet in progress","")))))</f>
        <v>Awarded - Extension in progress</v>
      </c>
      <c r="F149" s="65" t="b">
        <v>0</v>
      </c>
      <c r="G149" s="20" t="s">
        <v>119</v>
      </c>
      <c r="H149" s="39" t="s">
        <v>638</v>
      </c>
      <c r="I149" s="26" t="s">
        <v>118</v>
      </c>
      <c r="J149" s="29" t="s">
        <v>117</v>
      </c>
      <c r="K149" s="31" t="s">
        <v>248</v>
      </c>
      <c r="L149" s="32">
        <v>41891</v>
      </c>
      <c r="M149" s="32">
        <v>41901</v>
      </c>
      <c r="N149" s="32">
        <v>42689</v>
      </c>
      <c r="O149" s="32">
        <v>42392</v>
      </c>
      <c r="P149" s="32"/>
      <c r="Q149" s="32"/>
      <c r="R149" s="32"/>
      <c r="S149" s="32"/>
      <c r="T149" s="47" t="s">
        <v>22</v>
      </c>
      <c r="U149" s="52"/>
      <c r="V149" s="51">
        <v>1</v>
      </c>
      <c r="W149" s="51" t="str">
        <f t="shared" ref="W149:W200" si="32">IF(IF(L149&gt;0,M149="",M149&gt;0),1,"")</f>
        <v/>
      </c>
      <c r="X149" s="51">
        <f t="shared" ref="X149:X200" si="33">IF(M149="","",M149-L149)</f>
        <v>10</v>
      </c>
      <c r="Y149" s="47" t="s">
        <v>568</v>
      </c>
      <c r="AA149" s="11">
        <f>IF(COUNTIF($C$2:$C149,C149)&gt;1,0,1)</f>
        <v>0</v>
      </c>
      <c r="AB149" s="119" t="str">
        <f t="shared" si="29"/>
        <v>sept-14</v>
      </c>
      <c r="AC149" s="120" t="str">
        <f t="shared" si="30"/>
        <v>EN ATTENTE DOC COMPLEMENTAIRES</v>
      </c>
      <c r="AD149" s="112"/>
      <c r="AE149" s="53"/>
    </row>
    <row r="150" spans="1:31" ht="13.15" customHeight="1" x14ac:dyDescent="0.2">
      <c r="A150" s="68" t="str">
        <f t="shared" si="31"/>
        <v>Liquide Vaisselle Concentré Citron 500mL  MONOPRIX VERT</v>
      </c>
      <c r="B150" s="65" t="s">
        <v>19</v>
      </c>
      <c r="C150" s="69" t="s">
        <v>131</v>
      </c>
      <c r="D150" s="57" t="s">
        <v>45</v>
      </c>
      <c r="E150" s="57" t="s">
        <v>20</v>
      </c>
      <c r="F150" s="65" t="b">
        <v>0</v>
      </c>
      <c r="G150" s="20" t="s">
        <v>132</v>
      </c>
      <c r="H150" s="39" t="s">
        <v>455</v>
      </c>
      <c r="I150" s="26" t="s">
        <v>454</v>
      </c>
      <c r="J150" s="29" t="s">
        <v>451</v>
      </c>
      <c r="K150" s="31" t="s">
        <v>54</v>
      </c>
      <c r="L150" s="56">
        <v>41774</v>
      </c>
      <c r="M150" s="32">
        <v>41856</v>
      </c>
      <c r="N150" s="32"/>
      <c r="O150" s="32"/>
      <c r="P150" s="32"/>
      <c r="Q150" s="32"/>
      <c r="R150" s="32"/>
      <c r="S150" s="40">
        <v>41990</v>
      </c>
      <c r="T150" s="47" t="s">
        <v>22</v>
      </c>
      <c r="U150" s="52"/>
      <c r="V150" s="51">
        <f>IF(S150="retrait","",IF(S150="suspension","",IF(S150="","",1)))</f>
        <v>1</v>
      </c>
      <c r="W150" s="51" t="str">
        <f t="shared" si="32"/>
        <v/>
      </c>
      <c r="X150" s="51">
        <f t="shared" si="33"/>
        <v>82</v>
      </c>
      <c r="Y150" s="47" t="str">
        <f>IF(S150="retrait","retrait",IF(S150="suspension","suspension",IF(S150&gt;0,"certifié",IF(M150&gt;0,"instruction en cours",IF(L150&gt;0,"non instruit","")))))</f>
        <v>certifié</v>
      </c>
      <c r="Z150" t="s">
        <v>542</v>
      </c>
      <c r="AA150" s="11">
        <f>IF(COUNTIF($C$2:$C150,C150)&gt;1,0,1)</f>
        <v>1</v>
      </c>
      <c r="AB150" s="119" t="str">
        <f t="shared" ref="AB150:AB201" si="34">TEXT(L150,"MMM-AA")</f>
        <v>mai-14</v>
      </c>
      <c r="AC150" s="120" t="str">
        <f t="shared" ref="AC150:AC201" si="35">IF(S150&gt;0,"TRAITES",IF(R150&gt;0,"DOC COMPLEMENTAIRES A TRAITER",IF(Q150&gt;0,"EN ATTENTE DOC COMPLEMENTAIREs",IF(P150&gt;0,"DOC COMPLEMENTAIRES A TRAITER",IF(O150&gt;0,"EN ATTENTE DOC COMPLEMENTAIRES",IF(N150&gt;0,"DOC COMPLEMENTAIRES A TRAITER",IF(M150&gt;0,"EN ATTENTE DOC COMPLEMENTAIRES",IF(L150&gt;0,"A TRAITER",""))))))))</f>
        <v>TRAITES</v>
      </c>
      <c r="AD150" s="112"/>
      <c r="AE150" s="53"/>
    </row>
    <row r="151" spans="1:31" ht="13.15" customHeight="1" x14ac:dyDescent="0.2">
      <c r="A151" s="68" t="str">
        <f t="shared" si="31"/>
        <v>Liquide Vaisselle Concentré Peaux Sensibles 500mL MONOPRIX VERT</v>
      </c>
      <c r="B151" s="65" t="s">
        <v>19</v>
      </c>
      <c r="C151" s="69" t="s">
        <v>131</v>
      </c>
      <c r="D151" s="57" t="s">
        <v>45</v>
      </c>
      <c r="E151" s="57" t="s">
        <v>20</v>
      </c>
      <c r="F151" s="65" t="b">
        <v>0</v>
      </c>
      <c r="G151" s="20" t="s">
        <v>132</v>
      </c>
      <c r="H151" s="39" t="s">
        <v>457</v>
      </c>
      <c r="I151" s="26" t="s">
        <v>454</v>
      </c>
      <c r="J151" s="29" t="s">
        <v>452</v>
      </c>
      <c r="K151" s="31" t="s">
        <v>54</v>
      </c>
      <c r="L151" s="56">
        <v>41774</v>
      </c>
      <c r="M151" s="32">
        <v>41856</v>
      </c>
      <c r="N151" s="32"/>
      <c r="O151" s="32"/>
      <c r="P151" s="32"/>
      <c r="Q151" s="32"/>
      <c r="R151" s="32"/>
      <c r="S151" s="40">
        <v>41990</v>
      </c>
      <c r="T151" s="47" t="s">
        <v>22</v>
      </c>
      <c r="U151" s="52"/>
      <c r="V151" s="51">
        <f>IF(S151="retrait","",IF(S151="suspension","",IF(S151="","",1)))</f>
        <v>1</v>
      </c>
      <c r="W151" s="51" t="str">
        <f t="shared" si="32"/>
        <v/>
      </c>
      <c r="X151" s="51">
        <f t="shared" si="33"/>
        <v>82</v>
      </c>
      <c r="Y151" s="47" t="str">
        <f>IF(S151="retrait","retrait",IF(S151="suspension","suspension",IF(S151&gt;0,"certifié",IF(M151&gt;0,"instruction en cours",IF(L151&gt;0,"non instruit","")))))</f>
        <v>certifié</v>
      </c>
      <c r="Z151" t="s">
        <v>542</v>
      </c>
      <c r="AA151" s="11">
        <f>IF(COUNTIF($C$2:$C151,C151)&gt;1,0,1)</f>
        <v>0</v>
      </c>
      <c r="AB151" s="119" t="str">
        <f t="shared" si="34"/>
        <v>mai-14</v>
      </c>
      <c r="AC151" s="120" t="str">
        <f t="shared" si="35"/>
        <v>TRAITES</v>
      </c>
      <c r="AD151" s="112"/>
      <c r="AE151" s="53"/>
    </row>
    <row r="152" spans="1:31" ht="13.15" customHeight="1" x14ac:dyDescent="0.2">
      <c r="A152" s="68" t="str">
        <f t="shared" si="31"/>
        <v>Liquide Vaisselle Concentré Menthe-Eucalyptus 500mL MONOPRIX VERT</v>
      </c>
      <c r="B152" s="65" t="s">
        <v>19</v>
      </c>
      <c r="C152" s="69" t="s">
        <v>131</v>
      </c>
      <c r="D152" s="57" t="s">
        <v>45</v>
      </c>
      <c r="E152" s="57" t="s">
        <v>20</v>
      </c>
      <c r="F152" s="65" t="b">
        <v>0</v>
      </c>
      <c r="G152" s="20" t="s">
        <v>132</v>
      </c>
      <c r="H152" s="39" t="s">
        <v>456</v>
      </c>
      <c r="I152" s="26" t="s">
        <v>454</v>
      </c>
      <c r="J152" s="29" t="s">
        <v>453</v>
      </c>
      <c r="K152" s="31" t="s">
        <v>54</v>
      </c>
      <c r="L152" s="56">
        <v>41774</v>
      </c>
      <c r="M152" s="32">
        <v>41856</v>
      </c>
      <c r="N152" s="32"/>
      <c r="O152" s="32"/>
      <c r="P152" s="32"/>
      <c r="Q152" s="32"/>
      <c r="R152" s="32"/>
      <c r="S152" s="40">
        <v>41990</v>
      </c>
      <c r="T152" s="47" t="s">
        <v>22</v>
      </c>
      <c r="U152" s="52"/>
      <c r="V152" s="51">
        <f>IF(S152="retrait","",IF(S152="suspension","",IF(S152="","",1)))</f>
        <v>1</v>
      </c>
      <c r="W152" s="51" t="str">
        <f t="shared" si="32"/>
        <v/>
      </c>
      <c r="X152" s="51">
        <f t="shared" si="33"/>
        <v>82</v>
      </c>
      <c r="Y152" s="47" t="str">
        <f>IF(S152="retrait","retrait",IF(S152="suspension","suspension",IF(S152&gt;0,"certifié",IF(M152&gt;0,"instruction en cours",IF(L152&gt;0,"non instruit","")))))</f>
        <v>certifié</v>
      </c>
      <c r="Z152" t="s">
        <v>542</v>
      </c>
      <c r="AA152" s="11">
        <f>IF(COUNTIF($C$2:$C152,C152)&gt;1,0,1)</f>
        <v>0</v>
      </c>
      <c r="AB152" s="119" t="str">
        <f t="shared" si="34"/>
        <v>mai-14</v>
      </c>
      <c r="AC152" s="120" t="str">
        <f t="shared" si="35"/>
        <v>TRAITES</v>
      </c>
      <c r="AD152" s="112"/>
      <c r="AE152" s="53"/>
    </row>
    <row r="153" spans="1:31" ht="12.75" customHeight="1" x14ac:dyDescent="0.2">
      <c r="A153" s="68" t="str">
        <f t="shared" si="31"/>
        <v>Liquide Vaisselle Ultra Dégraissant Melon 500mL MAISON VERTE</v>
      </c>
      <c r="B153" s="65" t="s">
        <v>19</v>
      </c>
      <c r="C153" s="69" t="s">
        <v>131</v>
      </c>
      <c r="D153" s="57" t="s">
        <v>45</v>
      </c>
      <c r="E153" s="57" t="s">
        <v>20</v>
      </c>
      <c r="F153" s="65" t="b">
        <v>0</v>
      </c>
      <c r="G153" s="20" t="s">
        <v>132</v>
      </c>
      <c r="H153" s="39" t="s">
        <v>496</v>
      </c>
      <c r="I153" s="26" t="s">
        <v>495</v>
      </c>
      <c r="J153" s="41" t="s">
        <v>609</v>
      </c>
      <c r="K153" s="31" t="s">
        <v>248</v>
      </c>
      <c r="L153" s="56">
        <v>42494</v>
      </c>
      <c r="M153" s="32">
        <v>42550</v>
      </c>
      <c r="N153" s="32">
        <v>42594</v>
      </c>
      <c r="O153" s="32">
        <v>42678</v>
      </c>
      <c r="P153" s="32">
        <v>42712</v>
      </c>
      <c r="Q153" s="32">
        <v>42823</v>
      </c>
      <c r="R153" s="32"/>
      <c r="S153" s="40">
        <v>42835</v>
      </c>
      <c r="T153" s="47" t="s">
        <v>22</v>
      </c>
      <c r="U153" s="52"/>
      <c r="V153" s="51">
        <v>1</v>
      </c>
      <c r="W153" s="51" t="str">
        <f t="shared" si="32"/>
        <v/>
      </c>
      <c r="X153" s="51">
        <f t="shared" si="33"/>
        <v>56</v>
      </c>
      <c r="Y153" s="47" t="s">
        <v>25</v>
      </c>
      <c r="AA153" s="11">
        <f>IF(COUNTIF($C$2:$C153,C153)&gt;1,0,1)</f>
        <v>0</v>
      </c>
      <c r="AB153" s="119" t="str">
        <f t="shared" si="34"/>
        <v>mai-16</v>
      </c>
      <c r="AC153" s="120" t="str">
        <f t="shared" si="35"/>
        <v>TRAITES</v>
      </c>
      <c r="AD153" s="112"/>
      <c r="AE153" s="53"/>
    </row>
    <row r="154" spans="1:31" ht="13.15" customHeight="1" x14ac:dyDescent="0.2">
      <c r="A154" s="68" t="str">
        <f t="shared" si="31"/>
        <v>Liquide Vaisselle Ultra Dégraissant Citron Pamplemousse 750mL MAISON VERTE</v>
      </c>
      <c r="B154" s="65" t="s">
        <v>19</v>
      </c>
      <c r="C154" s="69" t="s">
        <v>131</v>
      </c>
      <c r="D154" s="57" t="s">
        <v>45</v>
      </c>
      <c r="E154" s="57" t="s">
        <v>20</v>
      </c>
      <c r="F154" s="65" t="b">
        <v>0</v>
      </c>
      <c r="G154" s="20" t="s">
        <v>132</v>
      </c>
      <c r="H154" s="39" t="s">
        <v>497</v>
      </c>
      <c r="I154" s="26" t="s">
        <v>495</v>
      </c>
      <c r="J154" s="41" t="s">
        <v>610</v>
      </c>
      <c r="K154" s="31" t="s">
        <v>248</v>
      </c>
      <c r="L154" s="56">
        <v>42494</v>
      </c>
      <c r="M154" s="32">
        <v>42550</v>
      </c>
      <c r="N154" s="32">
        <v>42594</v>
      </c>
      <c r="O154" s="32">
        <v>42678</v>
      </c>
      <c r="P154" s="32">
        <v>42712</v>
      </c>
      <c r="Q154" s="32">
        <v>42823</v>
      </c>
      <c r="R154" s="32"/>
      <c r="S154" s="40">
        <v>42835</v>
      </c>
      <c r="T154" s="47" t="s">
        <v>22</v>
      </c>
      <c r="U154" s="52"/>
      <c r="V154" s="51">
        <v>1</v>
      </c>
      <c r="W154" s="51" t="str">
        <f t="shared" si="32"/>
        <v/>
      </c>
      <c r="X154" s="51">
        <f t="shared" si="33"/>
        <v>56</v>
      </c>
      <c r="Y154" s="47" t="s">
        <v>25</v>
      </c>
      <c r="AA154" s="11">
        <f>IF(COUNTIF($C$2:$C154,C154)&gt;1,0,1)</f>
        <v>0</v>
      </c>
      <c r="AB154" s="119" t="str">
        <f t="shared" si="34"/>
        <v>mai-16</v>
      </c>
      <c r="AC154" s="120" t="str">
        <f t="shared" si="35"/>
        <v>TRAITES</v>
      </c>
      <c r="AD154" s="112"/>
      <c r="AE154" s="53"/>
    </row>
    <row r="155" spans="1:31" ht="13.15" customHeight="1" x14ac:dyDescent="0.2">
      <c r="A155" s="68" t="str">
        <f t="shared" si="31"/>
        <v>Liquide Vaisselle Peaux sensibles Fraîcheur Aloe Vera 500mL MAISON VERTE</v>
      </c>
      <c r="B155" s="65" t="s">
        <v>19</v>
      </c>
      <c r="C155" s="69" t="s">
        <v>131</v>
      </c>
      <c r="D155" s="57" t="s">
        <v>45</v>
      </c>
      <c r="E155" s="57" t="s">
        <v>20</v>
      </c>
      <c r="F155" s="65" t="b">
        <v>0</v>
      </c>
      <c r="G155" s="20" t="s">
        <v>132</v>
      </c>
      <c r="H155" s="39" t="s">
        <v>498</v>
      </c>
      <c r="I155" s="26" t="s">
        <v>495</v>
      </c>
      <c r="J155" s="41" t="s">
        <v>611</v>
      </c>
      <c r="K155" s="31" t="s">
        <v>248</v>
      </c>
      <c r="L155" s="56">
        <v>42494</v>
      </c>
      <c r="M155" s="32">
        <v>42550</v>
      </c>
      <c r="N155" s="32">
        <v>42594</v>
      </c>
      <c r="O155" s="32">
        <v>42678</v>
      </c>
      <c r="P155" s="32">
        <v>42712</v>
      </c>
      <c r="Q155" s="32">
        <v>42823</v>
      </c>
      <c r="R155" s="32"/>
      <c r="S155" s="40">
        <v>42835</v>
      </c>
      <c r="T155" s="47" t="s">
        <v>22</v>
      </c>
      <c r="U155" s="52"/>
      <c r="V155" s="51">
        <v>1</v>
      </c>
      <c r="W155" s="51" t="str">
        <f t="shared" si="32"/>
        <v/>
      </c>
      <c r="X155" s="51">
        <f t="shared" si="33"/>
        <v>56</v>
      </c>
      <c r="Y155" s="47" t="s">
        <v>25</v>
      </c>
      <c r="AA155" s="11">
        <f>IF(COUNTIF($C$2:$C155,C155)&gt;1,0,1)</f>
        <v>0</v>
      </c>
      <c r="AB155" s="119" t="str">
        <f t="shared" si="34"/>
        <v>mai-16</v>
      </c>
      <c r="AC155" s="120" t="str">
        <f t="shared" si="35"/>
        <v>TRAITES</v>
      </c>
      <c r="AD155" s="112"/>
      <c r="AE155" s="53"/>
    </row>
    <row r="156" spans="1:31" ht="13.15" customHeight="1" x14ac:dyDescent="0.2">
      <c r="A156" s="68" t="str">
        <f t="shared" si="31"/>
        <v>Liquide Vaisselle Ultra Dégraissant Figuier 500mL MAISON VERTE</v>
      </c>
      <c r="B156" s="65" t="s">
        <v>19</v>
      </c>
      <c r="C156" s="69" t="s">
        <v>131</v>
      </c>
      <c r="D156" s="57" t="s">
        <v>45</v>
      </c>
      <c r="E156" s="57" t="s">
        <v>20</v>
      </c>
      <c r="F156" s="65" t="b">
        <v>0</v>
      </c>
      <c r="G156" s="20" t="s">
        <v>132</v>
      </c>
      <c r="H156" s="39" t="s">
        <v>499</v>
      </c>
      <c r="I156" s="26" t="s">
        <v>495</v>
      </c>
      <c r="J156" s="41" t="s">
        <v>612</v>
      </c>
      <c r="K156" s="31" t="s">
        <v>248</v>
      </c>
      <c r="L156" s="56">
        <v>42494</v>
      </c>
      <c r="M156" s="32">
        <v>42550</v>
      </c>
      <c r="N156" s="32">
        <v>42594</v>
      </c>
      <c r="O156" s="32">
        <v>42678</v>
      </c>
      <c r="P156" s="32">
        <v>42712</v>
      </c>
      <c r="Q156" s="32">
        <v>42823</v>
      </c>
      <c r="R156" s="32"/>
      <c r="S156" s="40">
        <v>42835</v>
      </c>
      <c r="T156" s="47" t="s">
        <v>22</v>
      </c>
      <c r="U156" s="52"/>
      <c r="V156" s="51">
        <v>1</v>
      </c>
      <c r="W156" s="51" t="str">
        <f t="shared" si="32"/>
        <v/>
      </c>
      <c r="X156" s="51">
        <f t="shared" si="33"/>
        <v>56</v>
      </c>
      <c r="Y156" s="47" t="s">
        <v>25</v>
      </c>
      <c r="AA156" s="11">
        <f>IF(COUNTIF($C$2:$C156,C156)&gt;1,0,1)</f>
        <v>0</v>
      </c>
      <c r="AB156" s="119" t="str">
        <f t="shared" si="34"/>
        <v>mai-16</v>
      </c>
      <c r="AC156" s="120" t="str">
        <f t="shared" si="35"/>
        <v>TRAITES</v>
      </c>
      <c r="AD156" s="112"/>
      <c r="AE156" s="53"/>
    </row>
    <row r="157" spans="1:31" ht="13.15" customHeight="1" x14ac:dyDescent="0.2">
      <c r="A157" s="68" t="str">
        <f t="shared" si="31"/>
        <v>Liquide Vaisselle Ultra Dégraissant Basilic Thym 500mL MAISON VERTE</v>
      </c>
      <c r="B157" s="65" t="s">
        <v>19</v>
      </c>
      <c r="C157" s="69" t="s">
        <v>131</v>
      </c>
      <c r="D157" s="57" t="s">
        <v>45</v>
      </c>
      <c r="E157" s="57" t="s">
        <v>20</v>
      </c>
      <c r="F157" s="65" t="b">
        <v>0</v>
      </c>
      <c r="G157" s="20" t="s">
        <v>132</v>
      </c>
      <c r="H157" s="39" t="s">
        <v>500</v>
      </c>
      <c r="I157" s="26" t="s">
        <v>495</v>
      </c>
      <c r="J157" s="41" t="s">
        <v>613</v>
      </c>
      <c r="K157" s="31" t="s">
        <v>248</v>
      </c>
      <c r="L157" s="56">
        <v>42494</v>
      </c>
      <c r="M157" s="32">
        <v>42550</v>
      </c>
      <c r="N157" s="32">
        <v>42594</v>
      </c>
      <c r="O157" s="32">
        <v>42678</v>
      </c>
      <c r="P157" s="32">
        <v>42712</v>
      </c>
      <c r="Q157" s="32">
        <v>42823</v>
      </c>
      <c r="R157" s="32"/>
      <c r="S157" s="40">
        <v>42835</v>
      </c>
      <c r="T157" s="47" t="s">
        <v>22</v>
      </c>
      <c r="U157" s="52"/>
      <c r="V157" s="51">
        <v>1</v>
      </c>
      <c r="W157" s="51" t="str">
        <f t="shared" si="32"/>
        <v/>
      </c>
      <c r="X157" s="51">
        <f t="shared" si="33"/>
        <v>56</v>
      </c>
      <c r="Y157" s="47" t="s">
        <v>25</v>
      </c>
      <c r="AA157" s="11">
        <f>IF(COUNTIF($C$2:$C157,C157)&gt;1,0,1)</f>
        <v>0</v>
      </c>
      <c r="AB157" s="119" t="str">
        <f t="shared" si="34"/>
        <v>mai-16</v>
      </c>
      <c r="AC157" s="120" t="str">
        <f t="shared" si="35"/>
        <v>TRAITES</v>
      </c>
      <c r="AD157" s="112"/>
      <c r="AE157" s="53"/>
    </row>
    <row r="158" spans="1:31" ht="13.15" customHeight="1" x14ac:dyDescent="0.2">
      <c r="A158" s="68" t="str">
        <f xml:space="preserve"> CONCATENATE(H158," ",I158)</f>
        <v>Liquide Vaisselle Peaux Sensibles Hypoallergénique 0% 500mL MAISON VERTE</v>
      </c>
      <c r="B158" s="65" t="s">
        <v>19</v>
      </c>
      <c r="C158" s="69" t="s">
        <v>131</v>
      </c>
      <c r="D158" s="57" t="s">
        <v>45</v>
      </c>
      <c r="E158" s="57" t="s">
        <v>20</v>
      </c>
      <c r="F158" s="65" t="b">
        <v>0</v>
      </c>
      <c r="G158" s="20" t="s">
        <v>132</v>
      </c>
      <c r="H158" s="39" t="s">
        <v>597</v>
      </c>
      <c r="I158" s="39" t="s">
        <v>495</v>
      </c>
      <c r="J158" s="41" t="s">
        <v>595</v>
      </c>
      <c r="K158" s="31" t="s">
        <v>248</v>
      </c>
      <c r="L158" s="56">
        <v>42712</v>
      </c>
      <c r="M158" s="32">
        <v>42781</v>
      </c>
      <c r="N158" s="32">
        <v>42788</v>
      </c>
      <c r="O158" s="32">
        <v>42793</v>
      </c>
      <c r="P158" s="32">
        <v>42815</v>
      </c>
      <c r="Q158" s="32"/>
      <c r="R158" s="32"/>
      <c r="S158" s="40">
        <v>42835</v>
      </c>
      <c r="T158" s="47" t="s">
        <v>22</v>
      </c>
      <c r="U158" s="52"/>
      <c r="V158" s="51">
        <v>1</v>
      </c>
      <c r="W158" s="51" t="str">
        <f>IF(IF(L158&gt;0,M158="",M158&gt;0),1,"")</f>
        <v/>
      </c>
      <c r="X158" s="51">
        <f>IF(M158="","",M158-L158)</f>
        <v>69</v>
      </c>
      <c r="Y158" s="47" t="str">
        <f>IF(S158="retrait","retrait",IF(S158="suspension","suspension",IF(S158&gt;0,"certifié",IF(M158&gt;0,"instruction en cours",IF(L158&gt;0,"non instruit","")))))</f>
        <v>certifié</v>
      </c>
      <c r="AA158" s="11">
        <f>IF(COUNTIF($C$2:$C158,C158)&gt;1,0,1)</f>
        <v>0</v>
      </c>
      <c r="AB158" s="119"/>
      <c r="AC158" s="120"/>
      <c r="AD158" s="112"/>
      <c r="AE158" s="53"/>
    </row>
    <row r="159" spans="1:31" ht="13.15" customHeight="1" x14ac:dyDescent="0.2">
      <c r="A159" s="68" t="str">
        <f xml:space="preserve"> CONCATENATE(H159," ",I159)</f>
        <v>Liquide Vaisselle Peaux Sensibles Hypoallergénique 0% 750mL MAISON VERTE</v>
      </c>
      <c r="B159" s="65" t="s">
        <v>19</v>
      </c>
      <c r="C159" s="69" t="s">
        <v>131</v>
      </c>
      <c r="D159" s="57" t="s">
        <v>45</v>
      </c>
      <c r="E159" s="57" t="s">
        <v>20</v>
      </c>
      <c r="F159" s="65" t="b">
        <v>0</v>
      </c>
      <c r="G159" s="20" t="s">
        <v>132</v>
      </c>
      <c r="H159" s="39" t="s">
        <v>598</v>
      </c>
      <c r="I159" s="39" t="s">
        <v>495</v>
      </c>
      <c r="J159" s="41" t="s">
        <v>596</v>
      </c>
      <c r="K159" s="31" t="s">
        <v>248</v>
      </c>
      <c r="L159" s="56">
        <v>42712</v>
      </c>
      <c r="M159" s="32">
        <v>42781</v>
      </c>
      <c r="N159" s="32">
        <v>42788</v>
      </c>
      <c r="O159" s="32">
        <v>42793</v>
      </c>
      <c r="P159" s="32">
        <v>42815</v>
      </c>
      <c r="Q159" s="32"/>
      <c r="R159" s="32"/>
      <c r="S159" s="40">
        <v>42835</v>
      </c>
      <c r="T159" s="47" t="s">
        <v>22</v>
      </c>
      <c r="U159" s="52"/>
      <c r="V159" s="51">
        <v>1</v>
      </c>
      <c r="W159" s="51" t="str">
        <f>IF(IF(L159&gt;0,M159="",M159&gt;0),1,"")</f>
        <v/>
      </c>
      <c r="X159" s="51">
        <f>IF(M159="","",M159-L159)</f>
        <v>69</v>
      </c>
      <c r="Y159" s="47" t="str">
        <f>IF(S159="retrait","retrait",IF(S159="suspension","suspension",IF(S159&gt;0,"certifié",IF(M159&gt;0,"instruction en cours",IF(L159&gt;0,"non instruit","")))))</f>
        <v>certifié</v>
      </c>
      <c r="AA159" s="11">
        <f>IF(COUNTIF($C$2:$C159,C159)&gt;1,0,1)</f>
        <v>0</v>
      </c>
      <c r="AB159" s="119"/>
      <c r="AC159" s="120"/>
      <c r="AD159" s="112"/>
      <c r="AE159" s="53"/>
    </row>
    <row r="160" spans="1:31" s="17" customFormat="1" ht="13.15" customHeight="1" x14ac:dyDescent="0.2">
      <c r="A160" s="68" t="str">
        <f t="shared" si="31"/>
        <v>Liquide Vaisselle Citron Laurier 500mL NETTO S'ENGAGE ECOLOGIQUE</v>
      </c>
      <c r="B160" s="65" t="s">
        <v>19</v>
      </c>
      <c r="C160" s="20" t="s">
        <v>46</v>
      </c>
      <c r="D160" s="57" t="s">
        <v>45</v>
      </c>
      <c r="E160" s="57" t="str">
        <f t="shared" ref="E160:E170" si="36">IF(S160="retrait","Cancelled - Licence holder withdrawal",IF(S160="suspension","Cancelled - Licence holder withdrawal",IF(S160&gt;0,"Awarded",IF(M160&gt;0,"Awarded - Extension in progress",IF(L160&gt;0,"Not yet in progress","")))))</f>
        <v>Awarded</v>
      </c>
      <c r="F160" s="65" t="b">
        <v>0</v>
      </c>
      <c r="G160" s="20" t="s">
        <v>543</v>
      </c>
      <c r="H160" s="39" t="s">
        <v>463</v>
      </c>
      <c r="I160" s="83" t="s">
        <v>464</v>
      </c>
      <c r="J160" s="71" t="s">
        <v>460</v>
      </c>
      <c r="K160" s="31" t="s">
        <v>21</v>
      </c>
      <c r="L160" s="33">
        <v>41764</v>
      </c>
      <c r="M160" s="32">
        <v>41885</v>
      </c>
      <c r="N160" s="32"/>
      <c r="O160" s="32"/>
      <c r="P160" s="32"/>
      <c r="Q160" s="32"/>
      <c r="R160" s="32"/>
      <c r="S160" s="33">
        <v>41885</v>
      </c>
      <c r="T160" s="47" t="str">
        <f t="shared" ref="T160:T170" si="37">IF(E160="Not yet in progress","Non",IF(E160="","","Oui"))</f>
        <v>Oui</v>
      </c>
      <c r="U160" s="52"/>
      <c r="V160" s="51">
        <f t="shared" ref="V160:V170" si="38">IF(S160="retrait","",IF(S160="suspension","",IF(S160="","",1)))</f>
        <v>1</v>
      </c>
      <c r="W160" s="51" t="str">
        <f t="shared" si="32"/>
        <v/>
      </c>
      <c r="X160" s="51">
        <f t="shared" si="33"/>
        <v>121</v>
      </c>
      <c r="Y160" s="47" t="str">
        <f t="shared" ref="Y160:Y170" si="39">IF(S160="retrait","retrait",IF(S160="suspension","suspension",IF(S160&gt;0,"certifié",IF(M160&gt;0,"instruction en cours",IF(L160&gt;0,"non instruit","")))))</f>
        <v>certifié</v>
      </c>
      <c r="Z160" s="17" t="s">
        <v>538</v>
      </c>
      <c r="AA160" s="11">
        <f>IF(COUNTIF($C$2:$C160,C160)&gt;1,0,1)</f>
        <v>0</v>
      </c>
      <c r="AB160" s="119" t="str">
        <f t="shared" si="34"/>
        <v>mai-14</v>
      </c>
      <c r="AC160" s="120" t="str">
        <f t="shared" si="35"/>
        <v>TRAITES</v>
      </c>
      <c r="AD160" s="112"/>
      <c r="AE160" s="53"/>
    </row>
    <row r="161" spans="1:31" s="17" customFormat="1" ht="13.15" customHeight="1" x14ac:dyDescent="0.2">
      <c r="A161" s="68" t="str">
        <f t="shared" si="31"/>
        <v>NOVA VAISSELLE Liquide Vaisselle Manuelle 1L NOVASPARK</v>
      </c>
      <c r="B161" s="65" t="s">
        <v>19</v>
      </c>
      <c r="C161" s="20" t="s">
        <v>68</v>
      </c>
      <c r="D161" s="57" t="s">
        <v>45</v>
      </c>
      <c r="E161" s="57" t="str">
        <f t="shared" si="36"/>
        <v>Awarded</v>
      </c>
      <c r="F161" s="65" t="b">
        <v>0</v>
      </c>
      <c r="G161" s="20" t="s">
        <v>67</v>
      </c>
      <c r="H161" s="39" t="s">
        <v>299</v>
      </c>
      <c r="I161" s="39" t="s">
        <v>298</v>
      </c>
      <c r="J161" s="72" t="s">
        <v>286</v>
      </c>
      <c r="K161" s="31" t="s">
        <v>54</v>
      </c>
      <c r="L161" s="32">
        <v>41255</v>
      </c>
      <c r="M161" s="32">
        <v>41290</v>
      </c>
      <c r="N161" s="32"/>
      <c r="O161" s="32"/>
      <c r="P161" s="32"/>
      <c r="Q161" s="32"/>
      <c r="R161" s="32"/>
      <c r="S161" s="40">
        <v>41320</v>
      </c>
      <c r="T161" s="47" t="str">
        <f t="shared" si="37"/>
        <v>Oui</v>
      </c>
      <c r="U161" s="52"/>
      <c r="V161" s="51">
        <f t="shared" si="38"/>
        <v>1</v>
      </c>
      <c r="W161" s="51" t="str">
        <f t="shared" si="32"/>
        <v/>
      </c>
      <c r="X161" s="51">
        <f t="shared" si="33"/>
        <v>35</v>
      </c>
      <c r="Y161" s="47" t="str">
        <f t="shared" si="39"/>
        <v>certifié</v>
      </c>
      <c r="Z161" t="s">
        <v>542</v>
      </c>
      <c r="AA161" s="11">
        <f>IF(COUNTIF($C$2:$C161,C161)&gt;1,0,1)</f>
        <v>0</v>
      </c>
      <c r="AB161" s="119" t="str">
        <f t="shared" si="34"/>
        <v>déc-12</v>
      </c>
      <c r="AC161" s="120" t="str">
        <f t="shared" si="35"/>
        <v>TRAITES</v>
      </c>
      <c r="AD161" s="112"/>
      <c r="AE161" s="53"/>
    </row>
    <row r="162" spans="1:31" s="17" customFormat="1" ht="13.15" customHeight="1" x14ac:dyDescent="0.2">
      <c r="A162" s="68" t="str">
        <f t="shared" si="31"/>
        <v>NOVA VAISSELLE Liquide Vaisselle Manuelle 5L NOVASPARK</v>
      </c>
      <c r="B162" s="65" t="s">
        <v>19</v>
      </c>
      <c r="C162" s="20" t="s">
        <v>68</v>
      </c>
      <c r="D162" s="57" t="s">
        <v>45</v>
      </c>
      <c r="E162" s="57" t="str">
        <f t="shared" si="36"/>
        <v>Awarded</v>
      </c>
      <c r="F162" s="65" t="b">
        <v>0</v>
      </c>
      <c r="G162" s="20" t="s">
        <v>67</v>
      </c>
      <c r="H162" s="39" t="s">
        <v>300</v>
      </c>
      <c r="I162" s="39" t="s">
        <v>298</v>
      </c>
      <c r="J162" s="72" t="s">
        <v>287</v>
      </c>
      <c r="K162" s="31" t="s">
        <v>54</v>
      </c>
      <c r="L162" s="32">
        <v>41255</v>
      </c>
      <c r="M162" s="32">
        <v>41290</v>
      </c>
      <c r="N162" s="32"/>
      <c r="O162" s="32"/>
      <c r="P162" s="32"/>
      <c r="Q162" s="32"/>
      <c r="R162" s="32"/>
      <c r="S162" s="40">
        <v>41320</v>
      </c>
      <c r="T162" s="47" t="str">
        <f t="shared" si="37"/>
        <v>Oui</v>
      </c>
      <c r="U162" s="52"/>
      <c r="V162" s="51">
        <f t="shared" si="38"/>
        <v>1</v>
      </c>
      <c r="W162" s="51" t="str">
        <f t="shared" si="32"/>
        <v/>
      </c>
      <c r="X162" s="51">
        <f t="shared" si="33"/>
        <v>35</v>
      </c>
      <c r="Y162" s="47" t="str">
        <f t="shared" si="39"/>
        <v>certifié</v>
      </c>
      <c r="Z162" t="s">
        <v>542</v>
      </c>
      <c r="AA162" s="11">
        <f>IF(COUNTIF($C$2:$C162,C162)&gt;1,0,1)</f>
        <v>0</v>
      </c>
      <c r="AB162" s="119" t="str">
        <f t="shared" si="34"/>
        <v>déc-12</v>
      </c>
      <c r="AC162" s="120" t="str">
        <f t="shared" si="35"/>
        <v>TRAITES</v>
      </c>
      <c r="AD162" s="112"/>
      <c r="AE162" s="53"/>
    </row>
    <row r="163" spans="1:31" s="17" customFormat="1" ht="13.15" customHeight="1" x14ac:dyDescent="0.2">
      <c r="A163" s="68" t="str">
        <f t="shared" si="31"/>
        <v>Liquide vaisselle manuelle Ecologique OGLVI 1L (FR, EN, DE, SP, HU) OXYGEN</v>
      </c>
      <c r="B163" s="65" t="s">
        <v>19</v>
      </c>
      <c r="C163" s="20" t="s">
        <v>68</v>
      </c>
      <c r="D163" s="57" t="s">
        <v>45</v>
      </c>
      <c r="E163" s="57" t="str">
        <f t="shared" si="36"/>
        <v>Awarded</v>
      </c>
      <c r="F163" s="65" t="b">
        <v>0</v>
      </c>
      <c r="G163" s="20" t="s">
        <v>67</v>
      </c>
      <c r="H163" s="39" t="s">
        <v>228</v>
      </c>
      <c r="I163" s="26" t="s">
        <v>108</v>
      </c>
      <c r="J163" s="55" t="s">
        <v>69</v>
      </c>
      <c r="K163" s="31" t="s">
        <v>54</v>
      </c>
      <c r="L163" s="32">
        <v>40990</v>
      </c>
      <c r="M163" s="32">
        <v>41050</v>
      </c>
      <c r="N163" s="32"/>
      <c r="O163" s="32"/>
      <c r="P163" s="32"/>
      <c r="Q163" s="32"/>
      <c r="R163" s="32"/>
      <c r="S163" s="32">
        <v>41066</v>
      </c>
      <c r="T163" s="47" t="str">
        <f t="shared" si="37"/>
        <v>Oui</v>
      </c>
      <c r="U163" s="52"/>
      <c r="V163" s="51">
        <f t="shared" si="38"/>
        <v>1</v>
      </c>
      <c r="W163" s="51" t="str">
        <f t="shared" si="32"/>
        <v/>
      </c>
      <c r="X163" s="51">
        <f t="shared" si="33"/>
        <v>60</v>
      </c>
      <c r="Y163" s="47" t="str">
        <f t="shared" si="39"/>
        <v>certifié</v>
      </c>
      <c r="Z163" t="s">
        <v>542</v>
      </c>
      <c r="AA163" s="11">
        <f>IF(COUNTIF($C$2:$C163,C163)&gt;1,0,1)</f>
        <v>0</v>
      </c>
      <c r="AB163" s="119" t="str">
        <f t="shared" si="34"/>
        <v>mars-12</v>
      </c>
      <c r="AC163" s="120" t="str">
        <f t="shared" si="35"/>
        <v>TRAITES</v>
      </c>
      <c r="AD163" s="112"/>
      <c r="AE163" s="53"/>
    </row>
    <row r="164" spans="1:31" s="17" customFormat="1" ht="13.15" customHeight="1" x14ac:dyDescent="0.2">
      <c r="A164" s="68" t="str">
        <f t="shared" si="31"/>
        <v>Liquide vaisselle 1,5L (poche) OXYGEN</v>
      </c>
      <c r="B164" s="65" t="s">
        <v>19</v>
      </c>
      <c r="C164" s="20" t="s">
        <v>68</v>
      </c>
      <c r="D164" s="57" t="s">
        <v>45</v>
      </c>
      <c r="E164" s="57" t="str">
        <f t="shared" si="36"/>
        <v>Awarded</v>
      </c>
      <c r="F164" s="65" t="b">
        <v>0</v>
      </c>
      <c r="G164" s="20" t="s">
        <v>67</v>
      </c>
      <c r="H164" s="39" t="s">
        <v>576</v>
      </c>
      <c r="I164" s="26" t="s">
        <v>108</v>
      </c>
      <c r="J164" s="55" t="s">
        <v>566</v>
      </c>
      <c r="K164" s="31" t="s">
        <v>248</v>
      </c>
      <c r="L164" s="32">
        <v>42585</v>
      </c>
      <c r="M164" s="32">
        <v>42689</v>
      </c>
      <c r="N164" s="32">
        <v>42702</v>
      </c>
      <c r="O164" s="32">
        <v>42737</v>
      </c>
      <c r="P164" s="32"/>
      <c r="Q164" s="32"/>
      <c r="R164" s="32"/>
      <c r="S164" s="32">
        <v>42769</v>
      </c>
      <c r="T164" s="47" t="str">
        <f t="shared" si="37"/>
        <v>Oui</v>
      </c>
      <c r="U164" s="52"/>
      <c r="V164" s="51">
        <f t="shared" si="38"/>
        <v>1</v>
      </c>
      <c r="W164" s="51" t="str">
        <f t="shared" si="32"/>
        <v/>
      </c>
      <c r="X164" s="51">
        <f t="shared" si="33"/>
        <v>104</v>
      </c>
      <c r="Y164" s="47" t="str">
        <f t="shared" si="39"/>
        <v>certifié</v>
      </c>
      <c r="Z164" t="s">
        <v>542</v>
      </c>
      <c r="AA164" s="11">
        <f>IF(COUNTIF($C$2:$C164,C164)&gt;1,0,1)</f>
        <v>0</v>
      </c>
      <c r="AB164" s="119" t="str">
        <f t="shared" si="34"/>
        <v>août-16</v>
      </c>
      <c r="AC164" s="120" t="str">
        <f t="shared" si="35"/>
        <v>TRAITES</v>
      </c>
      <c r="AD164" s="112"/>
      <c r="AE164" s="53"/>
    </row>
    <row r="165" spans="1:31" s="17" customFormat="1" ht="13.15" customHeight="1" x14ac:dyDescent="0.2">
      <c r="A165" s="68" t="str">
        <f t="shared" si="31"/>
        <v>Liquide vaisselle manuelle Ecologique OGLVI 5L (FR, EN, DE, SP, HU) OXYGEN</v>
      </c>
      <c r="B165" s="65" t="s">
        <v>19</v>
      </c>
      <c r="C165" s="20" t="s">
        <v>68</v>
      </c>
      <c r="D165" s="57" t="s">
        <v>45</v>
      </c>
      <c r="E165" s="57" t="str">
        <f t="shared" si="36"/>
        <v>Awarded</v>
      </c>
      <c r="F165" s="65" t="b">
        <v>0</v>
      </c>
      <c r="G165" s="20" t="s">
        <v>67</v>
      </c>
      <c r="H165" s="39" t="s">
        <v>229</v>
      </c>
      <c r="I165" s="26" t="s">
        <v>108</v>
      </c>
      <c r="J165" s="55" t="s">
        <v>70</v>
      </c>
      <c r="K165" s="31" t="s">
        <v>54</v>
      </c>
      <c r="L165" s="32">
        <v>40990</v>
      </c>
      <c r="M165" s="32">
        <v>41050</v>
      </c>
      <c r="N165" s="32"/>
      <c r="O165" s="32"/>
      <c r="P165" s="32"/>
      <c r="Q165" s="32"/>
      <c r="R165" s="32"/>
      <c r="S165" s="32">
        <v>41066</v>
      </c>
      <c r="T165" s="47" t="str">
        <f t="shared" si="37"/>
        <v>Oui</v>
      </c>
      <c r="U165" s="52"/>
      <c r="V165" s="51">
        <f t="shared" si="38"/>
        <v>1</v>
      </c>
      <c r="W165" s="51" t="str">
        <f t="shared" si="32"/>
        <v/>
      </c>
      <c r="X165" s="51">
        <f t="shared" si="33"/>
        <v>60</v>
      </c>
      <c r="Y165" s="47" t="str">
        <f t="shared" si="39"/>
        <v>certifié</v>
      </c>
      <c r="Z165" t="s">
        <v>542</v>
      </c>
      <c r="AA165" s="11">
        <f>IF(COUNTIF($C$2:$C165,C165)&gt;1,0,1)</f>
        <v>0</v>
      </c>
      <c r="AB165" s="119" t="str">
        <f t="shared" si="34"/>
        <v>mars-12</v>
      </c>
      <c r="AC165" s="120" t="str">
        <f t="shared" si="35"/>
        <v>TRAITES</v>
      </c>
      <c r="AD165" s="112"/>
      <c r="AE165" s="53"/>
    </row>
    <row r="166" spans="1:31" s="17" customFormat="1" ht="13.15" customHeight="1" x14ac:dyDescent="0.2">
      <c r="A166" s="68" t="str">
        <f t="shared" si="31"/>
        <v>Hynogreen Plonge 1,5L (poche) HYNOVA</v>
      </c>
      <c r="B166" s="65" t="s">
        <v>19</v>
      </c>
      <c r="C166" s="20" t="s">
        <v>68</v>
      </c>
      <c r="D166" s="57" t="s">
        <v>45</v>
      </c>
      <c r="E166" s="57" t="str">
        <f t="shared" si="36"/>
        <v>Awarded</v>
      </c>
      <c r="F166" s="65" t="b">
        <v>0</v>
      </c>
      <c r="G166" s="20" t="s">
        <v>67</v>
      </c>
      <c r="H166" s="39" t="s">
        <v>591</v>
      </c>
      <c r="I166" s="39" t="s">
        <v>567</v>
      </c>
      <c r="J166" s="72" t="s">
        <v>577</v>
      </c>
      <c r="K166" s="31" t="s">
        <v>21</v>
      </c>
      <c r="L166" s="32">
        <v>42586</v>
      </c>
      <c r="M166" s="32">
        <v>42689</v>
      </c>
      <c r="N166" s="32">
        <v>42702</v>
      </c>
      <c r="O166" s="32">
        <v>42718</v>
      </c>
      <c r="P166" s="32"/>
      <c r="Q166" s="32">
        <v>42754</v>
      </c>
      <c r="R166" s="32"/>
      <c r="S166" s="32">
        <v>42769</v>
      </c>
      <c r="T166" s="47" t="str">
        <f t="shared" si="37"/>
        <v>Oui</v>
      </c>
      <c r="U166" s="52"/>
      <c r="V166" s="51">
        <f t="shared" si="38"/>
        <v>1</v>
      </c>
      <c r="W166" s="51" t="str">
        <f t="shared" si="32"/>
        <v/>
      </c>
      <c r="X166" s="51">
        <f t="shared" si="33"/>
        <v>103</v>
      </c>
      <c r="Y166" s="47" t="str">
        <f t="shared" si="39"/>
        <v>certifié</v>
      </c>
      <c r="Z166" t="s">
        <v>542</v>
      </c>
      <c r="AA166" s="11">
        <f>IF(COUNTIF($C$2:$C166,C166)&gt;1,0,1)</f>
        <v>0</v>
      </c>
      <c r="AB166" s="119" t="str">
        <f t="shared" si="34"/>
        <v>août-16</v>
      </c>
      <c r="AC166" s="120" t="str">
        <f t="shared" si="35"/>
        <v>TRAITES</v>
      </c>
      <c r="AD166" s="112"/>
      <c r="AE166" s="53"/>
    </row>
    <row r="167" spans="1:31" s="17" customFormat="1" ht="13.15" customHeight="1" x14ac:dyDescent="0.2">
      <c r="A167" s="68" t="str">
        <f t="shared" si="31"/>
        <v>Hynogreen Plonge 5l HYNOVA</v>
      </c>
      <c r="B167" s="65" t="s">
        <v>19</v>
      </c>
      <c r="C167" s="20" t="s">
        <v>68</v>
      </c>
      <c r="D167" s="57" t="s">
        <v>45</v>
      </c>
      <c r="E167" s="57" t="str">
        <f t="shared" si="36"/>
        <v>Awarded</v>
      </c>
      <c r="F167" s="65" t="b">
        <v>0</v>
      </c>
      <c r="G167" s="20" t="s">
        <v>67</v>
      </c>
      <c r="H167" s="39" t="s">
        <v>578</v>
      </c>
      <c r="I167" s="39" t="s">
        <v>567</v>
      </c>
      <c r="J167" s="72" t="s">
        <v>569</v>
      </c>
      <c r="K167" s="31" t="s">
        <v>21</v>
      </c>
      <c r="L167" s="32">
        <v>42586</v>
      </c>
      <c r="M167" s="32">
        <v>42689</v>
      </c>
      <c r="N167" s="32">
        <v>42702</v>
      </c>
      <c r="O167" s="32">
        <v>42718</v>
      </c>
      <c r="P167" s="32"/>
      <c r="Q167" s="32"/>
      <c r="R167" s="32"/>
      <c r="S167" s="32">
        <v>42754</v>
      </c>
      <c r="T167" s="47" t="str">
        <f t="shared" si="37"/>
        <v>Oui</v>
      </c>
      <c r="U167" s="52"/>
      <c r="V167" s="51">
        <f t="shared" si="38"/>
        <v>1</v>
      </c>
      <c r="W167" s="51" t="str">
        <f t="shared" si="32"/>
        <v/>
      </c>
      <c r="X167" s="51">
        <f t="shared" si="33"/>
        <v>103</v>
      </c>
      <c r="Y167" s="47" t="str">
        <f t="shared" si="39"/>
        <v>certifié</v>
      </c>
      <c r="Z167" t="s">
        <v>542</v>
      </c>
      <c r="AA167" s="11">
        <f>IF(COUNTIF($C$2:$C167,C167)&gt;1,0,1)</f>
        <v>0</v>
      </c>
      <c r="AB167" s="119" t="str">
        <f t="shared" si="34"/>
        <v>août-16</v>
      </c>
      <c r="AC167" s="120" t="str">
        <f t="shared" si="35"/>
        <v>TRAITES</v>
      </c>
      <c r="AD167" s="112"/>
      <c r="AE167" s="53"/>
    </row>
    <row r="168" spans="1:31" s="17" customFormat="1" ht="13.15" customHeight="1" x14ac:dyDescent="0.2">
      <c r="A168" s="68" t="str">
        <f xml:space="preserve"> CONCATENATE(H168," ",I168)</f>
        <v>Hynogreen Plonge 1L HYNOVA</v>
      </c>
      <c r="B168" s="65" t="s">
        <v>19</v>
      </c>
      <c r="C168" s="20" t="s">
        <v>68</v>
      </c>
      <c r="D168" s="57" t="s">
        <v>45</v>
      </c>
      <c r="E168" s="57" t="str">
        <f>IF(S168="retrait","Cancelled - Licence holder withdrawal",IF(S168="suspension","Cancelled - Licence holder withdrawal",IF(S168&gt;0,"Awarded",IF(M168&gt;0,"Awarded - Extension in progress",IF(L168&gt;0,"Not yet in progress","")))))</f>
        <v>Awarded</v>
      </c>
      <c r="F168" s="65" t="b">
        <v>0</v>
      </c>
      <c r="G168" s="20" t="s">
        <v>67</v>
      </c>
      <c r="H168" s="39" t="s">
        <v>616</v>
      </c>
      <c r="I168" s="39" t="s">
        <v>567</v>
      </c>
      <c r="J168" s="72" t="s">
        <v>617</v>
      </c>
      <c r="K168" s="31" t="s">
        <v>21</v>
      </c>
      <c r="L168" s="32">
        <v>42852</v>
      </c>
      <c r="M168" s="32">
        <v>42860</v>
      </c>
      <c r="N168" s="32"/>
      <c r="O168" s="32"/>
      <c r="P168" s="32"/>
      <c r="Q168" s="32"/>
      <c r="R168" s="32"/>
      <c r="S168" s="32">
        <v>42860</v>
      </c>
      <c r="T168" s="47" t="str">
        <f>IF(E168="Not yet in progress","Non",IF(E168="","","Oui"))</f>
        <v>Oui</v>
      </c>
      <c r="U168" s="52"/>
      <c r="V168" s="51">
        <f>IF(S168="retrait","",IF(S168="suspension","",IF(S168="","",1)))</f>
        <v>1</v>
      </c>
      <c r="W168" s="51" t="str">
        <f>IF(IF(L168&gt;0,M168="",M168&gt;0),1,"")</f>
        <v/>
      </c>
      <c r="X168" s="51">
        <f>IF(M168="","",M168-L168)</f>
        <v>8</v>
      </c>
      <c r="Y168" s="47" t="str">
        <f>IF(S168="retrait","retrait",IF(S168="suspension","suspension",IF(S168&gt;0,"certifié",IF(M168&gt;0,"instruction en cours",IF(L168&gt;0,"non instruit","")))))</f>
        <v>certifié</v>
      </c>
      <c r="Z168" t="s">
        <v>542</v>
      </c>
      <c r="AA168" s="11"/>
      <c r="AB168" s="119" t="str">
        <f t="shared" si="34"/>
        <v>avr-17</v>
      </c>
      <c r="AC168" s="120"/>
      <c r="AD168" s="112"/>
      <c r="AE168" s="53"/>
    </row>
    <row r="169" spans="1:31" s="17" customFormat="1" ht="13.15" customHeight="1" x14ac:dyDescent="0.2">
      <c r="A169" s="68" t="str">
        <f t="shared" si="31"/>
        <v>Liquide Vaisselle Manuelle Ecologique 20L OXYGEN</v>
      </c>
      <c r="B169" s="65" t="s">
        <v>19</v>
      </c>
      <c r="C169" s="20" t="s">
        <v>68</v>
      </c>
      <c r="D169" s="57" t="s">
        <v>45</v>
      </c>
      <c r="E169" s="57" t="str">
        <f t="shared" si="36"/>
        <v>Awarded</v>
      </c>
      <c r="F169" s="65" t="b">
        <v>0</v>
      </c>
      <c r="G169" s="20" t="s">
        <v>67</v>
      </c>
      <c r="H169" s="39" t="s">
        <v>403</v>
      </c>
      <c r="I169" s="39" t="s">
        <v>108</v>
      </c>
      <c r="J169" s="72" t="s">
        <v>406</v>
      </c>
      <c r="K169" s="31" t="s">
        <v>248</v>
      </c>
      <c r="L169" s="32">
        <v>41645</v>
      </c>
      <c r="M169" s="32">
        <v>41682</v>
      </c>
      <c r="N169" s="32"/>
      <c r="O169" s="32"/>
      <c r="P169" s="32"/>
      <c r="Q169" s="32"/>
      <c r="R169" s="32"/>
      <c r="S169" s="40">
        <v>41682</v>
      </c>
      <c r="T169" s="47" t="str">
        <f t="shared" si="37"/>
        <v>Oui</v>
      </c>
      <c r="U169" s="52"/>
      <c r="V169" s="51">
        <f t="shared" si="38"/>
        <v>1</v>
      </c>
      <c r="W169" s="51" t="str">
        <f t="shared" si="32"/>
        <v/>
      </c>
      <c r="X169" s="51">
        <f t="shared" si="33"/>
        <v>37</v>
      </c>
      <c r="Y169" s="47" t="str">
        <f t="shared" si="39"/>
        <v>certifié</v>
      </c>
      <c r="Z169" t="s">
        <v>542</v>
      </c>
      <c r="AA169" s="11">
        <f>IF(COUNTIF($C$2:$C169,C169)&gt;1,0,1)</f>
        <v>0</v>
      </c>
      <c r="AB169" s="119" t="str">
        <f t="shared" si="34"/>
        <v>janv-14</v>
      </c>
      <c r="AC169" s="120" t="str">
        <f t="shared" si="35"/>
        <v>TRAITES</v>
      </c>
      <c r="AD169" s="112"/>
      <c r="AE169" s="53"/>
    </row>
    <row r="170" spans="1:31" s="17" customFormat="1" ht="13.15" customHeight="1" x14ac:dyDescent="0.2">
      <c r="A170" s="68" t="str">
        <f t="shared" si="31"/>
        <v xml:space="preserve">Liquide vaisselle manuelle Ecologique OGLVI 220 OXYGEN </v>
      </c>
      <c r="B170" s="65" t="s">
        <v>19</v>
      </c>
      <c r="C170" s="20" t="s">
        <v>68</v>
      </c>
      <c r="D170" s="57" t="s">
        <v>45</v>
      </c>
      <c r="E170" s="57" t="str">
        <f t="shared" si="36"/>
        <v>Awarded</v>
      </c>
      <c r="F170" s="65" t="b">
        <v>0</v>
      </c>
      <c r="G170" s="20" t="s">
        <v>67</v>
      </c>
      <c r="H170" s="39" t="s">
        <v>190</v>
      </c>
      <c r="I170" s="26" t="s">
        <v>109</v>
      </c>
      <c r="J170" s="55" t="s">
        <v>71</v>
      </c>
      <c r="K170" s="31" t="s">
        <v>54</v>
      </c>
      <c r="L170" s="32">
        <v>40990</v>
      </c>
      <c r="M170" s="32">
        <v>41050</v>
      </c>
      <c r="N170" s="32"/>
      <c r="O170" s="32"/>
      <c r="P170" s="32"/>
      <c r="Q170" s="32"/>
      <c r="R170" s="32"/>
      <c r="S170" s="32">
        <v>41066</v>
      </c>
      <c r="T170" s="47" t="str">
        <f t="shared" si="37"/>
        <v>Oui</v>
      </c>
      <c r="U170" s="52"/>
      <c r="V170" s="51">
        <f t="shared" si="38"/>
        <v>1</v>
      </c>
      <c r="W170" s="51" t="str">
        <f t="shared" si="32"/>
        <v/>
      </c>
      <c r="X170" s="51">
        <f t="shared" si="33"/>
        <v>60</v>
      </c>
      <c r="Y170" s="47" t="str">
        <f t="shared" si="39"/>
        <v>certifié</v>
      </c>
      <c r="Z170" t="s">
        <v>542</v>
      </c>
      <c r="AA170" s="11">
        <f>IF(COUNTIF($C$2:$C170,C170)&gt;1,0,1)</f>
        <v>0</v>
      </c>
      <c r="AB170" s="119" t="str">
        <f t="shared" si="34"/>
        <v>mars-12</v>
      </c>
      <c r="AC170" s="120" t="str">
        <f t="shared" si="35"/>
        <v>TRAITES</v>
      </c>
      <c r="AD170" s="112"/>
      <c r="AE170" s="53"/>
    </row>
    <row r="171" spans="1:31" s="17" customFormat="1" ht="13.15" customHeight="1" x14ac:dyDescent="0.2">
      <c r="A171" s="68" t="str">
        <f t="shared" si="31"/>
        <v>Vaisselle Main Hypoallergénique 5L PALLAS</v>
      </c>
      <c r="B171" s="65" t="s">
        <v>19</v>
      </c>
      <c r="C171" s="73" t="s">
        <v>241</v>
      </c>
      <c r="D171" s="57" t="s">
        <v>45</v>
      </c>
      <c r="E171" s="57" t="s">
        <v>20</v>
      </c>
      <c r="F171" s="65" t="b">
        <v>0</v>
      </c>
      <c r="G171" s="73" t="s">
        <v>244</v>
      </c>
      <c r="H171" s="39" t="s">
        <v>570</v>
      </c>
      <c r="I171" s="39" t="s">
        <v>247</v>
      </c>
      <c r="J171" s="41" t="s">
        <v>277</v>
      </c>
      <c r="K171" s="31" t="s">
        <v>21</v>
      </c>
      <c r="L171" s="40">
        <v>42636</v>
      </c>
      <c r="M171" s="40">
        <v>42724</v>
      </c>
      <c r="N171" s="40">
        <v>42731</v>
      </c>
      <c r="O171" s="40"/>
      <c r="P171" s="40"/>
      <c r="Q171" s="40"/>
      <c r="R171" s="40"/>
      <c r="S171" s="40">
        <v>42759</v>
      </c>
      <c r="T171" s="47" t="s">
        <v>22</v>
      </c>
      <c r="U171" s="52"/>
      <c r="V171" s="51">
        <v>1</v>
      </c>
      <c r="W171" s="51" t="str">
        <f t="shared" si="32"/>
        <v/>
      </c>
      <c r="X171" s="51">
        <f t="shared" si="33"/>
        <v>88</v>
      </c>
      <c r="Y171" s="47" t="s">
        <v>25</v>
      </c>
      <c r="Z171" t="s">
        <v>542</v>
      </c>
      <c r="AA171" s="11">
        <f>IF(COUNTIF($C$2:$C171,C171)&gt;1,0,1)</f>
        <v>0</v>
      </c>
      <c r="AB171" s="119" t="str">
        <f t="shared" si="34"/>
        <v>sept-16</v>
      </c>
      <c r="AC171" s="120" t="str">
        <f t="shared" si="35"/>
        <v>TRAITES</v>
      </c>
      <c r="AD171" s="112"/>
      <c r="AE171" s="53"/>
    </row>
    <row r="172" spans="1:31" s="17" customFormat="1" ht="13.15" customHeight="1" x14ac:dyDescent="0.2">
      <c r="A172" s="68" t="str">
        <f xml:space="preserve"> CONCATENATE(H172," ",I172)</f>
        <v>Détergent Vaisselle 1L bouillotte KEO</v>
      </c>
      <c r="B172" s="65" t="s">
        <v>19</v>
      </c>
      <c r="C172" s="73" t="s">
        <v>44</v>
      </c>
      <c r="D172" s="57" t="s">
        <v>45</v>
      </c>
      <c r="E172" s="57" t="str">
        <f>IF(S172="retrait","Cancelled - Licence holder withdrawal",IF(S172="suspension","Cancelled - Licence holder withdrawal",IF(S172&gt;0,"Awarded",IF(M172&gt;0,"Awarded - Extension in progress",IF(L172&gt;0,"Not yet in progress","")))))</f>
        <v>Awarded</v>
      </c>
      <c r="F172" s="65" t="b">
        <v>0</v>
      </c>
      <c r="G172" s="81" t="s">
        <v>47</v>
      </c>
      <c r="H172" s="39" t="s">
        <v>589</v>
      </c>
      <c r="I172" s="39" t="s">
        <v>579</v>
      </c>
      <c r="J172" s="41" t="s">
        <v>590</v>
      </c>
      <c r="K172" s="31" t="s">
        <v>21</v>
      </c>
      <c r="L172" s="56">
        <v>42688</v>
      </c>
      <c r="M172" s="56">
        <v>42762</v>
      </c>
      <c r="N172" s="56">
        <v>42765</v>
      </c>
      <c r="O172" s="56"/>
      <c r="P172" s="56"/>
      <c r="Q172" s="56"/>
      <c r="R172" s="56"/>
      <c r="S172" s="56">
        <v>42787</v>
      </c>
      <c r="T172" s="47" t="str">
        <f>IF(E172="Not yet in progress","Non",IF(E172="","","Oui"))</f>
        <v>Oui</v>
      </c>
      <c r="U172" s="52"/>
      <c r="V172" s="51">
        <f>IF(S172="retrait","",IF(S172="suspension","",IF(S172="","",1)))</f>
        <v>1</v>
      </c>
      <c r="W172" s="51" t="str">
        <f>IF(IF(L172&gt;0,M172="",M172&gt;0),1,"")</f>
        <v/>
      </c>
      <c r="X172" s="51">
        <f>IF(M172="","",M172-L172)</f>
        <v>74</v>
      </c>
      <c r="Y172" s="47" t="str">
        <f>IF(S172="retrait","retrait",IF(S172="suspension","suspension",IF(S172&gt;0,"certifié",IF(M172&gt;0,"instruction en cours",IF(L172&gt;0,"non instruit","")))))</f>
        <v>certifié</v>
      </c>
      <c r="Z172" s="17" t="s">
        <v>542</v>
      </c>
      <c r="AA172" s="11"/>
      <c r="AB172" s="119"/>
      <c r="AC172" s="120"/>
      <c r="AD172" s="112"/>
      <c r="AE172" s="53"/>
    </row>
    <row r="173" spans="1:31" s="17" customFormat="1" ht="13.15" customHeight="1" x14ac:dyDescent="0.2">
      <c r="A173" s="68" t="str">
        <f t="shared" si="31"/>
        <v>Détergent Vaisselle 5L KEO</v>
      </c>
      <c r="B173" s="65" t="s">
        <v>19</v>
      </c>
      <c r="C173" s="73" t="s">
        <v>44</v>
      </c>
      <c r="D173" s="57" t="s">
        <v>45</v>
      </c>
      <c r="E173" s="57" t="str">
        <f>IF(S173="retrait","Cancelled - Licence holder withdrawal",IF(S173="suspension","Cancelled - Licence holder withdrawal",IF(S173&gt;0,"Awarded",IF(M173&gt;0,"Awarded - Extension in progress",IF(L173&gt;0,"Not yet in progress","")))))</f>
        <v>Awarded</v>
      </c>
      <c r="F173" s="65" t="b">
        <v>0</v>
      </c>
      <c r="G173" s="81" t="s">
        <v>47</v>
      </c>
      <c r="H173" s="39" t="s">
        <v>587</v>
      </c>
      <c r="I173" s="39" t="s">
        <v>579</v>
      </c>
      <c r="J173" s="41" t="s">
        <v>581</v>
      </c>
      <c r="K173" s="31" t="s">
        <v>21</v>
      </c>
      <c r="L173" s="56">
        <v>42688</v>
      </c>
      <c r="M173" s="56">
        <v>42725</v>
      </c>
      <c r="N173" s="56">
        <v>42733</v>
      </c>
      <c r="O173" s="56"/>
      <c r="P173" s="56"/>
      <c r="Q173" s="56"/>
      <c r="R173" s="56"/>
      <c r="S173" s="56">
        <v>42761</v>
      </c>
      <c r="T173" s="47" t="str">
        <f>IF(E173="Not yet in progress","Non",IF(E173="","","Oui"))</f>
        <v>Oui</v>
      </c>
      <c r="U173" s="52"/>
      <c r="V173" s="51">
        <f>IF(S173="retrait","",IF(S173="suspension","",IF(S173="","",1)))</f>
        <v>1</v>
      </c>
      <c r="W173" s="51" t="str">
        <f t="shared" si="32"/>
        <v/>
      </c>
      <c r="X173" s="51">
        <f t="shared" si="33"/>
        <v>37</v>
      </c>
      <c r="Y173" s="47" t="str">
        <f>IF(S173="retrait","retrait",IF(S173="suspension","suspension",IF(S173&gt;0,"certifié",IF(M173&gt;0,"instruction en cours",IF(L173&gt;0,"non instruit","")))))</f>
        <v>certifié</v>
      </c>
      <c r="Z173" s="17" t="s">
        <v>542</v>
      </c>
      <c r="AA173" s="11">
        <f>IF(COUNTIF($C$2:$C173,C173)&gt;1,0,1)</f>
        <v>0</v>
      </c>
      <c r="AB173" s="119"/>
      <c r="AC173" s="120"/>
      <c r="AD173" s="112"/>
      <c r="AE173" s="53"/>
    </row>
    <row r="174" spans="1:31" ht="13.15" customHeight="1" x14ac:dyDescent="0.2">
      <c r="A174" s="45" t="str">
        <f t="shared" si="31"/>
        <v>Pro Neo Vert - Plonge 5L PRODIM</v>
      </c>
      <c r="B174" s="46" t="s">
        <v>19</v>
      </c>
      <c r="C174" s="20" t="s">
        <v>44</v>
      </c>
      <c r="D174" s="57" t="s">
        <v>45</v>
      </c>
      <c r="E174" s="57" t="str">
        <f>IF(S174="retrait","Cancelled - Licence holder withdrawal",IF(S174="suspension","Cancelled - Licence holder withdrawal",IF(S174&gt;0,"Awarded",IF(M174&gt;0,"Awarded - Extension in progress",IF(L174&gt;0,"Not yet in progress","")))))</f>
        <v>Awarded</v>
      </c>
      <c r="F174" s="65" t="b">
        <v>0</v>
      </c>
      <c r="G174" s="20" t="s">
        <v>47</v>
      </c>
      <c r="H174" s="39" t="s">
        <v>519</v>
      </c>
      <c r="I174" s="26" t="s">
        <v>367</v>
      </c>
      <c r="J174" s="54" t="s">
        <v>518</v>
      </c>
      <c r="K174" s="31" t="s">
        <v>21</v>
      </c>
      <c r="L174" s="32">
        <v>42447</v>
      </c>
      <c r="M174" s="32">
        <v>42516</v>
      </c>
      <c r="N174" s="32"/>
      <c r="O174" s="32"/>
      <c r="P174" s="32"/>
      <c r="Q174" s="32"/>
      <c r="R174" s="32"/>
      <c r="S174" s="40">
        <v>42523</v>
      </c>
      <c r="T174" s="47" t="str">
        <f>IF(E174="Not yet in progress","Non",IF(E174="","","Oui"))</f>
        <v>Oui</v>
      </c>
      <c r="U174" s="52"/>
      <c r="V174" s="51">
        <f t="shared" ref="V174:V180" si="40">IF(S174="retrait","",IF(S174="suspension","",IF(S174="","",1)))</f>
        <v>1</v>
      </c>
      <c r="W174" s="51" t="str">
        <f t="shared" si="32"/>
        <v/>
      </c>
      <c r="X174" s="51">
        <f t="shared" si="33"/>
        <v>69</v>
      </c>
      <c r="Y174" s="47" t="str">
        <f t="shared" ref="Y174:Y180" si="41">IF(S174="retrait","retrait",IF(S174="suspension","suspension",IF(S174&gt;0,"certifié",IF(M174&gt;0,"instruction en cours",IF(L174&gt;0,"non instruit","")))))</f>
        <v>certifié</v>
      </c>
      <c r="Z174" t="s">
        <v>542</v>
      </c>
      <c r="AA174" s="11">
        <f>IF(COUNTIF($C$2:$C174,C174)&gt;1,0,1)</f>
        <v>0</v>
      </c>
      <c r="AB174" s="119" t="str">
        <f t="shared" si="34"/>
        <v>mars-16</v>
      </c>
      <c r="AC174" s="120" t="str">
        <f t="shared" si="35"/>
        <v>TRAITES</v>
      </c>
      <c r="AD174" s="112"/>
      <c r="AE174" s="53"/>
    </row>
    <row r="175" spans="1:31" ht="13.15" customHeight="1" x14ac:dyDescent="0.2">
      <c r="A175" s="45" t="str">
        <f t="shared" si="31"/>
        <v>Pro liquide vaisselle main écologique 1L PFC</v>
      </c>
      <c r="B175" s="46" t="s">
        <v>19</v>
      </c>
      <c r="C175" s="73" t="s">
        <v>176</v>
      </c>
      <c r="D175" s="57" t="s">
        <v>45</v>
      </c>
      <c r="E175" s="57" t="s">
        <v>20</v>
      </c>
      <c r="F175" s="65" t="b">
        <v>0</v>
      </c>
      <c r="G175" s="73" t="s">
        <v>175</v>
      </c>
      <c r="H175" s="39" t="s">
        <v>173</v>
      </c>
      <c r="I175" s="90" t="s">
        <v>172</v>
      </c>
      <c r="J175" s="89" t="s">
        <v>177</v>
      </c>
      <c r="K175" s="31" t="s">
        <v>54</v>
      </c>
      <c r="L175" s="40">
        <v>41058</v>
      </c>
      <c r="M175" s="40">
        <v>41184</v>
      </c>
      <c r="N175" s="40"/>
      <c r="O175" s="40"/>
      <c r="P175" s="40"/>
      <c r="Q175" s="40"/>
      <c r="R175" s="40"/>
      <c r="S175" s="40">
        <v>41306</v>
      </c>
      <c r="T175" s="47" t="s">
        <v>22</v>
      </c>
      <c r="U175" s="52"/>
      <c r="V175" s="51">
        <f t="shared" si="40"/>
        <v>1</v>
      </c>
      <c r="W175" s="51" t="str">
        <f t="shared" si="32"/>
        <v/>
      </c>
      <c r="X175" s="51">
        <f t="shared" si="33"/>
        <v>126</v>
      </c>
      <c r="Y175" s="47" t="str">
        <f t="shared" si="41"/>
        <v>certifié</v>
      </c>
      <c r="Z175" t="s">
        <v>542</v>
      </c>
      <c r="AA175" s="11">
        <f>IF(COUNTIF($C$2:$C175,C175)&gt;1,0,1)</f>
        <v>0</v>
      </c>
      <c r="AB175" s="119" t="str">
        <f t="shared" si="34"/>
        <v>mai-12</v>
      </c>
      <c r="AC175" s="120" t="str">
        <f t="shared" si="35"/>
        <v>TRAITES</v>
      </c>
      <c r="AD175" s="112"/>
      <c r="AE175" s="53"/>
    </row>
    <row r="176" spans="1:31" ht="13.15" customHeight="1" x14ac:dyDescent="0.2">
      <c r="A176" s="45" t="str">
        <f t="shared" si="31"/>
        <v>Liquide vaisselle écologique 250 x 20mL  HYGIENATUR'</v>
      </c>
      <c r="B176" s="46" t="s">
        <v>19</v>
      </c>
      <c r="C176" s="73" t="s">
        <v>176</v>
      </c>
      <c r="D176" s="57" t="s">
        <v>45</v>
      </c>
      <c r="E176" s="57" t="s">
        <v>20</v>
      </c>
      <c r="F176" s="65" t="b">
        <v>0</v>
      </c>
      <c r="G176" s="73" t="s">
        <v>175</v>
      </c>
      <c r="H176" s="39" t="s">
        <v>514</v>
      </c>
      <c r="I176" s="39" t="s">
        <v>184</v>
      </c>
      <c r="J176" s="39" t="s">
        <v>508</v>
      </c>
      <c r="K176" s="31" t="s">
        <v>21</v>
      </c>
      <c r="L176" s="40">
        <v>42383</v>
      </c>
      <c r="M176" s="40">
        <v>42424</v>
      </c>
      <c r="N176" s="40"/>
      <c r="O176" s="40"/>
      <c r="P176" s="40"/>
      <c r="Q176" s="40"/>
      <c r="R176" s="40"/>
      <c r="S176" s="40">
        <v>42508</v>
      </c>
      <c r="T176" s="47" t="s">
        <v>22</v>
      </c>
      <c r="U176" s="52"/>
      <c r="V176" s="51">
        <f t="shared" si="40"/>
        <v>1</v>
      </c>
      <c r="W176" s="51" t="str">
        <f t="shared" si="32"/>
        <v/>
      </c>
      <c r="X176" s="51">
        <f t="shared" si="33"/>
        <v>41</v>
      </c>
      <c r="Y176" s="47" t="str">
        <f t="shared" si="41"/>
        <v>certifié</v>
      </c>
      <c r="Z176" t="s">
        <v>542</v>
      </c>
      <c r="AA176" s="11">
        <f>IF(COUNTIF($C$2:$C176,C176)&gt;1,0,1)</f>
        <v>0</v>
      </c>
      <c r="AB176" s="119" t="str">
        <f t="shared" si="34"/>
        <v>janv-16</v>
      </c>
      <c r="AC176" s="120" t="str">
        <f t="shared" si="35"/>
        <v>TRAITES</v>
      </c>
      <c r="AD176" s="112"/>
      <c r="AE176" s="53"/>
    </row>
    <row r="177" spans="1:31" ht="13.15" customHeight="1" x14ac:dyDescent="0.2">
      <c r="A177" s="45" t="str">
        <f t="shared" si="31"/>
        <v>Pro liquide vaisselle main écologique 5L PFC</v>
      </c>
      <c r="B177" s="46" t="s">
        <v>19</v>
      </c>
      <c r="C177" s="73" t="s">
        <v>176</v>
      </c>
      <c r="D177" s="57" t="s">
        <v>45</v>
      </c>
      <c r="E177" s="57" t="s">
        <v>20</v>
      </c>
      <c r="F177" s="65" t="b">
        <v>0</v>
      </c>
      <c r="G177" s="73" t="s">
        <v>175</v>
      </c>
      <c r="H177" s="39" t="s">
        <v>174</v>
      </c>
      <c r="I177" s="90" t="s">
        <v>172</v>
      </c>
      <c r="J177" s="89" t="s">
        <v>178</v>
      </c>
      <c r="K177" s="31" t="s">
        <v>54</v>
      </c>
      <c r="L177" s="40">
        <v>41058</v>
      </c>
      <c r="M177" s="40">
        <v>41184</v>
      </c>
      <c r="N177" s="40"/>
      <c r="O177" s="40"/>
      <c r="P177" s="40"/>
      <c r="Q177" s="40"/>
      <c r="R177" s="40"/>
      <c r="S177" s="40">
        <v>41306</v>
      </c>
      <c r="T177" s="47" t="s">
        <v>22</v>
      </c>
      <c r="U177" s="52"/>
      <c r="V177" s="51">
        <f t="shared" si="40"/>
        <v>1</v>
      </c>
      <c r="W177" s="51" t="str">
        <f t="shared" si="32"/>
        <v/>
      </c>
      <c r="X177" s="51">
        <f t="shared" si="33"/>
        <v>126</v>
      </c>
      <c r="Y177" s="47" t="str">
        <f t="shared" si="41"/>
        <v>certifié</v>
      </c>
      <c r="Z177" t="s">
        <v>542</v>
      </c>
      <c r="AA177" s="11">
        <f>IF(COUNTIF($C$2:$C177,C177)&gt;1,0,1)</f>
        <v>0</v>
      </c>
      <c r="AB177" s="119" t="str">
        <f t="shared" si="34"/>
        <v>mai-12</v>
      </c>
      <c r="AC177" s="120" t="str">
        <f t="shared" si="35"/>
        <v>TRAITES</v>
      </c>
      <c r="AD177" s="112"/>
      <c r="AE177" s="53"/>
    </row>
    <row r="178" spans="1:31" ht="13.15" customHeight="1" x14ac:dyDescent="0.2">
      <c r="A178" s="45" t="str">
        <f t="shared" si="31"/>
        <v>LIQUIDE VAISSELLE MANUELLE 1Kg PRIM'VERT</v>
      </c>
      <c r="B178" s="46" t="s">
        <v>19</v>
      </c>
      <c r="C178" s="20" t="s">
        <v>58</v>
      </c>
      <c r="D178" s="57" t="s">
        <v>45</v>
      </c>
      <c r="E178" s="57" t="str">
        <f t="shared" ref="E178:E183" si="42">IF(S178="retrait","Cancelled - Licence holder withdrawal",IF(S178="suspension","Cancelled - Licence holder withdrawal",IF(S178&gt;0,"Awarded",IF(M178&gt;0,"Awarded - Extension in progress",IF(L178&gt;0,"Not yet in progress","")))))</f>
        <v>Awarded</v>
      </c>
      <c r="F178" s="65" t="b">
        <v>0</v>
      </c>
      <c r="G178" s="20" t="s">
        <v>55</v>
      </c>
      <c r="H178" s="39" t="s">
        <v>336</v>
      </c>
      <c r="I178" s="26" t="s">
        <v>56</v>
      </c>
      <c r="J178" s="43">
        <v>40921</v>
      </c>
      <c r="K178" s="31" t="s">
        <v>54</v>
      </c>
      <c r="L178" s="32">
        <v>40961</v>
      </c>
      <c r="M178" s="32">
        <v>41002</v>
      </c>
      <c r="N178" s="32"/>
      <c r="O178" s="32"/>
      <c r="P178" s="32"/>
      <c r="Q178" s="32"/>
      <c r="R178" s="32"/>
      <c r="S178" s="32">
        <v>41408</v>
      </c>
      <c r="T178" s="47" t="str">
        <f t="shared" ref="T178:T183" si="43">IF(E178="Not yet in progress","Non",IF(E178="","","Oui"))</f>
        <v>Oui</v>
      </c>
      <c r="U178" s="52"/>
      <c r="V178" s="51">
        <f t="shared" si="40"/>
        <v>1</v>
      </c>
      <c r="W178" s="51" t="str">
        <f t="shared" si="32"/>
        <v/>
      </c>
      <c r="X178" s="51">
        <f t="shared" si="33"/>
        <v>41</v>
      </c>
      <c r="Y178" s="47" t="str">
        <f t="shared" si="41"/>
        <v>certifié</v>
      </c>
      <c r="Z178" t="s">
        <v>542</v>
      </c>
      <c r="AA178" s="11">
        <f>IF(COUNTIF($C$2:$C178,C178)&gt;1,0,1)</f>
        <v>0</v>
      </c>
      <c r="AB178" s="119" t="str">
        <f t="shared" si="34"/>
        <v>févr-12</v>
      </c>
      <c r="AC178" s="120" t="str">
        <f t="shared" si="35"/>
        <v>TRAITES</v>
      </c>
      <c r="AD178" s="112"/>
      <c r="AE178" s="53"/>
    </row>
    <row r="179" spans="1:31" ht="13.15" customHeight="1" x14ac:dyDescent="0.2">
      <c r="A179" s="45" t="str">
        <f t="shared" si="31"/>
        <v>LIQUIDE VAISSELLE MANUELLE 5Kg PRIM'VERT</v>
      </c>
      <c r="B179" s="46" t="s">
        <v>19</v>
      </c>
      <c r="C179" s="20" t="s">
        <v>58</v>
      </c>
      <c r="D179" s="57" t="s">
        <v>45</v>
      </c>
      <c r="E179" s="57" t="str">
        <f t="shared" si="42"/>
        <v>Awarded</v>
      </c>
      <c r="F179" s="65" t="b">
        <v>0</v>
      </c>
      <c r="G179" s="20" t="s">
        <v>55</v>
      </c>
      <c r="H179" s="39" t="s">
        <v>335</v>
      </c>
      <c r="I179" s="26" t="s">
        <v>56</v>
      </c>
      <c r="J179" s="43" t="s">
        <v>60</v>
      </c>
      <c r="K179" s="31" t="s">
        <v>54</v>
      </c>
      <c r="L179" s="32">
        <v>40961</v>
      </c>
      <c r="M179" s="32">
        <v>41002</v>
      </c>
      <c r="N179" s="32"/>
      <c r="O179" s="32"/>
      <c r="P179" s="32"/>
      <c r="Q179" s="32"/>
      <c r="R179" s="32"/>
      <c r="S179" s="32">
        <v>41408</v>
      </c>
      <c r="T179" s="47" t="str">
        <f t="shared" si="43"/>
        <v>Oui</v>
      </c>
      <c r="U179" s="52"/>
      <c r="V179" s="51">
        <f t="shared" si="40"/>
        <v>1</v>
      </c>
      <c r="W179" s="51" t="str">
        <f t="shared" si="32"/>
        <v/>
      </c>
      <c r="X179" s="51">
        <f t="shared" si="33"/>
        <v>41</v>
      </c>
      <c r="Y179" s="47" t="str">
        <f t="shared" si="41"/>
        <v>certifié</v>
      </c>
      <c r="Z179" t="s">
        <v>542</v>
      </c>
      <c r="AA179" s="11">
        <f>IF(COUNTIF($C$2:$C179,C179)&gt;1,0,1)</f>
        <v>0</v>
      </c>
      <c r="AB179" s="119" t="str">
        <f t="shared" si="34"/>
        <v>févr-12</v>
      </c>
      <c r="AC179" s="120" t="str">
        <f t="shared" si="35"/>
        <v>TRAITES</v>
      </c>
      <c r="AD179" s="112"/>
      <c r="AE179" s="53"/>
    </row>
    <row r="180" spans="1:31" s="17" customFormat="1" ht="13.15" customHeight="1" x14ac:dyDescent="0.2">
      <c r="A180" s="45" t="str">
        <f t="shared" si="31"/>
        <v>LIQUIDE VAISSELLE MANUELLE 20Kg PRIM'VERT</v>
      </c>
      <c r="B180" s="46" t="s">
        <v>19</v>
      </c>
      <c r="C180" s="20" t="s">
        <v>58</v>
      </c>
      <c r="D180" s="57" t="s">
        <v>45</v>
      </c>
      <c r="E180" s="57" t="str">
        <f t="shared" si="42"/>
        <v>Awarded</v>
      </c>
      <c r="F180" s="65" t="b">
        <v>0</v>
      </c>
      <c r="G180" s="20" t="s">
        <v>55</v>
      </c>
      <c r="H180" s="39" t="s">
        <v>66</v>
      </c>
      <c r="I180" s="26" t="s">
        <v>56</v>
      </c>
      <c r="J180" s="43" t="s">
        <v>61</v>
      </c>
      <c r="K180" s="31" t="s">
        <v>54</v>
      </c>
      <c r="L180" s="32">
        <v>40961</v>
      </c>
      <c r="M180" s="32">
        <v>41002</v>
      </c>
      <c r="N180" s="32"/>
      <c r="O180" s="32"/>
      <c r="P180" s="32"/>
      <c r="Q180" s="32"/>
      <c r="R180" s="32"/>
      <c r="S180" s="32">
        <v>41408</v>
      </c>
      <c r="T180" s="47" t="str">
        <f t="shared" si="43"/>
        <v>Oui</v>
      </c>
      <c r="U180" s="52"/>
      <c r="V180" s="51">
        <f t="shared" si="40"/>
        <v>1</v>
      </c>
      <c r="W180" s="51" t="str">
        <f t="shared" si="32"/>
        <v/>
      </c>
      <c r="X180" s="51">
        <f t="shared" si="33"/>
        <v>41</v>
      </c>
      <c r="Y180" s="47" t="str">
        <f t="shared" si="41"/>
        <v>certifié</v>
      </c>
      <c r="Z180" t="s">
        <v>542</v>
      </c>
      <c r="AA180" s="11">
        <f>IF(COUNTIF($C$2:$C180,C180)&gt;1,0,1)</f>
        <v>0</v>
      </c>
      <c r="AB180" s="119" t="str">
        <f t="shared" si="34"/>
        <v>févr-12</v>
      </c>
      <c r="AC180" s="120" t="str">
        <f t="shared" si="35"/>
        <v>TRAITES</v>
      </c>
      <c r="AD180" s="112"/>
      <c r="AE180" s="53"/>
    </row>
    <row r="181" spans="1:31" s="17" customFormat="1" ht="13.15" customHeight="1" x14ac:dyDescent="0.2">
      <c r="A181" s="45" t="str">
        <f t="shared" si="31"/>
        <v>Détergent Vaisselle Concentré 1L PRODIM</v>
      </c>
      <c r="B181" s="46" t="s">
        <v>19</v>
      </c>
      <c r="C181" s="20" t="s">
        <v>44</v>
      </c>
      <c r="D181" s="57" t="s">
        <v>45</v>
      </c>
      <c r="E181" s="57" t="str">
        <f t="shared" si="42"/>
        <v>Awarded</v>
      </c>
      <c r="F181" s="65" t="b">
        <v>0</v>
      </c>
      <c r="G181" s="20" t="s">
        <v>47</v>
      </c>
      <c r="H181" s="39" t="s">
        <v>368</v>
      </c>
      <c r="I181" s="26" t="s">
        <v>367</v>
      </c>
      <c r="J181" s="55" t="s">
        <v>369</v>
      </c>
      <c r="K181" s="31" t="s">
        <v>21</v>
      </c>
      <c r="L181" s="32">
        <v>41467</v>
      </c>
      <c r="M181" s="32">
        <v>41478</v>
      </c>
      <c r="N181" s="32"/>
      <c r="O181" s="32"/>
      <c r="P181" s="32"/>
      <c r="Q181" s="32"/>
      <c r="R181" s="32"/>
      <c r="S181" s="40">
        <v>41558</v>
      </c>
      <c r="T181" s="47" t="str">
        <f t="shared" si="43"/>
        <v>Oui</v>
      </c>
      <c r="U181" s="52"/>
      <c r="V181" s="51">
        <f t="shared" ref="V181:V191" si="44">IF(S181="retrait","",IF(S181="suspension","",IF(S181="","",1)))</f>
        <v>1</v>
      </c>
      <c r="W181" s="51" t="str">
        <f t="shared" si="32"/>
        <v/>
      </c>
      <c r="X181" s="51">
        <f t="shared" si="33"/>
        <v>11</v>
      </c>
      <c r="Y181" s="47" t="str">
        <f t="shared" ref="Y181:Y193" si="45">IF(S181="retrait","retrait",IF(S181="suspension","suspension",IF(S181&gt;0,"certifié",IF(M181&gt;0,"instruction en cours",IF(L181&gt;0,"non instruit","")))))</f>
        <v>certifié</v>
      </c>
      <c r="Z181" t="s">
        <v>542</v>
      </c>
      <c r="AA181" s="11">
        <f>IF(COUNTIF($C$2:$C181,C181)&gt;1,0,1)</f>
        <v>0</v>
      </c>
      <c r="AB181" s="119" t="str">
        <f t="shared" si="34"/>
        <v>juil-13</v>
      </c>
      <c r="AC181" s="120" t="str">
        <f t="shared" si="35"/>
        <v>TRAITES</v>
      </c>
      <c r="AD181" s="112"/>
      <c r="AE181" s="53"/>
    </row>
    <row r="182" spans="1:31" s="17" customFormat="1" ht="13.15" customHeight="1" x14ac:dyDescent="0.2">
      <c r="A182" s="45" t="str">
        <f t="shared" si="31"/>
        <v>Liquide vaisselle manuelle Ecologique PPLVI 1 PROMOD</v>
      </c>
      <c r="B182" s="46" t="s">
        <v>19</v>
      </c>
      <c r="C182" s="20" t="s">
        <v>68</v>
      </c>
      <c r="D182" s="57" t="s">
        <v>45</v>
      </c>
      <c r="E182" s="57" t="str">
        <f t="shared" si="42"/>
        <v>Awarded</v>
      </c>
      <c r="F182" s="65" t="b">
        <v>0</v>
      </c>
      <c r="G182" s="20" t="s">
        <v>67</v>
      </c>
      <c r="H182" s="39" t="s">
        <v>191</v>
      </c>
      <c r="I182" s="26" t="s">
        <v>96</v>
      </c>
      <c r="J182" s="55" t="s">
        <v>73</v>
      </c>
      <c r="K182" s="31" t="s">
        <v>21</v>
      </c>
      <c r="L182" s="32">
        <v>40990</v>
      </c>
      <c r="M182" s="32">
        <v>41050</v>
      </c>
      <c r="N182" s="32"/>
      <c r="O182" s="32"/>
      <c r="P182" s="32"/>
      <c r="Q182" s="32"/>
      <c r="R182" s="32"/>
      <c r="S182" s="32">
        <v>41066</v>
      </c>
      <c r="T182" s="47" t="str">
        <f t="shared" si="43"/>
        <v>Oui</v>
      </c>
      <c r="U182" s="52"/>
      <c r="V182" s="51">
        <f t="shared" si="44"/>
        <v>1</v>
      </c>
      <c r="W182" s="51" t="str">
        <f t="shared" si="32"/>
        <v/>
      </c>
      <c r="X182" s="51">
        <f t="shared" si="33"/>
        <v>60</v>
      </c>
      <c r="Y182" s="47" t="str">
        <f t="shared" si="45"/>
        <v>certifié</v>
      </c>
      <c r="Z182" t="s">
        <v>542</v>
      </c>
      <c r="AA182" s="11">
        <f>IF(COUNTIF($C$2:$C182,C182)&gt;1,0,1)</f>
        <v>0</v>
      </c>
      <c r="AB182" s="119" t="str">
        <f t="shared" si="34"/>
        <v>mars-12</v>
      </c>
      <c r="AC182" s="120" t="str">
        <f t="shared" si="35"/>
        <v>TRAITES</v>
      </c>
      <c r="AD182" s="112"/>
      <c r="AE182" s="53"/>
    </row>
    <row r="183" spans="1:31" s="17" customFormat="1" ht="13.15" customHeight="1" x14ac:dyDescent="0.2">
      <c r="A183" s="45" t="str">
        <f t="shared" si="31"/>
        <v>Liquide vaisselle manuelle Ecologique PPLVI 5 PROMOD</v>
      </c>
      <c r="B183" s="46" t="s">
        <v>19</v>
      </c>
      <c r="C183" s="20" t="s">
        <v>68</v>
      </c>
      <c r="D183" s="57" t="s">
        <v>45</v>
      </c>
      <c r="E183" s="57" t="str">
        <f t="shared" si="42"/>
        <v>Awarded</v>
      </c>
      <c r="F183" s="65" t="b">
        <v>0</v>
      </c>
      <c r="G183" s="20" t="s">
        <v>67</v>
      </c>
      <c r="H183" s="39" t="s">
        <v>192</v>
      </c>
      <c r="I183" s="26" t="s">
        <v>96</v>
      </c>
      <c r="J183" s="55" t="s">
        <v>72</v>
      </c>
      <c r="K183" s="31" t="s">
        <v>21</v>
      </c>
      <c r="L183" s="32">
        <v>40990</v>
      </c>
      <c r="M183" s="32">
        <v>41050</v>
      </c>
      <c r="N183" s="32"/>
      <c r="O183" s="32"/>
      <c r="P183" s="32"/>
      <c r="Q183" s="32"/>
      <c r="R183" s="32"/>
      <c r="S183" s="32">
        <v>41066</v>
      </c>
      <c r="T183" s="47" t="str">
        <f t="shared" si="43"/>
        <v>Oui</v>
      </c>
      <c r="U183" s="52"/>
      <c r="V183" s="51">
        <f t="shared" si="44"/>
        <v>1</v>
      </c>
      <c r="W183" s="51" t="str">
        <f t="shared" si="32"/>
        <v/>
      </c>
      <c r="X183" s="51">
        <f t="shared" si="33"/>
        <v>60</v>
      </c>
      <c r="Y183" s="47" t="str">
        <f t="shared" si="45"/>
        <v>certifié</v>
      </c>
      <c r="Z183" t="s">
        <v>542</v>
      </c>
      <c r="AA183" s="11">
        <f>IF(COUNTIF($C$2:$C183,C183)&gt;1,0,1)</f>
        <v>0</v>
      </c>
      <c r="AB183" s="119" t="str">
        <f t="shared" si="34"/>
        <v>mars-12</v>
      </c>
      <c r="AC183" s="120" t="str">
        <f t="shared" si="35"/>
        <v>TRAITES</v>
      </c>
      <c r="AD183" s="112"/>
      <c r="AE183" s="53"/>
    </row>
    <row r="184" spans="1:31" s="17" customFormat="1" ht="13.15" customHeight="1" x14ac:dyDescent="0.2">
      <c r="A184" s="45" t="str">
        <f t="shared" si="31"/>
        <v>Liquide vaisselle main écologique 1L PROP</v>
      </c>
      <c r="B184" s="46" t="s">
        <v>19</v>
      </c>
      <c r="C184" s="73" t="s">
        <v>176</v>
      </c>
      <c r="D184" s="57" t="s">
        <v>45</v>
      </c>
      <c r="E184" s="57" t="s">
        <v>20</v>
      </c>
      <c r="F184" s="65" t="b">
        <v>0</v>
      </c>
      <c r="G184" s="73" t="s">
        <v>175</v>
      </c>
      <c r="H184" s="39" t="s">
        <v>281</v>
      </c>
      <c r="I184" s="39" t="s">
        <v>279</v>
      </c>
      <c r="J184" s="41" t="s">
        <v>278</v>
      </c>
      <c r="K184" s="31" t="s">
        <v>21</v>
      </c>
      <c r="L184" s="40">
        <v>41058</v>
      </c>
      <c r="M184" s="40">
        <v>41184</v>
      </c>
      <c r="N184" s="40"/>
      <c r="O184" s="40"/>
      <c r="P184" s="40"/>
      <c r="Q184" s="40"/>
      <c r="R184" s="40"/>
      <c r="S184" s="40">
        <v>41306</v>
      </c>
      <c r="T184" s="47" t="s">
        <v>22</v>
      </c>
      <c r="U184" s="52"/>
      <c r="V184" s="51">
        <f t="shared" si="44"/>
        <v>1</v>
      </c>
      <c r="W184" s="51" t="str">
        <f t="shared" si="32"/>
        <v/>
      </c>
      <c r="X184" s="51">
        <f t="shared" si="33"/>
        <v>126</v>
      </c>
      <c r="Y184" s="47" t="str">
        <f t="shared" si="45"/>
        <v>certifié</v>
      </c>
      <c r="Z184" t="s">
        <v>542</v>
      </c>
      <c r="AA184" s="11">
        <f>IF(COUNTIF($C$2:$C184,C184)&gt;1,0,1)</f>
        <v>0</v>
      </c>
      <c r="AB184" s="119" t="str">
        <f t="shared" si="34"/>
        <v>mai-12</v>
      </c>
      <c r="AC184" s="120" t="str">
        <f t="shared" si="35"/>
        <v>TRAITES</v>
      </c>
      <c r="AD184" s="112"/>
      <c r="AE184" s="53"/>
    </row>
    <row r="185" spans="1:31" s="17" customFormat="1" ht="13.15" customHeight="1" x14ac:dyDescent="0.2">
      <c r="A185" s="45" t="str">
        <f t="shared" si="31"/>
        <v>Liquide vaisselle main écologique 5L PROP</v>
      </c>
      <c r="B185" s="46" t="s">
        <v>19</v>
      </c>
      <c r="C185" s="73" t="s">
        <v>176</v>
      </c>
      <c r="D185" s="57" t="s">
        <v>45</v>
      </c>
      <c r="E185" s="57" t="s">
        <v>20</v>
      </c>
      <c r="F185" s="65" t="b">
        <v>0</v>
      </c>
      <c r="G185" s="73" t="s">
        <v>175</v>
      </c>
      <c r="H185" s="39" t="s">
        <v>280</v>
      </c>
      <c r="I185" s="39" t="s">
        <v>279</v>
      </c>
      <c r="J185" s="41" t="s">
        <v>285</v>
      </c>
      <c r="K185" s="31" t="s">
        <v>21</v>
      </c>
      <c r="L185" s="40">
        <v>41058</v>
      </c>
      <c r="M185" s="40">
        <v>41184</v>
      </c>
      <c r="N185" s="40"/>
      <c r="O185" s="40"/>
      <c r="P185" s="40"/>
      <c r="Q185" s="40"/>
      <c r="R185" s="40"/>
      <c r="S185" s="40">
        <v>41306</v>
      </c>
      <c r="T185" s="47" t="s">
        <v>22</v>
      </c>
      <c r="U185" s="52"/>
      <c r="V185" s="51">
        <f t="shared" si="44"/>
        <v>1</v>
      </c>
      <c r="W185" s="51" t="str">
        <f t="shared" si="32"/>
        <v/>
      </c>
      <c r="X185" s="51">
        <f t="shared" si="33"/>
        <v>126</v>
      </c>
      <c r="Y185" s="47" t="str">
        <f t="shared" si="45"/>
        <v>certifié</v>
      </c>
      <c r="Z185" t="s">
        <v>542</v>
      </c>
      <c r="AA185" s="11">
        <f>IF(COUNTIF($C$2:$C185,C185)&gt;1,0,1)</f>
        <v>0</v>
      </c>
      <c r="AB185" s="119" t="str">
        <f t="shared" si="34"/>
        <v>mai-12</v>
      </c>
      <c r="AC185" s="120" t="str">
        <f t="shared" si="35"/>
        <v>TRAITES</v>
      </c>
      <c r="AD185" s="112"/>
      <c r="AE185" s="53"/>
    </row>
    <row r="186" spans="1:31" s="17" customFormat="1" ht="13.15" customHeight="1" x14ac:dyDescent="0.2">
      <c r="A186" s="45" t="str">
        <f t="shared" si="31"/>
        <v xml:space="preserve">Liquide Vaisselle 1L (FR, NL, D) PURE </v>
      </c>
      <c r="B186" s="46" t="s">
        <v>19</v>
      </c>
      <c r="C186" s="20" t="s">
        <v>166</v>
      </c>
      <c r="D186" s="57" t="s">
        <v>45</v>
      </c>
      <c r="E186" s="57" t="s">
        <v>20</v>
      </c>
      <c r="F186" s="65" t="b">
        <v>0</v>
      </c>
      <c r="G186" s="20" t="s">
        <v>165</v>
      </c>
      <c r="H186" s="39" t="s">
        <v>397</v>
      </c>
      <c r="I186" s="39" t="s">
        <v>399</v>
      </c>
      <c r="J186" s="41" t="s">
        <v>400</v>
      </c>
      <c r="K186" s="31" t="s">
        <v>21</v>
      </c>
      <c r="L186" s="40">
        <v>41631</v>
      </c>
      <c r="M186" s="40">
        <v>41659</v>
      </c>
      <c r="N186" s="40"/>
      <c r="O186" s="40"/>
      <c r="P186" s="40"/>
      <c r="Q186" s="40"/>
      <c r="R186" s="40"/>
      <c r="S186" s="40">
        <v>42306</v>
      </c>
      <c r="T186" s="47" t="s">
        <v>22</v>
      </c>
      <c r="U186" s="52"/>
      <c r="V186" s="51">
        <f t="shared" si="44"/>
        <v>1</v>
      </c>
      <c r="W186" s="51" t="str">
        <f t="shared" si="32"/>
        <v/>
      </c>
      <c r="X186" s="51">
        <f t="shared" si="33"/>
        <v>28</v>
      </c>
      <c r="Y186" s="47" t="str">
        <f t="shared" si="45"/>
        <v>certifié</v>
      </c>
      <c r="Z186" t="s">
        <v>540</v>
      </c>
      <c r="AA186" s="11">
        <f>IF(COUNTIF($C$2:$C186,C186)&gt;1,0,1)</f>
        <v>0</v>
      </c>
      <c r="AB186" s="119" t="str">
        <f t="shared" si="34"/>
        <v>déc-13</v>
      </c>
      <c r="AC186" s="120" t="str">
        <f t="shared" si="35"/>
        <v>TRAITES</v>
      </c>
      <c r="AD186" s="112"/>
      <c r="AE186" s="53"/>
    </row>
    <row r="187" spans="1:31" s="17" customFormat="1" ht="13.15" customHeight="1" x14ac:dyDescent="0.2">
      <c r="A187" s="45" t="str">
        <f t="shared" si="31"/>
        <v xml:space="preserve">Liquide Vaisselle 5L (FR, NL, D) PURE </v>
      </c>
      <c r="B187" s="46" t="s">
        <v>19</v>
      </c>
      <c r="C187" s="20" t="s">
        <v>166</v>
      </c>
      <c r="D187" s="57" t="s">
        <v>45</v>
      </c>
      <c r="E187" s="57" t="s">
        <v>20</v>
      </c>
      <c r="F187" s="65" t="b">
        <v>0</v>
      </c>
      <c r="G187" s="20" t="s">
        <v>165</v>
      </c>
      <c r="H187" s="39" t="s">
        <v>398</v>
      </c>
      <c r="I187" s="39" t="s">
        <v>399</v>
      </c>
      <c r="J187" s="41" t="s">
        <v>401</v>
      </c>
      <c r="K187" s="31" t="s">
        <v>21</v>
      </c>
      <c r="L187" s="40">
        <v>41631</v>
      </c>
      <c r="M187" s="40">
        <v>41659</v>
      </c>
      <c r="N187" s="40"/>
      <c r="O187" s="40"/>
      <c r="P187" s="40"/>
      <c r="Q187" s="40"/>
      <c r="R187" s="40"/>
      <c r="S187" s="40">
        <v>41696</v>
      </c>
      <c r="T187" s="47" t="s">
        <v>22</v>
      </c>
      <c r="U187" s="52"/>
      <c r="V187" s="51">
        <f t="shared" si="44"/>
        <v>1</v>
      </c>
      <c r="W187" s="51" t="str">
        <f t="shared" si="32"/>
        <v/>
      </c>
      <c r="X187" s="51">
        <f t="shared" si="33"/>
        <v>28</v>
      </c>
      <c r="Y187" s="47" t="str">
        <f t="shared" si="45"/>
        <v>certifié</v>
      </c>
      <c r="Z187" t="s">
        <v>540</v>
      </c>
      <c r="AA187" s="11">
        <f>IF(COUNTIF($C$2:$C187,C187)&gt;1,0,1)</f>
        <v>0</v>
      </c>
      <c r="AB187" s="119" t="str">
        <f t="shared" si="34"/>
        <v>déc-13</v>
      </c>
      <c r="AC187" s="120" t="str">
        <f t="shared" si="35"/>
        <v>TRAITES</v>
      </c>
      <c r="AD187" s="112"/>
      <c r="AE187" s="53"/>
    </row>
    <row r="188" spans="1:31" s="17" customFormat="1" ht="12.6" customHeight="1" x14ac:dyDescent="0.2">
      <c r="A188" s="45" t="str">
        <f t="shared" si="31"/>
        <v>Liquide vaisselle manuelle Ecologique ARLVI 1 PURE ATTITUDE</v>
      </c>
      <c r="B188" s="46" t="s">
        <v>19</v>
      </c>
      <c r="C188" s="20" t="s">
        <v>68</v>
      </c>
      <c r="D188" s="57" t="s">
        <v>45</v>
      </c>
      <c r="E188" s="57" t="str">
        <f>IF(S188="retrait","Cancelled - Licence holder withdrawal",IF(S188="suspension","Cancelled - Licence holder withdrawal",IF(S188&gt;0,"Awarded",IF(M188&gt;0,"Awarded - Extension in progress",IF(L188&gt;0,"Not yet in progress","")))))</f>
        <v>Awarded</v>
      </c>
      <c r="F188" s="65" t="b">
        <v>0</v>
      </c>
      <c r="G188" s="20" t="s">
        <v>67</v>
      </c>
      <c r="H188" s="39" t="s">
        <v>195</v>
      </c>
      <c r="I188" s="26" t="s">
        <v>98</v>
      </c>
      <c r="J188" s="55" t="s">
        <v>76</v>
      </c>
      <c r="K188" s="31" t="s">
        <v>21</v>
      </c>
      <c r="L188" s="32">
        <v>40990</v>
      </c>
      <c r="M188" s="32">
        <v>41050</v>
      </c>
      <c r="N188" s="32"/>
      <c r="O188" s="32"/>
      <c r="P188" s="32"/>
      <c r="Q188" s="32"/>
      <c r="R188" s="32"/>
      <c r="S188" s="32">
        <v>41066</v>
      </c>
      <c r="T188" s="47" t="str">
        <f>IF(E188="Not yet in progress","Non",IF(E188="","","Oui"))</f>
        <v>Oui</v>
      </c>
      <c r="U188" s="52"/>
      <c r="V188" s="51">
        <f t="shared" si="44"/>
        <v>1</v>
      </c>
      <c r="W188" s="51" t="str">
        <f t="shared" si="32"/>
        <v/>
      </c>
      <c r="X188" s="51">
        <f t="shared" si="33"/>
        <v>60</v>
      </c>
      <c r="Y188" s="47" t="str">
        <f t="shared" si="45"/>
        <v>certifié</v>
      </c>
      <c r="Z188" t="s">
        <v>542</v>
      </c>
      <c r="AA188" s="11">
        <f>IF(COUNTIF($C$2:$C188,C188)&gt;1,0,1)</f>
        <v>0</v>
      </c>
      <c r="AB188" s="119" t="str">
        <f t="shared" si="34"/>
        <v>mars-12</v>
      </c>
      <c r="AC188" s="120" t="str">
        <f t="shared" si="35"/>
        <v>TRAITES</v>
      </c>
      <c r="AD188" s="112"/>
      <c r="AE188" s="53"/>
    </row>
    <row r="189" spans="1:31" s="17" customFormat="1" ht="13.15" customHeight="1" x14ac:dyDescent="0.2">
      <c r="A189" s="45" t="str">
        <f t="shared" si="31"/>
        <v>Liquide vaisselle manuelle Ecologique ARLVI 5 PURE ATTITUDE</v>
      </c>
      <c r="B189" s="46" t="s">
        <v>19</v>
      </c>
      <c r="C189" s="20" t="s">
        <v>68</v>
      </c>
      <c r="D189" s="57" t="s">
        <v>45</v>
      </c>
      <c r="E189" s="57" t="str">
        <f>IF(S189="retrait","Cancelled - Licence holder withdrawal",IF(S189="suspension","Cancelled - Licence holder withdrawal",IF(S189&gt;0,"Awarded",IF(M189&gt;0,"Awarded - Extension in progress",IF(L189&gt;0,"Not yet in progress","")))))</f>
        <v>Awarded</v>
      </c>
      <c r="F189" s="65" t="b">
        <v>0</v>
      </c>
      <c r="G189" s="20" t="s">
        <v>67</v>
      </c>
      <c r="H189" s="39" t="s">
        <v>196</v>
      </c>
      <c r="I189" s="26" t="s">
        <v>98</v>
      </c>
      <c r="J189" s="55" t="s">
        <v>77</v>
      </c>
      <c r="K189" s="31" t="s">
        <v>21</v>
      </c>
      <c r="L189" s="32">
        <v>40990</v>
      </c>
      <c r="M189" s="32">
        <v>41050</v>
      </c>
      <c r="N189" s="32"/>
      <c r="O189" s="32"/>
      <c r="P189" s="32"/>
      <c r="Q189" s="32"/>
      <c r="R189" s="32"/>
      <c r="S189" s="32">
        <v>41066</v>
      </c>
      <c r="T189" s="47" t="str">
        <f>IF(E189="Not yet in progress","Non",IF(E189="","","Oui"))</f>
        <v>Oui</v>
      </c>
      <c r="U189" s="52"/>
      <c r="V189" s="51">
        <f t="shared" si="44"/>
        <v>1</v>
      </c>
      <c r="W189" s="51" t="str">
        <f t="shared" si="32"/>
        <v/>
      </c>
      <c r="X189" s="51">
        <f t="shared" si="33"/>
        <v>60</v>
      </c>
      <c r="Y189" s="47" t="str">
        <f t="shared" si="45"/>
        <v>certifié</v>
      </c>
      <c r="Z189" t="s">
        <v>542</v>
      </c>
      <c r="AA189" s="11">
        <f>IF(COUNTIF($C$2:$C189,C189)&gt;1,0,1)</f>
        <v>0</v>
      </c>
      <c r="AB189" s="119" t="str">
        <f t="shared" si="34"/>
        <v>mars-12</v>
      </c>
      <c r="AC189" s="120" t="str">
        <f t="shared" si="35"/>
        <v>TRAITES</v>
      </c>
      <c r="AD189" s="112"/>
      <c r="AE189" s="53"/>
    </row>
    <row r="190" spans="1:31" s="17" customFormat="1" ht="13.15" customHeight="1" x14ac:dyDescent="0.2">
      <c r="A190" s="45" t="str">
        <f t="shared" si="31"/>
        <v>Plonge Concentrée 1L QUALITY</v>
      </c>
      <c r="B190" s="46" t="s">
        <v>19</v>
      </c>
      <c r="C190" s="20" t="s">
        <v>166</v>
      </c>
      <c r="D190" s="57" t="s">
        <v>45</v>
      </c>
      <c r="E190" s="57" t="s">
        <v>20</v>
      </c>
      <c r="F190" s="65" t="b">
        <v>0</v>
      </c>
      <c r="G190" s="20" t="s">
        <v>165</v>
      </c>
      <c r="H190" s="39" t="s">
        <v>642</v>
      </c>
      <c r="I190" s="26" t="s">
        <v>347</v>
      </c>
      <c r="J190" s="29" t="s">
        <v>465</v>
      </c>
      <c r="K190" s="31" t="s">
        <v>21</v>
      </c>
      <c r="L190" s="56">
        <v>41886</v>
      </c>
      <c r="M190" s="32">
        <v>41904</v>
      </c>
      <c r="N190" s="32"/>
      <c r="O190" s="32"/>
      <c r="P190" s="32"/>
      <c r="Q190" s="32"/>
      <c r="R190" s="32"/>
      <c r="S190" s="56">
        <v>42306</v>
      </c>
      <c r="T190" s="47" t="s">
        <v>22</v>
      </c>
      <c r="U190" s="52"/>
      <c r="V190" s="51">
        <f t="shared" si="44"/>
        <v>1</v>
      </c>
      <c r="W190" s="51" t="str">
        <f t="shared" si="32"/>
        <v/>
      </c>
      <c r="X190" s="51">
        <f t="shared" si="33"/>
        <v>18</v>
      </c>
      <c r="Y190" s="47" t="str">
        <f t="shared" si="45"/>
        <v>certifié</v>
      </c>
      <c r="Z190" t="s">
        <v>540</v>
      </c>
      <c r="AA190" s="11">
        <f>IF(COUNTIF($C$2:$C190,C190)&gt;1,0,1)</f>
        <v>0</v>
      </c>
      <c r="AB190" s="119" t="str">
        <f t="shared" si="34"/>
        <v>sept-14</v>
      </c>
      <c r="AC190" s="120" t="str">
        <f t="shared" si="35"/>
        <v>TRAITES</v>
      </c>
      <c r="AD190" s="112"/>
      <c r="AE190" s="53"/>
    </row>
    <row r="191" spans="1:31" s="17" customFormat="1" ht="13.15" customHeight="1" x14ac:dyDescent="0.2">
      <c r="A191" s="45" t="str">
        <f t="shared" si="31"/>
        <v>Plonge Concentrée 5L QUALITY</v>
      </c>
      <c r="B191" s="46" t="s">
        <v>19</v>
      </c>
      <c r="C191" s="20" t="s">
        <v>166</v>
      </c>
      <c r="D191" s="57" t="s">
        <v>45</v>
      </c>
      <c r="E191" s="57" t="s">
        <v>20</v>
      </c>
      <c r="F191" s="65" t="b">
        <v>0</v>
      </c>
      <c r="G191" s="20" t="s">
        <v>165</v>
      </c>
      <c r="H191" s="39" t="s">
        <v>643</v>
      </c>
      <c r="I191" s="26" t="s">
        <v>347</v>
      </c>
      <c r="J191" s="29" t="s">
        <v>348</v>
      </c>
      <c r="K191" s="31" t="s">
        <v>21</v>
      </c>
      <c r="L191" s="56">
        <v>41359</v>
      </c>
      <c r="M191" s="32">
        <v>41429</v>
      </c>
      <c r="N191" s="32"/>
      <c r="O191" s="32"/>
      <c r="P191" s="32"/>
      <c r="Q191" s="32"/>
      <c r="R191" s="32"/>
      <c r="S191" s="40">
        <v>41429</v>
      </c>
      <c r="T191" s="47" t="s">
        <v>22</v>
      </c>
      <c r="U191" s="52"/>
      <c r="V191" s="51">
        <f t="shared" si="44"/>
        <v>1</v>
      </c>
      <c r="W191" s="51" t="str">
        <f t="shared" si="32"/>
        <v/>
      </c>
      <c r="X191" s="51">
        <f t="shared" si="33"/>
        <v>70</v>
      </c>
      <c r="Y191" s="47" t="str">
        <f t="shared" si="45"/>
        <v>certifié</v>
      </c>
      <c r="Z191" t="s">
        <v>540</v>
      </c>
      <c r="AA191" s="11">
        <f>IF(COUNTIF($C$2:$C191,C191)&gt;1,0,1)</f>
        <v>0</v>
      </c>
      <c r="AB191" s="119" t="str">
        <f t="shared" si="34"/>
        <v>mars-13</v>
      </c>
      <c r="AC191" s="120" t="str">
        <f t="shared" si="35"/>
        <v>TRAITES</v>
      </c>
      <c r="AD191" s="112"/>
      <c r="AE191" s="53"/>
    </row>
    <row r="192" spans="1:31" s="17" customFormat="1" ht="13.15" customHeight="1" x14ac:dyDescent="0.2">
      <c r="A192" s="45" t="str">
        <f t="shared" si="31"/>
        <v>RESOCHEF Plonge Manuelle Lavage de la Vaisselle à la Main 5L RESOLUTIONS</v>
      </c>
      <c r="B192" s="46" t="s">
        <v>19</v>
      </c>
      <c r="C192" s="20" t="s">
        <v>166</v>
      </c>
      <c r="D192" s="57" t="s">
        <v>45</v>
      </c>
      <c r="E192" s="57" t="s">
        <v>20</v>
      </c>
      <c r="F192" s="65" t="b">
        <v>0</v>
      </c>
      <c r="G192" s="20" t="s">
        <v>165</v>
      </c>
      <c r="H192" s="39" t="s">
        <v>492</v>
      </c>
      <c r="I192" s="39" t="s">
        <v>494</v>
      </c>
      <c r="J192" s="41" t="s">
        <v>292</v>
      </c>
      <c r="K192" s="31" t="s">
        <v>21</v>
      </c>
      <c r="L192" s="40">
        <v>42180</v>
      </c>
      <c r="M192" s="40">
        <v>42284</v>
      </c>
      <c r="N192" s="40"/>
      <c r="O192" s="40"/>
      <c r="P192" s="40"/>
      <c r="Q192" s="40"/>
      <c r="R192" s="40"/>
      <c r="S192" s="40">
        <v>42339</v>
      </c>
      <c r="T192" s="47" t="s">
        <v>22</v>
      </c>
      <c r="U192" s="52"/>
      <c r="V192" s="51">
        <f>IF(S192="retrait","",IF(S192="suspension","",IF(S192="","",1)))</f>
        <v>1</v>
      </c>
      <c r="W192" s="51" t="str">
        <f t="shared" si="32"/>
        <v/>
      </c>
      <c r="X192" s="51">
        <f t="shared" si="33"/>
        <v>104</v>
      </c>
      <c r="Y192" s="47" t="str">
        <f t="shared" si="45"/>
        <v>certifié</v>
      </c>
      <c r="Z192" t="s">
        <v>540</v>
      </c>
      <c r="AA192" s="11">
        <f>IF(COUNTIF($C$2:$C192,C192)&gt;1,0,1)</f>
        <v>0</v>
      </c>
      <c r="AB192" s="119" t="str">
        <f t="shared" si="34"/>
        <v>juin-15</v>
      </c>
      <c r="AC192" s="120" t="str">
        <f t="shared" si="35"/>
        <v>TRAITES</v>
      </c>
      <c r="AD192" s="112"/>
      <c r="AE192" s="53"/>
    </row>
    <row r="193" spans="1:31" s="17" customFormat="1" ht="13.15" customHeight="1" x14ac:dyDescent="0.2">
      <c r="A193" s="45" t="str">
        <f t="shared" si="31"/>
        <v>RESOCHEF Plonge Manuelle Lavage de la Vaisselle à la Main 500mL RESOLUTIONS</v>
      </c>
      <c r="B193" s="46" t="s">
        <v>19</v>
      </c>
      <c r="C193" s="20" t="s">
        <v>166</v>
      </c>
      <c r="D193" s="57" t="s">
        <v>45</v>
      </c>
      <c r="E193" s="57" t="s">
        <v>20</v>
      </c>
      <c r="F193" s="65" t="b">
        <v>0</v>
      </c>
      <c r="G193" s="20" t="s">
        <v>165</v>
      </c>
      <c r="H193" s="39" t="s">
        <v>493</v>
      </c>
      <c r="I193" s="39" t="s">
        <v>494</v>
      </c>
      <c r="J193" s="41" t="s">
        <v>315</v>
      </c>
      <c r="K193" s="31" t="s">
        <v>21</v>
      </c>
      <c r="L193" s="40">
        <v>42180</v>
      </c>
      <c r="M193" s="40">
        <v>42284</v>
      </c>
      <c r="N193" s="40"/>
      <c r="O193" s="40"/>
      <c r="P193" s="40"/>
      <c r="Q193" s="40"/>
      <c r="R193" s="40"/>
      <c r="S193" s="40">
        <v>42339</v>
      </c>
      <c r="T193" s="47" t="s">
        <v>22</v>
      </c>
      <c r="U193" s="52"/>
      <c r="V193" s="51">
        <f>IF(S193="retrait","",IF(S193="suspension","",IF(S193="","",1)))</f>
        <v>1</v>
      </c>
      <c r="W193" s="51" t="str">
        <f t="shared" si="32"/>
        <v/>
      </c>
      <c r="X193" s="51">
        <f t="shared" si="33"/>
        <v>104</v>
      </c>
      <c r="Y193" s="47" t="str">
        <f t="shared" si="45"/>
        <v>certifié</v>
      </c>
      <c r="Z193" t="s">
        <v>540</v>
      </c>
      <c r="AA193" s="11">
        <f>IF(COUNTIF($C$2:$C193,C193)&gt;1,0,1)</f>
        <v>0</v>
      </c>
      <c r="AB193" s="119" t="str">
        <f t="shared" si="34"/>
        <v>juin-15</v>
      </c>
      <c r="AC193" s="120" t="str">
        <f t="shared" si="35"/>
        <v>TRAITES</v>
      </c>
      <c r="AD193" s="112"/>
      <c r="AE193" s="53"/>
    </row>
    <row r="194" spans="1:31" s="17" customFormat="1" ht="13.15" customHeight="1" x14ac:dyDescent="0.2">
      <c r="A194" s="45" t="str">
        <f t="shared" si="31"/>
        <v>Bioplonge à l’aloé vera Liquide Pour Plonge Manuelle 750mL RESOCHEF</v>
      </c>
      <c r="B194" s="46" t="s">
        <v>19</v>
      </c>
      <c r="C194" s="77" t="s">
        <v>302</v>
      </c>
      <c r="D194" s="57" t="s">
        <v>45</v>
      </c>
      <c r="E194" s="57" t="s">
        <v>20</v>
      </c>
      <c r="F194" s="65" t="b">
        <v>0</v>
      </c>
      <c r="G194" s="73" t="s">
        <v>301</v>
      </c>
      <c r="H194" s="39" t="s">
        <v>468</v>
      </c>
      <c r="I194" s="91" t="s">
        <v>470</v>
      </c>
      <c r="J194" s="89" t="s">
        <v>466</v>
      </c>
      <c r="K194" s="31" t="s">
        <v>21</v>
      </c>
      <c r="L194" s="40">
        <v>42215</v>
      </c>
      <c r="M194" s="40">
        <v>42285</v>
      </c>
      <c r="N194" s="40">
        <v>42374</v>
      </c>
      <c r="O194" s="40">
        <v>42410</v>
      </c>
      <c r="P194" s="40"/>
      <c r="Q194" s="40"/>
      <c r="R194" s="40"/>
      <c r="S194" s="56"/>
      <c r="T194" s="47" t="s">
        <v>22</v>
      </c>
      <c r="U194" s="52"/>
      <c r="V194" s="51">
        <v>1</v>
      </c>
      <c r="W194" s="51" t="str">
        <f t="shared" si="32"/>
        <v/>
      </c>
      <c r="X194" s="51">
        <f t="shared" si="33"/>
        <v>70</v>
      </c>
      <c r="Y194" s="47" t="s">
        <v>568</v>
      </c>
      <c r="Z194" s="17" t="s">
        <v>538</v>
      </c>
      <c r="AA194" s="11">
        <f>IF(COUNTIF($C$2:$C194,C194)&gt;1,0,1)</f>
        <v>1</v>
      </c>
      <c r="AB194" s="119" t="str">
        <f t="shared" si="34"/>
        <v>juil-15</v>
      </c>
      <c r="AC194" s="120" t="str">
        <f t="shared" si="35"/>
        <v>EN ATTENTE DOC COMPLEMENTAIRES</v>
      </c>
      <c r="AD194" s="112"/>
      <c r="AE194" s="53"/>
    </row>
    <row r="195" spans="1:31" s="17" customFormat="1" ht="13.15" customHeight="1" x14ac:dyDescent="0.2">
      <c r="A195" s="45" t="str">
        <f t="shared" si="31"/>
        <v>Bioplonge à l’aloé vera Liquide Pour Plonge Manuelle 5L RESOCHEF</v>
      </c>
      <c r="B195" s="46" t="s">
        <v>19</v>
      </c>
      <c r="C195" s="77" t="s">
        <v>302</v>
      </c>
      <c r="D195" s="57" t="s">
        <v>45</v>
      </c>
      <c r="E195" s="57" t="s">
        <v>20</v>
      </c>
      <c r="F195" s="65" t="b">
        <v>0</v>
      </c>
      <c r="G195" s="73" t="s">
        <v>301</v>
      </c>
      <c r="H195" s="39" t="s">
        <v>469</v>
      </c>
      <c r="I195" s="91" t="s">
        <v>470</v>
      </c>
      <c r="J195" s="89" t="s">
        <v>467</v>
      </c>
      <c r="K195" s="31" t="s">
        <v>21</v>
      </c>
      <c r="L195" s="40">
        <v>42215</v>
      </c>
      <c r="M195" s="40">
        <v>42285</v>
      </c>
      <c r="N195" s="40">
        <v>42374</v>
      </c>
      <c r="O195" s="40">
        <v>42410</v>
      </c>
      <c r="P195" s="40"/>
      <c r="Q195" s="40"/>
      <c r="R195" s="40"/>
      <c r="S195" s="56"/>
      <c r="T195" s="47" t="s">
        <v>22</v>
      </c>
      <c r="U195" s="52"/>
      <c r="V195" s="51">
        <v>1</v>
      </c>
      <c r="W195" s="51" t="str">
        <f t="shared" si="32"/>
        <v/>
      </c>
      <c r="X195" s="51">
        <f t="shared" si="33"/>
        <v>70</v>
      </c>
      <c r="Y195" s="47" t="s">
        <v>568</v>
      </c>
      <c r="Z195" s="17" t="s">
        <v>538</v>
      </c>
      <c r="AA195" s="11">
        <f>IF(COUNTIF($C$2:$C195,C195)&gt;1,0,1)</f>
        <v>0</v>
      </c>
      <c r="AB195" s="119" t="str">
        <f t="shared" si="34"/>
        <v>juil-15</v>
      </c>
      <c r="AC195" s="120" t="str">
        <f t="shared" si="35"/>
        <v>EN ATTENTE DOC COMPLEMENTAIRES</v>
      </c>
      <c r="AD195" s="112"/>
      <c r="AE195" s="53"/>
    </row>
    <row r="196" spans="1:31" s="17" customFormat="1" ht="13.15" customHeight="1" x14ac:dyDescent="0.2">
      <c r="A196" s="45" t="str">
        <f t="shared" si="31"/>
        <v>EXTRAPLONGE Green 5Kg SANTOR</v>
      </c>
      <c r="B196" s="46" t="s">
        <v>19</v>
      </c>
      <c r="C196" s="20" t="s">
        <v>158</v>
      </c>
      <c r="D196" s="57" t="s">
        <v>45</v>
      </c>
      <c r="E196" s="57" t="s">
        <v>20</v>
      </c>
      <c r="F196" s="65" t="b">
        <v>0</v>
      </c>
      <c r="G196" s="20" t="s">
        <v>155</v>
      </c>
      <c r="H196" s="39" t="s">
        <v>258</v>
      </c>
      <c r="I196" s="75" t="s">
        <v>259</v>
      </c>
      <c r="J196" s="71" t="s">
        <v>260</v>
      </c>
      <c r="K196" s="31" t="s">
        <v>21</v>
      </c>
      <c r="L196" s="56">
        <v>42465</v>
      </c>
      <c r="M196" s="32">
        <v>42580</v>
      </c>
      <c r="N196" s="32">
        <v>42704</v>
      </c>
      <c r="O196" s="32">
        <v>42782</v>
      </c>
      <c r="P196" s="32">
        <v>42802</v>
      </c>
      <c r="Q196" s="32"/>
      <c r="R196" s="32"/>
      <c r="S196" s="40">
        <v>42843</v>
      </c>
      <c r="T196" s="47" t="s">
        <v>22</v>
      </c>
      <c r="U196" s="52"/>
      <c r="V196" s="51">
        <v>1</v>
      </c>
      <c r="W196" s="51" t="str">
        <f t="shared" si="32"/>
        <v/>
      </c>
      <c r="X196" s="51">
        <f t="shared" si="33"/>
        <v>115</v>
      </c>
      <c r="Y196" s="47" t="s">
        <v>25</v>
      </c>
      <c r="Z196" s="17" t="s">
        <v>542</v>
      </c>
      <c r="AA196" s="11">
        <f>IF(COUNTIF($C$2:$C196,C196)&gt;1,0,1)</f>
        <v>0</v>
      </c>
      <c r="AB196" s="119" t="str">
        <f t="shared" si="34"/>
        <v>avr-16</v>
      </c>
      <c r="AC196" s="120" t="str">
        <f t="shared" si="35"/>
        <v>TRAITES</v>
      </c>
      <c r="AD196" s="112"/>
      <c r="AE196" s="53"/>
    </row>
    <row r="197" spans="1:31" s="17" customFormat="1" ht="13.15" customHeight="1" x14ac:dyDescent="0.2">
      <c r="A197" s="45" t="str">
        <f t="shared" si="31"/>
        <v>Nettoyant Vaisselle à la Main Concentrée AP3 5L (FR, NL) SID.ECO VAISSELLE</v>
      </c>
      <c r="B197" s="46" t="s">
        <v>19</v>
      </c>
      <c r="C197" s="20" t="s">
        <v>222</v>
      </c>
      <c r="D197" s="57" t="s">
        <v>45</v>
      </c>
      <c r="E197" s="57" t="s">
        <v>20</v>
      </c>
      <c r="F197" s="65" t="b">
        <v>0</v>
      </c>
      <c r="G197" s="20" t="s">
        <v>221</v>
      </c>
      <c r="H197" s="39" t="s">
        <v>626</v>
      </c>
      <c r="I197" s="39" t="s">
        <v>614</v>
      </c>
      <c r="J197" s="41" t="s">
        <v>217</v>
      </c>
      <c r="K197" s="31" t="s">
        <v>21</v>
      </c>
      <c r="L197" s="32">
        <v>42720</v>
      </c>
      <c r="M197" s="32">
        <v>42815</v>
      </c>
      <c r="N197" s="32">
        <v>42871</v>
      </c>
      <c r="O197" s="32">
        <v>42913</v>
      </c>
      <c r="P197" s="32">
        <v>42920</v>
      </c>
      <c r="Q197" s="32">
        <v>42936</v>
      </c>
      <c r="R197" s="32">
        <v>42940</v>
      </c>
      <c r="S197" s="32">
        <v>42948</v>
      </c>
      <c r="T197" s="47" t="s">
        <v>22</v>
      </c>
      <c r="U197" s="52"/>
      <c r="V197" s="51">
        <f t="shared" ref="V197:V202" si="46">IF(S197="retrait","",IF(S197="suspension","",IF(S197="","",1)))</f>
        <v>1</v>
      </c>
      <c r="W197" s="51" t="str">
        <f t="shared" si="32"/>
        <v/>
      </c>
      <c r="X197" s="51">
        <f t="shared" si="33"/>
        <v>95</v>
      </c>
      <c r="Y197" s="47" t="str">
        <f t="shared" ref="Y197:Y202" si="47">IF(S197="retrait","retrait",IF(S197="suspension","suspension",IF(S197&gt;0,"certifié",IF(M197&gt;0,"instruction en cours",IF(L197&gt;0,"non instruit","")))))</f>
        <v>certifié</v>
      </c>
      <c r="Z197" s="17" t="s">
        <v>542</v>
      </c>
      <c r="AA197" s="11">
        <f>IF(COUNTIF($C$2:$C197,C197)&gt;1,0,1)</f>
        <v>0</v>
      </c>
      <c r="AB197" s="119" t="str">
        <f t="shared" si="34"/>
        <v>déc-16</v>
      </c>
      <c r="AC197" s="120" t="str">
        <f t="shared" si="35"/>
        <v>TRAITES</v>
      </c>
      <c r="AD197" s="112"/>
      <c r="AE197" s="53"/>
    </row>
    <row r="198" spans="1:31" s="17" customFormat="1" ht="13.15" customHeight="1" x14ac:dyDescent="0.2">
      <c r="A198" s="45" t="str">
        <f t="shared" si="31"/>
        <v>Liquide vaisselle manuelle Ecologique SBLVI 1 SOBEL</v>
      </c>
      <c r="B198" s="46" t="s">
        <v>19</v>
      </c>
      <c r="C198" s="20" t="s">
        <v>68</v>
      </c>
      <c r="D198" s="57" t="s">
        <v>45</v>
      </c>
      <c r="E198" s="57" t="str">
        <f>IF(S198="retrait","Cancelled - Licence holder withdrawal",IF(S198="suspension","Cancelled - Licence holder withdrawal",IF(S198&gt;0,"Awarded",IF(M198&gt;0,"Awarded - Extension in progress",IF(L198&gt;0,"Not yet in progress","")))))</f>
        <v>Awarded</v>
      </c>
      <c r="F198" s="65" t="b">
        <v>0</v>
      </c>
      <c r="G198" s="20" t="s">
        <v>67</v>
      </c>
      <c r="H198" s="39" t="s">
        <v>205</v>
      </c>
      <c r="I198" s="26" t="s">
        <v>103</v>
      </c>
      <c r="J198" s="55" t="s">
        <v>86</v>
      </c>
      <c r="K198" s="31" t="s">
        <v>21</v>
      </c>
      <c r="L198" s="32">
        <v>40990</v>
      </c>
      <c r="M198" s="32">
        <v>41050</v>
      </c>
      <c r="N198" s="32"/>
      <c r="O198" s="32"/>
      <c r="P198" s="32"/>
      <c r="Q198" s="32"/>
      <c r="R198" s="32"/>
      <c r="S198" s="32">
        <v>41066</v>
      </c>
      <c r="T198" s="47" t="str">
        <f>IF(E198="Not yet in progress","Non",IF(E198="","","Oui"))</f>
        <v>Oui</v>
      </c>
      <c r="U198" s="52"/>
      <c r="V198" s="51">
        <f t="shared" si="46"/>
        <v>1</v>
      </c>
      <c r="W198" s="51" t="str">
        <f t="shared" si="32"/>
        <v/>
      </c>
      <c r="X198" s="51">
        <f t="shared" si="33"/>
        <v>60</v>
      </c>
      <c r="Y198" s="47" t="str">
        <f t="shared" si="47"/>
        <v>certifié</v>
      </c>
      <c r="Z198" t="s">
        <v>542</v>
      </c>
      <c r="AA198" s="11">
        <f>IF(COUNTIF($C$2:$C198,C198)&gt;1,0,1)</f>
        <v>0</v>
      </c>
      <c r="AB198" s="119" t="str">
        <f t="shared" si="34"/>
        <v>mars-12</v>
      </c>
      <c r="AC198" s="120" t="str">
        <f t="shared" si="35"/>
        <v>TRAITES</v>
      </c>
      <c r="AD198" s="112"/>
      <c r="AE198" s="53"/>
    </row>
    <row r="199" spans="1:31" ht="13.15" customHeight="1" x14ac:dyDescent="0.2">
      <c r="A199" s="45" t="str">
        <f t="shared" si="31"/>
        <v>Liquide vaisselle manuelle Ecologique SBLVI 5 SOBEL</v>
      </c>
      <c r="B199" s="46" t="s">
        <v>19</v>
      </c>
      <c r="C199" s="20" t="s">
        <v>68</v>
      </c>
      <c r="D199" s="57" t="s">
        <v>45</v>
      </c>
      <c r="E199" s="57" t="str">
        <f>IF(S199="retrait","Cancelled - Licence holder withdrawal",IF(S199="suspension","Cancelled - Licence holder withdrawal",IF(S199&gt;0,"Awarded",IF(M199&gt;0,"Awarded - Extension in progress",IF(L199&gt;0,"Not yet in progress","")))))</f>
        <v>Awarded</v>
      </c>
      <c r="F199" s="65" t="b">
        <v>0</v>
      </c>
      <c r="G199" s="20" t="s">
        <v>67</v>
      </c>
      <c r="H199" s="39" t="s">
        <v>206</v>
      </c>
      <c r="I199" s="26" t="s">
        <v>103</v>
      </c>
      <c r="J199" s="55" t="s">
        <v>87</v>
      </c>
      <c r="K199" s="31" t="s">
        <v>21</v>
      </c>
      <c r="L199" s="32">
        <v>40990</v>
      </c>
      <c r="M199" s="32">
        <v>41050</v>
      </c>
      <c r="N199" s="32"/>
      <c r="O199" s="32"/>
      <c r="P199" s="32"/>
      <c r="Q199" s="32"/>
      <c r="R199" s="32"/>
      <c r="S199" s="32">
        <v>41066</v>
      </c>
      <c r="T199" s="47" t="str">
        <f>IF(E199="Not yet in progress","Non",IF(E199="","","Oui"))</f>
        <v>Oui</v>
      </c>
      <c r="U199" s="52"/>
      <c r="V199" s="51">
        <f t="shared" si="46"/>
        <v>1</v>
      </c>
      <c r="W199" s="51" t="str">
        <f t="shared" si="32"/>
        <v/>
      </c>
      <c r="X199" s="51">
        <f t="shared" si="33"/>
        <v>60</v>
      </c>
      <c r="Y199" s="47" t="str">
        <f t="shared" si="47"/>
        <v>certifié</v>
      </c>
      <c r="Z199" t="s">
        <v>542</v>
      </c>
      <c r="AA199" s="11">
        <f>IF(COUNTIF($C$2:$C199,C199)&gt;1,0,1)</f>
        <v>0</v>
      </c>
      <c r="AB199" s="119" t="str">
        <f t="shared" si="34"/>
        <v>mars-12</v>
      </c>
      <c r="AC199" s="120" t="str">
        <f t="shared" si="35"/>
        <v>TRAITES</v>
      </c>
      <c r="AD199" s="112"/>
      <c r="AE199" s="53"/>
    </row>
    <row r="200" spans="1:31" ht="13.15" customHeight="1" x14ac:dyDescent="0.2">
      <c r="A200" s="45" t="str">
        <f t="shared" si="31"/>
        <v>Liquide Vaisselle 1L  SODEGREEN P</v>
      </c>
      <c r="B200" s="46" t="s">
        <v>19</v>
      </c>
      <c r="C200" s="20" t="s">
        <v>166</v>
      </c>
      <c r="D200" s="57" t="s">
        <v>45</v>
      </c>
      <c r="E200" s="57" t="s">
        <v>20</v>
      </c>
      <c r="F200" s="65" t="b">
        <v>0</v>
      </c>
      <c r="G200" s="20" t="s">
        <v>165</v>
      </c>
      <c r="H200" s="39" t="s">
        <v>476</v>
      </c>
      <c r="I200" s="26" t="s">
        <v>448</v>
      </c>
      <c r="J200" s="29" t="s">
        <v>447</v>
      </c>
      <c r="K200" s="31" t="s">
        <v>21</v>
      </c>
      <c r="L200" s="56">
        <v>41820</v>
      </c>
      <c r="M200" s="32">
        <v>41824</v>
      </c>
      <c r="N200" s="32"/>
      <c r="O200" s="32"/>
      <c r="P200" s="32"/>
      <c r="Q200" s="32"/>
      <c r="R200" s="32"/>
      <c r="S200" s="56">
        <v>42306</v>
      </c>
      <c r="T200" s="47" t="s">
        <v>22</v>
      </c>
      <c r="U200" s="52"/>
      <c r="V200" s="51">
        <f t="shared" si="46"/>
        <v>1</v>
      </c>
      <c r="W200" s="51" t="str">
        <f t="shared" si="32"/>
        <v/>
      </c>
      <c r="X200" s="51">
        <f t="shared" si="33"/>
        <v>4</v>
      </c>
      <c r="Y200" s="47" t="str">
        <f t="shared" si="47"/>
        <v>certifié</v>
      </c>
      <c r="Z200" t="s">
        <v>540</v>
      </c>
      <c r="AA200" s="11">
        <f>IF(COUNTIF($C$2:$C200,C200)&gt;1,0,1)</f>
        <v>0</v>
      </c>
      <c r="AB200" s="119" t="str">
        <f t="shared" si="34"/>
        <v>juin-14</v>
      </c>
      <c r="AC200" s="120" t="str">
        <f t="shared" si="35"/>
        <v>TRAITES</v>
      </c>
      <c r="AD200" s="112"/>
      <c r="AE200" s="53"/>
    </row>
    <row r="201" spans="1:31" s="17" customFormat="1" ht="13.15" customHeight="1" x14ac:dyDescent="0.2">
      <c r="A201" s="45" t="str">
        <f t="shared" ref="A201:A232" si="48" xml:space="preserve"> CONCATENATE(H201," ",I201)</f>
        <v>Liquide Vaisselle 5L  SODEGREEN P</v>
      </c>
      <c r="B201" s="46" t="s">
        <v>19</v>
      </c>
      <c r="C201" s="20" t="s">
        <v>166</v>
      </c>
      <c r="D201" s="57" t="s">
        <v>45</v>
      </c>
      <c r="E201" s="57" t="s">
        <v>20</v>
      </c>
      <c r="F201" s="65" t="b">
        <v>0</v>
      </c>
      <c r="G201" s="20" t="s">
        <v>165</v>
      </c>
      <c r="H201" s="39" t="s">
        <v>154</v>
      </c>
      <c r="I201" s="26" t="s">
        <v>448</v>
      </c>
      <c r="J201" s="29" t="s">
        <v>449</v>
      </c>
      <c r="K201" s="31" t="s">
        <v>21</v>
      </c>
      <c r="L201" s="56">
        <v>41820</v>
      </c>
      <c r="M201" s="32">
        <v>41824</v>
      </c>
      <c r="N201" s="32"/>
      <c r="O201" s="32"/>
      <c r="P201" s="32"/>
      <c r="Q201" s="32"/>
      <c r="R201" s="32"/>
      <c r="S201" s="56">
        <v>42058</v>
      </c>
      <c r="T201" s="47" t="s">
        <v>22</v>
      </c>
      <c r="U201" s="52"/>
      <c r="V201" s="51">
        <f t="shared" si="46"/>
        <v>1</v>
      </c>
      <c r="W201" s="51" t="str">
        <f t="shared" ref="W201:W234" si="49">IF(IF(L201&gt;0,M201="",M201&gt;0),1,"")</f>
        <v/>
      </c>
      <c r="X201" s="51">
        <f t="shared" ref="X201:X234" si="50">IF(M201="","",M201-L201)</f>
        <v>4</v>
      </c>
      <c r="Y201" s="47" t="str">
        <f t="shared" si="47"/>
        <v>certifié</v>
      </c>
      <c r="Z201" t="s">
        <v>540</v>
      </c>
      <c r="AA201" s="11">
        <f>IF(COUNTIF($C$2:$C201,C201)&gt;1,0,1)</f>
        <v>0</v>
      </c>
      <c r="AB201" s="119" t="str">
        <f t="shared" si="34"/>
        <v>juin-14</v>
      </c>
      <c r="AC201" s="120" t="str">
        <f t="shared" si="35"/>
        <v>TRAITES</v>
      </c>
      <c r="AD201" s="112"/>
      <c r="AE201" s="53"/>
    </row>
    <row r="202" spans="1:31" s="17" customFormat="1" ht="13.15" customHeight="1" x14ac:dyDescent="0.2">
      <c r="A202" s="45" t="str">
        <f t="shared" si="48"/>
        <v>Liquide vaisselle écologique 500mL SPADO</v>
      </c>
      <c r="B202" s="46" t="s">
        <v>19</v>
      </c>
      <c r="C202" s="20" t="s">
        <v>121</v>
      </c>
      <c r="D202" s="57" t="s">
        <v>45</v>
      </c>
      <c r="E202" s="57" t="s">
        <v>20</v>
      </c>
      <c r="F202" s="65" t="b">
        <v>0</v>
      </c>
      <c r="G202" s="20" t="s">
        <v>122</v>
      </c>
      <c r="H202" s="39" t="s">
        <v>114</v>
      </c>
      <c r="I202" s="26" t="s">
        <v>152</v>
      </c>
      <c r="J202" s="29" t="s">
        <v>130</v>
      </c>
      <c r="K202" s="31" t="s">
        <v>21</v>
      </c>
      <c r="L202" s="56">
        <v>41022</v>
      </c>
      <c r="M202" s="32">
        <v>41087</v>
      </c>
      <c r="N202" s="32"/>
      <c r="O202" s="32"/>
      <c r="P202" s="32"/>
      <c r="Q202" s="32"/>
      <c r="R202" s="32"/>
      <c r="S202" s="56">
        <v>41110</v>
      </c>
      <c r="T202" s="47" t="s">
        <v>22</v>
      </c>
      <c r="U202" s="52"/>
      <c r="V202" s="51">
        <f t="shared" si="46"/>
        <v>1</v>
      </c>
      <c r="W202" s="51" t="str">
        <f t="shared" si="49"/>
        <v/>
      </c>
      <c r="X202" s="51">
        <f t="shared" si="50"/>
        <v>65</v>
      </c>
      <c r="Y202" s="47" t="str">
        <f t="shared" si="47"/>
        <v>certifié</v>
      </c>
      <c r="Z202" s="17" t="s">
        <v>538</v>
      </c>
      <c r="AA202" s="11">
        <f>IF(COUNTIF($C$2:$C202,C202)&gt;1,0,1)</f>
        <v>0</v>
      </c>
      <c r="AB202" s="119" t="str">
        <f t="shared" ref="AB202:AB234" si="51">TEXT(L202,"MMM-AA")</f>
        <v>avr-12</v>
      </c>
      <c r="AC202" s="120" t="str">
        <f t="shared" ref="AC202:AC234" si="52">IF(S202&gt;0,"TRAITES",IF(R202&gt;0,"DOC COMPLEMENTAIRES A TRAITER",IF(Q202&gt;0,"EN ATTENTE DOC COMPLEMENTAIREs",IF(P202&gt;0,"DOC COMPLEMENTAIRES A TRAITER",IF(O202&gt;0,"EN ATTENTE DOC COMPLEMENTAIRES",IF(N202&gt;0,"DOC COMPLEMENTAIRES A TRAITER",IF(M202&gt;0,"EN ATTENTE DOC COMPLEMENTAIRES",IF(L202&gt;0,"A TRAITER",""))))))))</f>
        <v>TRAITES</v>
      </c>
      <c r="AD202" s="112"/>
      <c r="AE202" s="53"/>
    </row>
    <row r="203" spans="1:31" s="17" customFormat="1" ht="13.15" customHeight="1" x14ac:dyDescent="0.2">
      <c r="A203" s="45" t="str">
        <f t="shared" si="48"/>
        <v>Nettoyant Dégraissant Vaisselle Doux pour la peau 1L STEPHIE</v>
      </c>
      <c r="B203" s="46" t="s">
        <v>19</v>
      </c>
      <c r="C203" s="20" t="s">
        <v>158</v>
      </c>
      <c r="D203" s="57" t="s">
        <v>45</v>
      </c>
      <c r="E203" s="57" t="s">
        <v>20</v>
      </c>
      <c r="F203" s="65" t="b">
        <v>0</v>
      </c>
      <c r="G203" s="20" t="s">
        <v>155</v>
      </c>
      <c r="H203" s="39" t="s">
        <v>232</v>
      </c>
      <c r="I203" s="75" t="s">
        <v>233</v>
      </c>
      <c r="J203" s="71" t="s">
        <v>234</v>
      </c>
      <c r="K203" s="31" t="s">
        <v>21</v>
      </c>
      <c r="L203" s="56">
        <v>42465</v>
      </c>
      <c r="M203" s="32">
        <v>42580</v>
      </c>
      <c r="N203" s="32">
        <v>42704</v>
      </c>
      <c r="O203" s="32">
        <v>42782</v>
      </c>
      <c r="P203" s="32">
        <v>42802</v>
      </c>
      <c r="Q203" s="32"/>
      <c r="R203" s="32"/>
      <c r="S203" s="40">
        <v>42843</v>
      </c>
      <c r="T203" s="47" t="s">
        <v>22</v>
      </c>
      <c r="U203" s="52"/>
      <c r="V203" s="51">
        <v>1</v>
      </c>
      <c r="W203" s="51" t="str">
        <f t="shared" si="49"/>
        <v/>
      </c>
      <c r="X203" s="51">
        <f t="shared" si="50"/>
        <v>115</v>
      </c>
      <c r="Y203" s="47" t="s">
        <v>25</v>
      </c>
      <c r="Z203" s="17" t="s">
        <v>542</v>
      </c>
      <c r="AA203" s="11">
        <f>IF(COUNTIF($C$2:$C203,C203)&gt;1,0,1)</f>
        <v>0</v>
      </c>
      <c r="AB203" s="119" t="str">
        <f t="shared" si="51"/>
        <v>avr-16</v>
      </c>
      <c r="AC203" s="120" t="str">
        <f t="shared" si="52"/>
        <v>TRAITES</v>
      </c>
      <c r="AD203" s="112"/>
      <c r="AE203" s="53"/>
    </row>
    <row r="204" spans="1:31" s="17" customFormat="1" ht="13.15" customHeight="1" x14ac:dyDescent="0.2">
      <c r="A204" s="45" t="str">
        <f t="shared" si="48"/>
        <v>Liquide vaisselle 1L TECHLINE</v>
      </c>
      <c r="B204" s="46" t="s">
        <v>19</v>
      </c>
      <c r="C204" s="73" t="s">
        <v>176</v>
      </c>
      <c r="D204" s="57" t="s">
        <v>45</v>
      </c>
      <c r="E204" s="57" t="s">
        <v>20</v>
      </c>
      <c r="F204" s="65" t="b">
        <v>0</v>
      </c>
      <c r="G204" s="73" t="s">
        <v>175</v>
      </c>
      <c r="H204" s="39" t="s">
        <v>148</v>
      </c>
      <c r="I204" s="39" t="s">
        <v>331</v>
      </c>
      <c r="J204" s="41" t="s">
        <v>182</v>
      </c>
      <c r="K204" s="31" t="s">
        <v>21</v>
      </c>
      <c r="L204" s="40">
        <v>41058</v>
      </c>
      <c r="M204" s="40">
        <v>41184</v>
      </c>
      <c r="N204" s="40"/>
      <c r="O204" s="40"/>
      <c r="P204" s="40"/>
      <c r="Q204" s="40"/>
      <c r="R204" s="40"/>
      <c r="S204" s="40">
        <v>41306</v>
      </c>
      <c r="T204" s="47" t="s">
        <v>22</v>
      </c>
      <c r="U204" s="52"/>
      <c r="V204" s="51">
        <f t="shared" ref="V204:V209" si="53">IF(S204="retrait","",IF(S204="suspension","",IF(S204="","",1)))</f>
        <v>1</v>
      </c>
      <c r="W204" s="51" t="str">
        <f t="shared" si="49"/>
        <v/>
      </c>
      <c r="X204" s="51">
        <f t="shared" si="50"/>
        <v>126</v>
      </c>
      <c r="Y204" s="47" t="str">
        <f t="shared" ref="Y204:Y218" si="54">IF(S204="retrait","retrait",IF(S204="suspension","suspension",IF(S204&gt;0,"certifié",IF(M204&gt;0,"instruction en cours",IF(L204&gt;0,"non instruit","")))))</f>
        <v>certifié</v>
      </c>
      <c r="Z204" t="s">
        <v>542</v>
      </c>
      <c r="AA204" s="11">
        <f>IF(COUNTIF($C$2:$C204,C204)&gt;1,0,1)</f>
        <v>0</v>
      </c>
      <c r="AB204" s="119" t="str">
        <f t="shared" si="51"/>
        <v>mai-12</v>
      </c>
      <c r="AC204" s="120" t="str">
        <f t="shared" si="52"/>
        <v>TRAITES</v>
      </c>
      <c r="AD204" s="112"/>
      <c r="AE204" s="53"/>
    </row>
    <row r="205" spans="1:31" s="17" customFormat="1" ht="13.15" customHeight="1" x14ac:dyDescent="0.2">
      <c r="A205" s="45" t="str">
        <f t="shared" si="48"/>
        <v>Liquide vaisselle 5L TECHLINE</v>
      </c>
      <c r="B205" s="46" t="s">
        <v>19</v>
      </c>
      <c r="C205" s="73" t="s">
        <v>176</v>
      </c>
      <c r="D205" s="57" t="s">
        <v>45</v>
      </c>
      <c r="E205" s="57" t="s">
        <v>20</v>
      </c>
      <c r="F205" s="65" t="b">
        <v>0</v>
      </c>
      <c r="G205" s="73" t="s">
        <v>175</v>
      </c>
      <c r="H205" s="39" t="s">
        <v>188</v>
      </c>
      <c r="I205" s="39" t="s">
        <v>331</v>
      </c>
      <c r="J205" s="41" t="s">
        <v>284</v>
      </c>
      <c r="K205" s="31" t="s">
        <v>21</v>
      </c>
      <c r="L205" s="40">
        <v>41058</v>
      </c>
      <c r="M205" s="40">
        <v>41184</v>
      </c>
      <c r="N205" s="40"/>
      <c r="O205" s="40"/>
      <c r="P205" s="40"/>
      <c r="Q205" s="40"/>
      <c r="R205" s="40"/>
      <c r="S205" s="40">
        <v>41306</v>
      </c>
      <c r="T205" s="47" t="s">
        <v>22</v>
      </c>
      <c r="U205" s="52"/>
      <c r="V205" s="51">
        <f t="shared" si="53"/>
        <v>1</v>
      </c>
      <c r="W205" s="51" t="str">
        <f t="shared" si="49"/>
        <v/>
      </c>
      <c r="X205" s="51">
        <f t="shared" si="50"/>
        <v>126</v>
      </c>
      <c r="Y205" s="47" t="str">
        <f t="shared" si="54"/>
        <v>certifié</v>
      </c>
      <c r="Z205" t="s">
        <v>542</v>
      </c>
      <c r="AA205" s="11">
        <f>IF(COUNTIF($C$2:$C205,C205)&gt;1,0,1)</f>
        <v>0</v>
      </c>
      <c r="AB205" s="119" t="str">
        <f t="shared" si="51"/>
        <v>mai-12</v>
      </c>
      <c r="AC205" s="120" t="str">
        <f t="shared" si="52"/>
        <v>TRAITES</v>
      </c>
      <c r="AD205" s="112"/>
      <c r="AE205" s="53"/>
    </row>
    <row r="206" spans="1:31" s="17" customFormat="1" ht="13.15" customHeight="1" x14ac:dyDescent="0.2">
      <c r="A206" s="45" t="str">
        <f t="shared" si="48"/>
        <v>Plonge Manuelle 1L TITANIUM</v>
      </c>
      <c r="B206" s="46" t="s">
        <v>19</v>
      </c>
      <c r="C206" s="20" t="s">
        <v>166</v>
      </c>
      <c r="D206" s="57" t="s">
        <v>45</v>
      </c>
      <c r="E206" s="57" t="s">
        <v>20</v>
      </c>
      <c r="F206" s="65" t="b">
        <v>0</v>
      </c>
      <c r="G206" s="20" t="s">
        <v>165</v>
      </c>
      <c r="H206" s="39" t="s">
        <v>343</v>
      </c>
      <c r="I206" s="39" t="s">
        <v>374</v>
      </c>
      <c r="J206" s="41" t="s">
        <v>375</v>
      </c>
      <c r="K206" s="31" t="s">
        <v>21</v>
      </c>
      <c r="L206" s="40">
        <v>41523</v>
      </c>
      <c r="M206" s="40">
        <v>41536</v>
      </c>
      <c r="N206" s="40"/>
      <c r="O206" s="40"/>
      <c r="P206" s="40"/>
      <c r="Q206" s="40"/>
      <c r="R206" s="40"/>
      <c r="S206" s="40">
        <v>42306</v>
      </c>
      <c r="T206" s="47" t="s">
        <v>22</v>
      </c>
      <c r="U206" s="52"/>
      <c r="V206" s="51">
        <f t="shared" si="53"/>
        <v>1</v>
      </c>
      <c r="W206" s="51" t="str">
        <f t="shared" si="49"/>
        <v/>
      </c>
      <c r="X206" s="51">
        <f t="shared" si="50"/>
        <v>13</v>
      </c>
      <c r="Y206" s="47" t="str">
        <f t="shared" si="54"/>
        <v>certifié</v>
      </c>
      <c r="Z206" t="s">
        <v>540</v>
      </c>
      <c r="AA206" s="11">
        <f>IF(COUNTIF($C$2:$C206,C206)&gt;1,0,1)</f>
        <v>0</v>
      </c>
      <c r="AB206" s="119" t="str">
        <f t="shared" si="51"/>
        <v>sept-13</v>
      </c>
      <c r="AC206" s="120" t="str">
        <f t="shared" si="52"/>
        <v>TRAITES</v>
      </c>
      <c r="AD206" s="112"/>
      <c r="AE206" s="53"/>
    </row>
    <row r="207" spans="1:31" s="17" customFormat="1" ht="13.15" customHeight="1" x14ac:dyDescent="0.2">
      <c r="A207" s="45" t="str">
        <f t="shared" si="48"/>
        <v>Plonge Manuelle 5L TITANIUM</v>
      </c>
      <c r="B207" s="46" t="s">
        <v>19</v>
      </c>
      <c r="C207" s="20" t="s">
        <v>166</v>
      </c>
      <c r="D207" s="57" t="s">
        <v>45</v>
      </c>
      <c r="E207" s="57" t="s">
        <v>20</v>
      </c>
      <c r="F207" s="65" t="b">
        <v>0</v>
      </c>
      <c r="G207" s="20" t="s">
        <v>165</v>
      </c>
      <c r="H207" s="39" t="s">
        <v>344</v>
      </c>
      <c r="I207" s="39" t="s">
        <v>374</v>
      </c>
      <c r="J207" s="41" t="s">
        <v>376</v>
      </c>
      <c r="K207" s="31" t="s">
        <v>21</v>
      </c>
      <c r="L207" s="40">
        <v>41523</v>
      </c>
      <c r="M207" s="40">
        <v>41536</v>
      </c>
      <c r="N207" s="40"/>
      <c r="O207" s="40"/>
      <c r="P207" s="40"/>
      <c r="Q207" s="40"/>
      <c r="R207" s="40"/>
      <c r="S207" s="40">
        <v>41536</v>
      </c>
      <c r="T207" s="47" t="s">
        <v>22</v>
      </c>
      <c r="U207" s="52"/>
      <c r="V207" s="51">
        <f t="shared" si="53"/>
        <v>1</v>
      </c>
      <c r="W207" s="51" t="str">
        <f t="shared" si="49"/>
        <v/>
      </c>
      <c r="X207" s="51">
        <f t="shared" si="50"/>
        <v>13</v>
      </c>
      <c r="Y207" s="47" t="str">
        <f t="shared" si="54"/>
        <v>certifié</v>
      </c>
      <c r="Z207" t="s">
        <v>540</v>
      </c>
      <c r="AA207" s="11">
        <f>IF(COUNTIF($C$2:$C207,C207)&gt;1,0,1)</f>
        <v>0</v>
      </c>
      <c r="AB207" s="119" t="str">
        <f t="shared" si="51"/>
        <v>sept-13</v>
      </c>
      <c r="AC207" s="120" t="str">
        <f t="shared" si="52"/>
        <v>TRAITES</v>
      </c>
      <c r="AD207" s="112"/>
      <c r="AE207" s="53"/>
    </row>
    <row r="208" spans="1:31" s="17" customFormat="1" ht="13.15" customHeight="1" x14ac:dyDescent="0.2">
      <c r="A208" s="45" t="str">
        <f t="shared" si="48"/>
        <v xml:space="preserve">Liquide Vaisselle Écologique 1L ULTRA VERT </v>
      </c>
      <c r="B208" s="46" t="s">
        <v>19</v>
      </c>
      <c r="C208" s="73" t="s">
        <v>262</v>
      </c>
      <c r="D208" s="57" t="s">
        <v>45</v>
      </c>
      <c r="E208" s="57" t="s">
        <v>20</v>
      </c>
      <c r="F208" s="65" t="b">
        <v>0</v>
      </c>
      <c r="G208" s="73" t="s">
        <v>252</v>
      </c>
      <c r="H208" s="39" t="s">
        <v>251</v>
      </c>
      <c r="I208" s="39" t="s">
        <v>189</v>
      </c>
      <c r="J208" s="41" t="s">
        <v>389</v>
      </c>
      <c r="K208" s="78" t="s">
        <v>21</v>
      </c>
      <c r="L208" s="40">
        <v>41577</v>
      </c>
      <c r="M208" s="40">
        <v>41614</v>
      </c>
      <c r="N208" s="40"/>
      <c r="O208" s="40"/>
      <c r="P208" s="40"/>
      <c r="Q208" s="40"/>
      <c r="R208" s="40"/>
      <c r="S208" s="40">
        <v>41628</v>
      </c>
      <c r="T208" s="47" t="s">
        <v>22</v>
      </c>
      <c r="U208" s="52"/>
      <c r="V208" s="51">
        <f t="shared" si="53"/>
        <v>1</v>
      </c>
      <c r="W208" s="51" t="str">
        <f t="shared" si="49"/>
        <v/>
      </c>
      <c r="X208" s="51">
        <f t="shared" si="50"/>
        <v>37</v>
      </c>
      <c r="Y208" s="47" t="str">
        <f t="shared" si="54"/>
        <v>certifié</v>
      </c>
      <c r="Z208" s="17" t="s">
        <v>542</v>
      </c>
      <c r="AA208" s="11">
        <f>IF(COUNTIF($C$2:$C208,C208)&gt;1,0,1)</f>
        <v>0</v>
      </c>
      <c r="AB208" s="119" t="str">
        <f t="shared" si="51"/>
        <v>oct-13</v>
      </c>
      <c r="AC208" s="120" t="str">
        <f t="shared" si="52"/>
        <v>TRAITES</v>
      </c>
      <c r="AD208" s="112"/>
      <c r="AE208" s="53"/>
    </row>
    <row r="209" spans="1:31" s="17" customFormat="1" ht="13.15" customHeight="1" x14ac:dyDescent="0.2">
      <c r="A209" s="45" t="str">
        <f t="shared" si="48"/>
        <v xml:space="preserve">Liquide Vaisselle Écologique 5L ULTRA VERT </v>
      </c>
      <c r="B209" s="46" t="s">
        <v>19</v>
      </c>
      <c r="C209" s="73" t="s">
        <v>262</v>
      </c>
      <c r="D209" s="57" t="s">
        <v>45</v>
      </c>
      <c r="E209" s="57" t="s">
        <v>20</v>
      </c>
      <c r="F209" s="65" t="b">
        <v>0</v>
      </c>
      <c r="G209" s="73" t="s">
        <v>252</v>
      </c>
      <c r="H209" s="39" t="s">
        <v>253</v>
      </c>
      <c r="I209" s="39" t="s">
        <v>189</v>
      </c>
      <c r="J209" s="41" t="s">
        <v>390</v>
      </c>
      <c r="K209" s="78" t="s">
        <v>21</v>
      </c>
      <c r="L209" s="40">
        <v>41577</v>
      </c>
      <c r="M209" s="40">
        <v>41614</v>
      </c>
      <c r="N209" s="40"/>
      <c r="O209" s="40"/>
      <c r="P209" s="40"/>
      <c r="Q209" s="40"/>
      <c r="R209" s="40"/>
      <c r="S209" s="40">
        <v>41628</v>
      </c>
      <c r="T209" s="47" t="s">
        <v>22</v>
      </c>
      <c r="U209" s="52"/>
      <c r="V209" s="51">
        <f t="shared" si="53"/>
        <v>1</v>
      </c>
      <c r="W209" s="51" t="str">
        <f t="shared" si="49"/>
        <v/>
      </c>
      <c r="X209" s="51">
        <f t="shared" si="50"/>
        <v>37</v>
      </c>
      <c r="Y209" s="47" t="str">
        <f t="shared" si="54"/>
        <v>certifié</v>
      </c>
      <c r="Z209" s="17" t="s">
        <v>542</v>
      </c>
      <c r="AA209" s="11">
        <f>IF(COUNTIF($C$2:$C209,C209)&gt;1,0,1)</f>
        <v>0</v>
      </c>
      <c r="AB209" s="119" t="str">
        <f t="shared" si="51"/>
        <v>oct-13</v>
      </c>
      <c r="AC209" s="120" t="str">
        <f t="shared" si="52"/>
        <v>TRAITES</v>
      </c>
      <c r="AD209" s="112"/>
      <c r="AE209" s="53"/>
    </row>
    <row r="210" spans="1:31" s="17" customFormat="1" ht="13.15" customHeight="1" x14ac:dyDescent="0.2">
      <c r="A210" s="45" t="str">
        <f t="shared" si="48"/>
        <v>Liquide Vaisselle Manuelle 1L VERONESE</v>
      </c>
      <c r="B210" s="46" t="s">
        <v>19</v>
      </c>
      <c r="C210" s="20" t="s">
        <v>166</v>
      </c>
      <c r="D210" s="57" t="s">
        <v>45</v>
      </c>
      <c r="E210" s="57" t="s">
        <v>20</v>
      </c>
      <c r="F210" s="65" t="b">
        <v>0</v>
      </c>
      <c r="G210" s="20" t="s">
        <v>165</v>
      </c>
      <c r="H210" s="39" t="s">
        <v>307</v>
      </c>
      <c r="I210" s="39" t="s">
        <v>310</v>
      </c>
      <c r="J210" s="41" t="s">
        <v>521</v>
      </c>
      <c r="K210" s="31" t="s">
        <v>21</v>
      </c>
      <c r="L210" s="40">
        <v>41338</v>
      </c>
      <c r="M210" s="40">
        <v>41344</v>
      </c>
      <c r="N210" s="40"/>
      <c r="O210" s="40"/>
      <c r="P210" s="40"/>
      <c r="Q210" s="40"/>
      <c r="R210" s="40"/>
      <c r="S210" s="40">
        <v>42306</v>
      </c>
      <c r="T210" s="47" t="s">
        <v>22</v>
      </c>
      <c r="U210" s="52"/>
      <c r="V210" s="51">
        <f t="shared" ref="V210:V218" si="55">IF(S210="retrait","",IF(S210="suspension","",IF(S210="","",1)))</f>
        <v>1</v>
      </c>
      <c r="W210" s="51" t="str">
        <f t="shared" si="49"/>
        <v/>
      </c>
      <c r="X210" s="51">
        <f t="shared" si="50"/>
        <v>6</v>
      </c>
      <c r="Y210" s="47" t="str">
        <f t="shared" si="54"/>
        <v>certifié</v>
      </c>
      <c r="Z210" t="s">
        <v>540</v>
      </c>
      <c r="AA210" s="11">
        <f>IF(COUNTIF($C$2:$C210,C210)&gt;1,0,1)</f>
        <v>0</v>
      </c>
      <c r="AB210" s="119" t="str">
        <f t="shared" si="51"/>
        <v>mars-13</v>
      </c>
      <c r="AC210" s="120" t="str">
        <f t="shared" si="52"/>
        <v>TRAITES</v>
      </c>
      <c r="AD210" s="112"/>
      <c r="AE210" s="53"/>
    </row>
    <row r="211" spans="1:31" s="17" customFormat="1" ht="13.15" customHeight="1" x14ac:dyDescent="0.2">
      <c r="A211" s="45" t="str">
        <f t="shared" si="48"/>
        <v>Liquide Vaisselle Manuelle 5L VERONESE</v>
      </c>
      <c r="B211" s="46" t="s">
        <v>19</v>
      </c>
      <c r="C211" s="20" t="s">
        <v>166</v>
      </c>
      <c r="D211" s="57" t="s">
        <v>45</v>
      </c>
      <c r="E211" s="57" t="s">
        <v>20</v>
      </c>
      <c r="F211" s="65" t="b">
        <v>0</v>
      </c>
      <c r="G211" s="20" t="s">
        <v>165</v>
      </c>
      <c r="H211" s="39" t="s">
        <v>306</v>
      </c>
      <c r="I211" s="39" t="s">
        <v>310</v>
      </c>
      <c r="J211" s="41" t="s">
        <v>309</v>
      </c>
      <c r="K211" s="31" t="s">
        <v>21</v>
      </c>
      <c r="L211" s="40">
        <v>41338</v>
      </c>
      <c r="M211" s="40">
        <v>41344</v>
      </c>
      <c r="N211" s="40"/>
      <c r="O211" s="40"/>
      <c r="P211" s="40"/>
      <c r="Q211" s="40"/>
      <c r="R211" s="40"/>
      <c r="S211" s="40">
        <v>41444</v>
      </c>
      <c r="T211" s="47" t="s">
        <v>22</v>
      </c>
      <c r="U211" s="52"/>
      <c r="V211" s="51">
        <f t="shared" si="55"/>
        <v>1</v>
      </c>
      <c r="W211" s="51" t="str">
        <f t="shared" si="49"/>
        <v/>
      </c>
      <c r="X211" s="51">
        <f t="shared" si="50"/>
        <v>6</v>
      </c>
      <c r="Y211" s="47" t="str">
        <f t="shared" si="54"/>
        <v>certifié</v>
      </c>
      <c r="Z211" t="s">
        <v>540</v>
      </c>
      <c r="AA211" s="11">
        <f>IF(COUNTIF($C$2:$C211,C211)&gt;1,0,1)</f>
        <v>0</v>
      </c>
      <c r="AB211" s="119" t="str">
        <f t="shared" si="51"/>
        <v>mars-13</v>
      </c>
      <c r="AC211" s="120" t="str">
        <f t="shared" si="52"/>
        <v>TRAITES</v>
      </c>
      <c r="AD211" s="112"/>
      <c r="AE211" s="53"/>
    </row>
    <row r="212" spans="1:31" s="17" customFormat="1" ht="13.15" customHeight="1" x14ac:dyDescent="0.2">
      <c r="A212" s="45" t="str">
        <f t="shared" si="48"/>
        <v>Liquide Vaisselle Manuelle 500mL (FR, NL, EN, ES) VERONESE</v>
      </c>
      <c r="B212" s="46" t="s">
        <v>19</v>
      </c>
      <c r="C212" s="20" t="s">
        <v>166</v>
      </c>
      <c r="D212" s="57" t="s">
        <v>45</v>
      </c>
      <c r="E212" s="57" t="s">
        <v>20</v>
      </c>
      <c r="F212" s="65" t="b">
        <v>0</v>
      </c>
      <c r="G212" s="20" t="s">
        <v>165</v>
      </c>
      <c r="H212" s="39" t="s">
        <v>316</v>
      </c>
      <c r="I212" s="39" t="s">
        <v>310</v>
      </c>
      <c r="J212" s="41" t="s">
        <v>314</v>
      </c>
      <c r="K212" s="31" t="s">
        <v>21</v>
      </c>
      <c r="L212" s="40">
        <v>41339</v>
      </c>
      <c r="M212" s="40">
        <v>41362</v>
      </c>
      <c r="N212" s="40"/>
      <c r="O212" s="40"/>
      <c r="P212" s="40"/>
      <c r="Q212" s="40"/>
      <c r="R212" s="40"/>
      <c r="S212" s="40">
        <v>41362</v>
      </c>
      <c r="T212" s="47" t="s">
        <v>22</v>
      </c>
      <c r="U212" s="52"/>
      <c r="V212" s="51">
        <f t="shared" si="55"/>
        <v>1</v>
      </c>
      <c r="W212" s="51" t="str">
        <f t="shared" si="49"/>
        <v/>
      </c>
      <c r="X212" s="51">
        <f t="shared" si="50"/>
        <v>23</v>
      </c>
      <c r="Y212" s="47" t="str">
        <f t="shared" si="54"/>
        <v>certifié</v>
      </c>
      <c r="Z212" t="s">
        <v>540</v>
      </c>
      <c r="AA212" s="11">
        <f>IF(COUNTIF($C$2:$C212,C212)&gt;1,0,1)</f>
        <v>0</v>
      </c>
      <c r="AB212" s="119" t="str">
        <f t="shared" si="51"/>
        <v>mars-13</v>
      </c>
      <c r="AC212" s="120" t="str">
        <f t="shared" si="52"/>
        <v>TRAITES</v>
      </c>
      <c r="AD212" s="112"/>
      <c r="AE212" s="53"/>
    </row>
    <row r="213" spans="1:31" s="17" customFormat="1" ht="12.75" customHeight="1" x14ac:dyDescent="0.2">
      <c r="A213" s="45" t="str">
        <f t="shared" si="48"/>
        <v>Liquide vaisselle Clem Eco 1L VERT'HYGE</v>
      </c>
      <c r="B213" s="46" t="s">
        <v>19</v>
      </c>
      <c r="C213" s="77" t="s">
        <v>266</v>
      </c>
      <c r="D213" s="57" t="s">
        <v>45</v>
      </c>
      <c r="E213" s="57" t="s">
        <v>20</v>
      </c>
      <c r="F213" s="65" t="b">
        <v>0</v>
      </c>
      <c r="G213" s="73" t="s">
        <v>265</v>
      </c>
      <c r="H213" s="39" t="s">
        <v>267</v>
      </c>
      <c r="I213" s="21" t="s">
        <v>271</v>
      </c>
      <c r="J213" s="41" t="s">
        <v>272</v>
      </c>
      <c r="K213" s="31" t="s">
        <v>249</v>
      </c>
      <c r="L213" s="40">
        <v>41104</v>
      </c>
      <c r="M213" s="40">
        <v>41255</v>
      </c>
      <c r="N213" s="40"/>
      <c r="O213" s="40"/>
      <c r="P213" s="40"/>
      <c r="Q213" s="40"/>
      <c r="R213" s="40"/>
      <c r="S213" s="40">
        <v>41408</v>
      </c>
      <c r="T213" s="47" t="s">
        <v>22</v>
      </c>
      <c r="U213" s="52"/>
      <c r="V213" s="51">
        <f t="shared" si="55"/>
        <v>1</v>
      </c>
      <c r="W213" s="51" t="str">
        <f t="shared" si="49"/>
        <v/>
      </c>
      <c r="X213" s="51">
        <f t="shared" si="50"/>
        <v>151</v>
      </c>
      <c r="Y213" s="47" t="str">
        <f t="shared" si="54"/>
        <v>certifié</v>
      </c>
      <c r="Z213" s="17" t="s">
        <v>538</v>
      </c>
      <c r="AA213" s="11">
        <f>IF(COUNTIF($C$2:$C213,C213)&gt;1,0,1)</f>
        <v>1</v>
      </c>
      <c r="AB213" s="119" t="str">
        <f t="shared" si="51"/>
        <v>juil-12</v>
      </c>
      <c r="AC213" s="120" t="str">
        <f t="shared" si="52"/>
        <v>TRAITES</v>
      </c>
      <c r="AD213" s="112"/>
      <c r="AE213" s="53"/>
    </row>
    <row r="214" spans="1:31" s="17" customFormat="1" ht="13.15" customHeight="1" x14ac:dyDescent="0.2">
      <c r="A214" s="45" t="str">
        <f t="shared" si="48"/>
        <v>Liquide vaisselle Clem Eco 5L VERT'HYGE</v>
      </c>
      <c r="B214" s="46" t="s">
        <v>19</v>
      </c>
      <c r="C214" s="77" t="s">
        <v>266</v>
      </c>
      <c r="D214" s="57" t="s">
        <v>45</v>
      </c>
      <c r="E214" s="57" t="s">
        <v>20</v>
      </c>
      <c r="F214" s="65" t="b">
        <v>0</v>
      </c>
      <c r="G214" s="73" t="s">
        <v>265</v>
      </c>
      <c r="H214" s="39" t="s">
        <v>268</v>
      </c>
      <c r="I214" s="21" t="s">
        <v>271</v>
      </c>
      <c r="J214" s="41" t="s">
        <v>273</v>
      </c>
      <c r="K214" s="31" t="s">
        <v>249</v>
      </c>
      <c r="L214" s="40">
        <v>41104</v>
      </c>
      <c r="M214" s="40">
        <v>41255</v>
      </c>
      <c r="N214" s="40"/>
      <c r="O214" s="40"/>
      <c r="P214" s="40"/>
      <c r="Q214" s="40"/>
      <c r="R214" s="40"/>
      <c r="S214" s="40">
        <v>41408</v>
      </c>
      <c r="T214" s="47" t="s">
        <v>22</v>
      </c>
      <c r="U214" s="52"/>
      <c r="V214" s="51">
        <f t="shared" si="55"/>
        <v>1</v>
      </c>
      <c r="W214" s="51" t="str">
        <f t="shared" si="49"/>
        <v/>
      </c>
      <c r="X214" s="51">
        <f t="shared" si="50"/>
        <v>151</v>
      </c>
      <c r="Y214" s="47" t="str">
        <f t="shared" si="54"/>
        <v>certifié</v>
      </c>
      <c r="Z214" s="17" t="s">
        <v>538</v>
      </c>
      <c r="AA214" s="11">
        <f>IF(COUNTIF($C$2:$C214,C214)&gt;1,0,1)</f>
        <v>0</v>
      </c>
      <c r="AB214" s="119" t="str">
        <f t="shared" si="51"/>
        <v>juil-12</v>
      </c>
      <c r="AC214" s="120" t="str">
        <f t="shared" si="52"/>
        <v>TRAITES</v>
      </c>
      <c r="AD214" s="112"/>
      <c r="AE214" s="53"/>
    </row>
    <row r="215" spans="1:31" s="17" customFormat="1" ht="13.15" customHeight="1" x14ac:dyDescent="0.2">
      <c r="A215" s="45" t="str">
        <f t="shared" si="48"/>
        <v>Liquide vaisselle professionnel 1L VERT'HYGE</v>
      </c>
      <c r="B215" s="46" t="s">
        <v>19</v>
      </c>
      <c r="C215" s="77" t="s">
        <v>266</v>
      </c>
      <c r="D215" s="57" t="s">
        <v>45</v>
      </c>
      <c r="E215" s="57" t="s">
        <v>20</v>
      </c>
      <c r="F215" s="65" t="b">
        <v>0</v>
      </c>
      <c r="G215" s="73" t="s">
        <v>265</v>
      </c>
      <c r="H215" s="39" t="s">
        <v>269</v>
      </c>
      <c r="I215" s="21" t="s">
        <v>271</v>
      </c>
      <c r="J215" s="41" t="s">
        <v>274</v>
      </c>
      <c r="K215" s="31" t="s">
        <v>249</v>
      </c>
      <c r="L215" s="40">
        <v>41104</v>
      </c>
      <c r="M215" s="40">
        <v>41255</v>
      </c>
      <c r="N215" s="40"/>
      <c r="O215" s="40"/>
      <c r="P215" s="40"/>
      <c r="Q215" s="40"/>
      <c r="R215" s="40"/>
      <c r="S215" s="40">
        <v>41408</v>
      </c>
      <c r="T215" s="47" t="s">
        <v>22</v>
      </c>
      <c r="U215" s="52"/>
      <c r="V215" s="51">
        <f t="shared" si="55"/>
        <v>1</v>
      </c>
      <c r="W215" s="51" t="str">
        <f t="shared" si="49"/>
        <v/>
      </c>
      <c r="X215" s="51">
        <f t="shared" si="50"/>
        <v>151</v>
      </c>
      <c r="Y215" s="47" t="str">
        <f t="shared" si="54"/>
        <v>certifié</v>
      </c>
      <c r="Z215" s="17" t="s">
        <v>542</v>
      </c>
      <c r="AA215" s="11">
        <f>IF(COUNTIF($C$2:$C215,C215)&gt;1,0,1)</f>
        <v>0</v>
      </c>
      <c r="AB215" s="119" t="str">
        <f t="shared" si="51"/>
        <v>juil-12</v>
      </c>
      <c r="AC215" s="120" t="str">
        <f t="shared" si="52"/>
        <v>TRAITES</v>
      </c>
      <c r="AD215" s="112"/>
      <c r="AE215" s="53"/>
    </row>
    <row r="216" spans="1:31" s="17" customFormat="1" ht="13.15" customHeight="1" x14ac:dyDescent="0.2">
      <c r="A216" s="45" t="str">
        <f t="shared" si="48"/>
        <v>Liquide vaisselle professionnel 5L VERT'HYGE</v>
      </c>
      <c r="B216" s="46" t="s">
        <v>19</v>
      </c>
      <c r="C216" s="77" t="s">
        <v>266</v>
      </c>
      <c r="D216" s="57" t="s">
        <v>45</v>
      </c>
      <c r="E216" s="57" t="s">
        <v>20</v>
      </c>
      <c r="F216" s="65" t="b">
        <v>0</v>
      </c>
      <c r="G216" s="73" t="s">
        <v>265</v>
      </c>
      <c r="H216" s="39" t="s">
        <v>270</v>
      </c>
      <c r="I216" s="21" t="s">
        <v>271</v>
      </c>
      <c r="J216" s="41" t="s">
        <v>275</v>
      </c>
      <c r="K216" s="31" t="s">
        <v>249</v>
      </c>
      <c r="L216" s="40">
        <v>41104</v>
      </c>
      <c r="M216" s="40">
        <v>41255</v>
      </c>
      <c r="N216" s="40"/>
      <c r="O216" s="40"/>
      <c r="P216" s="40"/>
      <c r="Q216" s="40"/>
      <c r="R216" s="40"/>
      <c r="S216" s="40">
        <v>41408</v>
      </c>
      <c r="T216" s="47" t="s">
        <v>22</v>
      </c>
      <c r="U216" s="52"/>
      <c r="V216" s="51">
        <f t="shared" si="55"/>
        <v>1</v>
      </c>
      <c r="W216" s="51" t="str">
        <f t="shared" si="49"/>
        <v/>
      </c>
      <c r="X216" s="51">
        <f t="shared" si="50"/>
        <v>151</v>
      </c>
      <c r="Y216" s="47" t="str">
        <f t="shared" si="54"/>
        <v>certifié</v>
      </c>
      <c r="Z216" s="17" t="s">
        <v>542</v>
      </c>
      <c r="AA216" s="11">
        <f>IF(COUNTIF($C$2:$C216,C216)&gt;1,0,1)</f>
        <v>0</v>
      </c>
      <c r="AB216" s="119" t="str">
        <f t="shared" si="51"/>
        <v>juil-12</v>
      </c>
      <c r="AC216" s="120" t="str">
        <f t="shared" si="52"/>
        <v>TRAITES</v>
      </c>
      <c r="AD216" s="112"/>
      <c r="AE216" s="53"/>
    </row>
    <row r="217" spans="1:31" s="17" customFormat="1" ht="13.15" customHeight="1" x14ac:dyDescent="0.2">
      <c r="A217" s="45" t="str">
        <f t="shared" si="48"/>
        <v>Liquide vaisselle manuelle Ecologique WVLVI 1 WADIS</v>
      </c>
      <c r="B217" s="46" t="s">
        <v>19</v>
      </c>
      <c r="C217" s="20" t="s">
        <v>68</v>
      </c>
      <c r="D217" s="57" t="s">
        <v>45</v>
      </c>
      <c r="E217" s="57" t="str">
        <f>IF(S217="retrait","Cancelled - Licence holder withdrawal",IF(S217="suspension","Cancelled - Licence holder withdrawal",IF(S217&gt;0,"Awarded",IF(M217&gt;0,"Awarded - Extension in progress",IF(L217&gt;0,"Not yet in progress","")))))</f>
        <v>Awarded</v>
      </c>
      <c r="F217" s="65" t="b">
        <v>0</v>
      </c>
      <c r="G217" s="20" t="s">
        <v>67</v>
      </c>
      <c r="H217" s="39" t="s">
        <v>203</v>
      </c>
      <c r="I217" s="26" t="s">
        <v>102</v>
      </c>
      <c r="J217" s="55" t="s">
        <v>84</v>
      </c>
      <c r="K217" s="31" t="s">
        <v>21</v>
      </c>
      <c r="L217" s="32">
        <v>40990</v>
      </c>
      <c r="M217" s="32">
        <v>41050</v>
      </c>
      <c r="N217" s="32"/>
      <c r="O217" s="32"/>
      <c r="P217" s="32"/>
      <c r="Q217" s="32"/>
      <c r="R217" s="32"/>
      <c r="S217" s="32">
        <v>41066</v>
      </c>
      <c r="T217" s="47" t="str">
        <f>IF(E217="Not yet in progress","Non",IF(E217="","","Oui"))</f>
        <v>Oui</v>
      </c>
      <c r="U217" s="52"/>
      <c r="V217" s="51">
        <f t="shared" si="55"/>
        <v>1</v>
      </c>
      <c r="W217" s="51" t="str">
        <f t="shared" si="49"/>
        <v/>
      </c>
      <c r="X217" s="51">
        <f t="shared" si="50"/>
        <v>60</v>
      </c>
      <c r="Y217" s="47" t="str">
        <f t="shared" si="54"/>
        <v>certifié</v>
      </c>
      <c r="Z217" t="s">
        <v>542</v>
      </c>
      <c r="AA217" s="11">
        <f>IF(COUNTIF($C$2:$C217,C217)&gt;1,0,1)</f>
        <v>0</v>
      </c>
      <c r="AB217" s="119" t="str">
        <f t="shared" si="51"/>
        <v>mars-12</v>
      </c>
      <c r="AC217" s="120" t="str">
        <f t="shared" si="52"/>
        <v>TRAITES</v>
      </c>
      <c r="AD217" s="112"/>
      <c r="AE217" s="53"/>
    </row>
    <row r="218" spans="1:31" s="17" customFormat="1" ht="13.15" customHeight="1" x14ac:dyDescent="0.2">
      <c r="A218" s="45" t="str">
        <f t="shared" si="48"/>
        <v>Liquide vaisselle manuelle Ecologique WVLVI 5 WADIS</v>
      </c>
      <c r="B218" s="46" t="s">
        <v>19</v>
      </c>
      <c r="C218" s="20" t="s">
        <v>68</v>
      </c>
      <c r="D218" s="57" t="s">
        <v>45</v>
      </c>
      <c r="E218" s="57" t="str">
        <f>IF(S218="retrait","Cancelled - Licence holder withdrawal",IF(S218="suspension","Cancelled - Licence holder withdrawal",IF(S218&gt;0,"Awarded",IF(M218&gt;0,"Awarded - Extension in progress",IF(L218&gt;0,"Not yet in progress","")))))</f>
        <v>Awarded</v>
      </c>
      <c r="F218" s="65" t="b">
        <v>0</v>
      </c>
      <c r="G218" s="20" t="s">
        <v>67</v>
      </c>
      <c r="H218" s="39" t="s">
        <v>204</v>
      </c>
      <c r="I218" s="26" t="s">
        <v>102</v>
      </c>
      <c r="J218" s="55" t="s">
        <v>85</v>
      </c>
      <c r="K218" s="31" t="s">
        <v>21</v>
      </c>
      <c r="L218" s="32">
        <v>40990</v>
      </c>
      <c r="M218" s="32">
        <v>41050</v>
      </c>
      <c r="N218" s="32"/>
      <c r="O218" s="32"/>
      <c r="P218" s="32"/>
      <c r="Q218" s="32"/>
      <c r="R218" s="32"/>
      <c r="S218" s="32">
        <v>41066</v>
      </c>
      <c r="T218" s="47" t="str">
        <f>IF(E218="Not yet in progress","Non",IF(E218="","","Oui"))</f>
        <v>Oui</v>
      </c>
      <c r="U218" s="52"/>
      <c r="V218" s="51">
        <f t="shared" si="55"/>
        <v>1</v>
      </c>
      <c r="W218" s="51" t="str">
        <f t="shared" si="49"/>
        <v/>
      </c>
      <c r="X218" s="51">
        <f t="shared" si="50"/>
        <v>60</v>
      </c>
      <c r="Y218" s="47" t="str">
        <f t="shared" si="54"/>
        <v>certifié</v>
      </c>
      <c r="Z218" t="s">
        <v>542</v>
      </c>
      <c r="AA218" s="11">
        <f>IF(COUNTIF($C$2:$C218,C218)&gt;1,0,1)</f>
        <v>0</v>
      </c>
      <c r="AB218" s="119" t="str">
        <f t="shared" si="51"/>
        <v>mars-12</v>
      </c>
      <c r="AC218" s="120" t="str">
        <f t="shared" si="52"/>
        <v>TRAITES</v>
      </c>
      <c r="AD218" s="112"/>
      <c r="AE218" s="53"/>
    </row>
    <row r="219" spans="1:31" ht="13.15" customHeight="1" x14ac:dyDescent="0.2">
      <c r="A219" s="45" t="str">
        <f t="shared" si="48"/>
        <v>Liquide Pour Plonge Manuelle 750mL WASHWAY</v>
      </c>
      <c r="B219" s="46" t="s">
        <v>19</v>
      </c>
      <c r="C219" s="77" t="s">
        <v>302</v>
      </c>
      <c r="D219" s="57" t="s">
        <v>45</v>
      </c>
      <c r="E219" s="57" t="s">
        <v>20</v>
      </c>
      <c r="F219" s="65" t="b">
        <v>0</v>
      </c>
      <c r="G219" s="73" t="s">
        <v>301</v>
      </c>
      <c r="H219" s="39" t="s">
        <v>426</v>
      </c>
      <c r="I219" s="21" t="s">
        <v>424</v>
      </c>
      <c r="J219" s="41" t="s">
        <v>423</v>
      </c>
      <c r="K219" s="31" t="s">
        <v>21</v>
      </c>
      <c r="L219" s="40">
        <v>42213</v>
      </c>
      <c r="M219" s="40">
        <v>42284</v>
      </c>
      <c r="N219" s="40">
        <v>42698</v>
      </c>
      <c r="O219" s="40">
        <v>42774</v>
      </c>
      <c r="P219" s="40">
        <v>42860</v>
      </c>
      <c r="Q219" s="40">
        <v>42909</v>
      </c>
      <c r="R219" s="40"/>
      <c r="S219" s="40"/>
      <c r="T219" s="47" t="s">
        <v>22</v>
      </c>
      <c r="U219" s="52"/>
      <c r="V219" s="51">
        <v>1</v>
      </c>
      <c r="W219" s="51" t="str">
        <f t="shared" si="49"/>
        <v/>
      </c>
      <c r="X219" s="51">
        <f t="shared" si="50"/>
        <v>71</v>
      </c>
      <c r="Y219" s="47" t="s">
        <v>568</v>
      </c>
      <c r="Z219" t="s">
        <v>542</v>
      </c>
      <c r="AA219" s="11">
        <f>IF(COUNTIF($C$2:$C219,C219)&gt;1,0,1)</f>
        <v>0</v>
      </c>
      <c r="AB219" s="119" t="str">
        <f t="shared" si="51"/>
        <v>juil-15</v>
      </c>
      <c r="AC219" s="120" t="str">
        <f t="shared" si="52"/>
        <v>EN ATTENTE DOC COMPLEMENTAIREs</v>
      </c>
      <c r="AD219" s="112"/>
      <c r="AE219" s="53"/>
    </row>
    <row r="220" spans="1:31" ht="13.15" customHeight="1" x14ac:dyDescent="0.2">
      <c r="A220" s="45" t="str">
        <f t="shared" si="48"/>
        <v>Liquide Pour Plonge Manuelle 5L WASHWAY</v>
      </c>
      <c r="B220" s="46" t="s">
        <v>19</v>
      </c>
      <c r="C220" s="77" t="s">
        <v>302</v>
      </c>
      <c r="D220" s="57" t="s">
        <v>45</v>
      </c>
      <c r="E220" s="57" t="s">
        <v>20</v>
      </c>
      <c r="F220" s="65" t="b">
        <v>0</v>
      </c>
      <c r="G220" s="73" t="s">
        <v>301</v>
      </c>
      <c r="H220" s="39" t="s">
        <v>427</v>
      </c>
      <c r="I220" s="21" t="s">
        <v>424</v>
      </c>
      <c r="J220" s="41" t="s">
        <v>425</v>
      </c>
      <c r="K220" s="31" t="s">
        <v>21</v>
      </c>
      <c r="L220" s="40">
        <v>42213</v>
      </c>
      <c r="M220" s="40">
        <v>42284</v>
      </c>
      <c r="N220" s="40">
        <v>42698</v>
      </c>
      <c r="O220" s="40">
        <v>42774</v>
      </c>
      <c r="P220" s="40">
        <v>42860</v>
      </c>
      <c r="Q220" s="40">
        <v>42909</v>
      </c>
      <c r="R220" s="40"/>
      <c r="S220" s="40"/>
      <c r="T220" s="47" t="s">
        <v>22</v>
      </c>
      <c r="U220" s="52"/>
      <c r="V220" s="51">
        <v>1</v>
      </c>
      <c r="W220" s="51" t="str">
        <f t="shared" si="49"/>
        <v/>
      </c>
      <c r="X220" s="51">
        <f t="shared" si="50"/>
        <v>71</v>
      </c>
      <c r="Y220" s="47" t="s">
        <v>568</v>
      </c>
      <c r="Z220" t="s">
        <v>542</v>
      </c>
      <c r="AA220" s="11">
        <f>IF(COUNTIF($C$2:$C220,C220)&gt;1,0,1)</f>
        <v>0</v>
      </c>
      <c r="AB220" s="119" t="str">
        <f t="shared" si="51"/>
        <v>juil-15</v>
      </c>
      <c r="AC220" s="120" t="str">
        <f t="shared" si="52"/>
        <v>EN ATTENTE DOC COMPLEMENTAIREs</v>
      </c>
      <c r="AD220" s="112"/>
      <c r="AE220" s="53"/>
    </row>
    <row r="221" spans="1:31" ht="13.15" customHeight="1" x14ac:dyDescent="0.2">
      <c r="A221" s="45" t="str">
        <f t="shared" si="48"/>
        <v>Liquide Pour Plonge Manuelle 30L WASHWAY</v>
      </c>
      <c r="B221" s="46" t="s">
        <v>19</v>
      </c>
      <c r="C221" s="77" t="s">
        <v>302</v>
      </c>
      <c r="D221" s="57" t="s">
        <v>45</v>
      </c>
      <c r="E221" s="57" t="s">
        <v>20</v>
      </c>
      <c r="F221" s="65" t="b">
        <v>0</v>
      </c>
      <c r="G221" s="73" t="s">
        <v>301</v>
      </c>
      <c r="H221" s="39" t="s">
        <v>429</v>
      </c>
      <c r="I221" s="21" t="s">
        <v>424</v>
      </c>
      <c r="J221" s="41" t="s">
        <v>428</v>
      </c>
      <c r="K221" s="31" t="s">
        <v>21</v>
      </c>
      <c r="L221" s="40">
        <v>42213</v>
      </c>
      <c r="M221" s="40">
        <v>42284</v>
      </c>
      <c r="N221" s="40">
        <v>42698</v>
      </c>
      <c r="O221" s="40">
        <v>42774</v>
      </c>
      <c r="P221" s="40">
        <v>42860</v>
      </c>
      <c r="Q221" s="40">
        <v>42909</v>
      </c>
      <c r="R221" s="40"/>
      <c r="S221" s="40"/>
      <c r="T221" s="47" t="s">
        <v>22</v>
      </c>
      <c r="U221" s="52"/>
      <c r="V221" s="51">
        <v>1</v>
      </c>
      <c r="W221" s="51" t="str">
        <f t="shared" si="49"/>
        <v/>
      </c>
      <c r="X221" s="51">
        <f t="shared" si="50"/>
        <v>71</v>
      </c>
      <c r="Y221" s="47" t="s">
        <v>568</v>
      </c>
      <c r="Z221" t="s">
        <v>542</v>
      </c>
      <c r="AA221" s="11">
        <f>IF(COUNTIF($C$2:$C221,C221)&gt;1,0,1)</f>
        <v>0</v>
      </c>
      <c r="AB221" s="119" t="str">
        <f t="shared" si="51"/>
        <v>juil-15</v>
      </c>
      <c r="AC221" s="120" t="str">
        <f t="shared" si="52"/>
        <v>EN ATTENTE DOC COMPLEMENTAIREs</v>
      </c>
      <c r="AD221" s="112"/>
      <c r="AE221" s="53"/>
    </row>
    <row r="222" spans="1:31" ht="13.15" customHeight="1" x14ac:dyDescent="0.2">
      <c r="A222" s="45" t="str">
        <f t="shared" si="48"/>
        <v>Liquide Pour Plonge Manuelle 200L WASHWAY</v>
      </c>
      <c r="B222" s="46" t="s">
        <v>19</v>
      </c>
      <c r="C222" s="77" t="s">
        <v>302</v>
      </c>
      <c r="D222" s="57" t="s">
        <v>45</v>
      </c>
      <c r="E222" s="57" t="s">
        <v>20</v>
      </c>
      <c r="F222" s="65" t="b">
        <v>0</v>
      </c>
      <c r="G222" s="73" t="s">
        <v>301</v>
      </c>
      <c r="H222" s="39" t="s">
        <v>431</v>
      </c>
      <c r="I222" s="21" t="s">
        <v>424</v>
      </c>
      <c r="J222" s="41" t="s">
        <v>430</v>
      </c>
      <c r="K222" s="31" t="s">
        <v>21</v>
      </c>
      <c r="L222" s="40">
        <v>42213</v>
      </c>
      <c r="M222" s="40">
        <v>42284</v>
      </c>
      <c r="N222" s="40">
        <v>42698</v>
      </c>
      <c r="O222" s="40">
        <v>42774</v>
      </c>
      <c r="P222" s="40">
        <v>42860</v>
      </c>
      <c r="Q222" s="40">
        <v>42909</v>
      </c>
      <c r="R222" s="40"/>
      <c r="S222" s="40"/>
      <c r="T222" s="47" t="s">
        <v>22</v>
      </c>
      <c r="U222" s="52"/>
      <c r="V222" s="51">
        <v>1</v>
      </c>
      <c r="W222" s="51" t="str">
        <f t="shared" si="49"/>
        <v/>
      </c>
      <c r="X222" s="51">
        <f t="shared" si="50"/>
        <v>71</v>
      </c>
      <c r="Y222" s="47" t="s">
        <v>568</v>
      </c>
      <c r="Z222" t="s">
        <v>542</v>
      </c>
      <c r="AA222" s="11">
        <f>IF(COUNTIF($C$2:$C222,C222)&gt;1,0,1)</f>
        <v>0</v>
      </c>
      <c r="AB222" s="119" t="str">
        <f t="shared" si="51"/>
        <v>juil-15</v>
      </c>
      <c r="AC222" s="120" t="str">
        <f t="shared" si="52"/>
        <v>EN ATTENTE DOC COMPLEMENTAIREs</v>
      </c>
      <c r="AD222" s="112"/>
      <c r="AE222" s="53"/>
    </row>
    <row r="223" spans="1:31" ht="13.15" customHeight="1" x14ac:dyDescent="0.2">
      <c r="A223" s="45" t="str">
        <f t="shared" si="48"/>
        <v>Liquide Pour Plonge Manuelle 1000L WASHWAY</v>
      </c>
      <c r="B223" s="46" t="s">
        <v>19</v>
      </c>
      <c r="C223" s="77" t="s">
        <v>302</v>
      </c>
      <c r="D223" s="57" t="s">
        <v>45</v>
      </c>
      <c r="E223" s="57" t="s">
        <v>20</v>
      </c>
      <c r="F223" s="65" t="b">
        <v>0</v>
      </c>
      <c r="G223" s="73" t="s">
        <v>301</v>
      </c>
      <c r="H223" s="39" t="s">
        <v>433</v>
      </c>
      <c r="I223" s="21" t="s">
        <v>424</v>
      </c>
      <c r="J223" s="41" t="s">
        <v>432</v>
      </c>
      <c r="K223" s="31" t="s">
        <v>21</v>
      </c>
      <c r="L223" s="40">
        <v>42213</v>
      </c>
      <c r="M223" s="40">
        <v>42284</v>
      </c>
      <c r="N223" s="40">
        <v>42698</v>
      </c>
      <c r="O223" s="40">
        <v>42774</v>
      </c>
      <c r="P223" s="40">
        <v>42860</v>
      </c>
      <c r="Q223" s="40">
        <v>42909</v>
      </c>
      <c r="R223" s="40"/>
      <c r="S223" s="40"/>
      <c r="T223" s="47" t="s">
        <v>22</v>
      </c>
      <c r="U223" s="52"/>
      <c r="V223" s="51">
        <v>1</v>
      </c>
      <c r="W223" s="51" t="str">
        <f t="shared" si="49"/>
        <v/>
      </c>
      <c r="X223" s="51">
        <f t="shared" si="50"/>
        <v>71</v>
      </c>
      <c r="Y223" s="47" t="s">
        <v>568</v>
      </c>
      <c r="Z223" t="s">
        <v>542</v>
      </c>
      <c r="AA223" s="11">
        <f>IF(COUNTIF($C$2:$C223,C223)&gt;1,0,1)</f>
        <v>0</v>
      </c>
      <c r="AB223" s="119" t="str">
        <f t="shared" si="51"/>
        <v>juil-15</v>
      </c>
      <c r="AC223" s="120" t="str">
        <f t="shared" si="52"/>
        <v>EN ATTENTE DOC COMPLEMENTAIREs</v>
      </c>
      <c r="AD223" s="112"/>
      <c r="AE223" s="53"/>
    </row>
    <row r="224" spans="1:31" ht="13.15" customHeight="1" x14ac:dyDescent="0.2">
      <c r="A224" s="45" t="str">
        <f t="shared" si="48"/>
        <v>Liquide Pour Plonge Manuelle Aloe Vera 750mL WASHWAY</v>
      </c>
      <c r="B224" s="46" t="s">
        <v>19</v>
      </c>
      <c r="C224" s="77" t="s">
        <v>302</v>
      </c>
      <c r="D224" s="57" t="s">
        <v>45</v>
      </c>
      <c r="E224" s="57" t="s">
        <v>20</v>
      </c>
      <c r="F224" s="65" t="b">
        <v>0</v>
      </c>
      <c r="G224" s="73" t="s">
        <v>301</v>
      </c>
      <c r="H224" s="39" t="s">
        <v>440</v>
      </c>
      <c r="I224" s="21" t="s">
        <v>424</v>
      </c>
      <c r="J224" s="41" t="s">
        <v>434</v>
      </c>
      <c r="K224" s="31" t="s">
        <v>21</v>
      </c>
      <c r="L224" s="40">
        <v>42213</v>
      </c>
      <c r="M224" s="40">
        <v>42284</v>
      </c>
      <c r="N224" s="40">
        <v>42698</v>
      </c>
      <c r="O224" s="40">
        <v>42774</v>
      </c>
      <c r="P224" s="40">
        <v>42860</v>
      </c>
      <c r="Q224" s="40">
        <v>42909</v>
      </c>
      <c r="R224" s="40"/>
      <c r="S224" s="40"/>
      <c r="T224" s="47" t="s">
        <v>22</v>
      </c>
      <c r="U224" s="52"/>
      <c r="V224" s="51">
        <v>1</v>
      </c>
      <c r="W224" s="51" t="str">
        <f t="shared" si="49"/>
        <v/>
      </c>
      <c r="X224" s="51">
        <f t="shared" si="50"/>
        <v>71</v>
      </c>
      <c r="Y224" s="47" t="s">
        <v>568</v>
      </c>
      <c r="Z224" t="s">
        <v>538</v>
      </c>
      <c r="AA224" s="11">
        <f>IF(COUNTIF($C$2:$C224,C224)&gt;1,0,1)</f>
        <v>0</v>
      </c>
      <c r="AB224" s="119" t="str">
        <f t="shared" si="51"/>
        <v>juil-15</v>
      </c>
      <c r="AC224" s="120" t="str">
        <f t="shared" si="52"/>
        <v>EN ATTENTE DOC COMPLEMENTAIREs</v>
      </c>
      <c r="AD224" s="112"/>
      <c r="AE224" s="53"/>
    </row>
    <row r="225" spans="1:31" ht="13.15" customHeight="1" x14ac:dyDescent="0.2">
      <c r="A225" s="45" t="str">
        <f t="shared" si="48"/>
        <v>Liquide Pour Plonge Manuelle Aloe Vera 5L WASHWAY</v>
      </c>
      <c r="B225" s="46" t="s">
        <v>19</v>
      </c>
      <c r="C225" s="77" t="s">
        <v>302</v>
      </c>
      <c r="D225" s="57" t="s">
        <v>45</v>
      </c>
      <c r="E225" s="57" t="s">
        <v>20</v>
      </c>
      <c r="F225" s="65" t="b">
        <v>0</v>
      </c>
      <c r="G225" s="73" t="s">
        <v>301</v>
      </c>
      <c r="H225" s="39" t="s">
        <v>441</v>
      </c>
      <c r="I225" s="21" t="s">
        <v>424</v>
      </c>
      <c r="J225" s="41" t="s">
        <v>435</v>
      </c>
      <c r="K225" s="31" t="s">
        <v>21</v>
      </c>
      <c r="L225" s="40">
        <v>42213</v>
      </c>
      <c r="M225" s="40">
        <v>42284</v>
      </c>
      <c r="N225" s="40">
        <v>42698</v>
      </c>
      <c r="O225" s="40">
        <v>42774</v>
      </c>
      <c r="P225" s="40">
        <v>42860</v>
      </c>
      <c r="Q225" s="40">
        <v>42909</v>
      </c>
      <c r="R225" s="40"/>
      <c r="S225" s="40"/>
      <c r="T225" s="47" t="s">
        <v>22</v>
      </c>
      <c r="U225" s="52"/>
      <c r="V225" s="51">
        <v>1</v>
      </c>
      <c r="W225" s="51" t="str">
        <f t="shared" si="49"/>
        <v/>
      </c>
      <c r="X225" s="51">
        <f t="shared" si="50"/>
        <v>71</v>
      </c>
      <c r="Y225" s="47" t="s">
        <v>568</v>
      </c>
      <c r="Z225" t="s">
        <v>538</v>
      </c>
      <c r="AA225" s="11">
        <f>IF(COUNTIF($C$2:$C225,C225)&gt;1,0,1)</f>
        <v>0</v>
      </c>
      <c r="AB225" s="119" t="str">
        <f t="shared" si="51"/>
        <v>juil-15</v>
      </c>
      <c r="AC225" s="120" t="str">
        <f t="shared" si="52"/>
        <v>EN ATTENTE DOC COMPLEMENTAIREs</v>
      </c>
      <c r="AD225" s="112"/>
      <c r="AE225" s="53"/>
    </row>
    <row r="226" spans="1:31" ht="13.15" customHeight="1" x14ac:dyDescent="0.2">
      <c r="A226" s="45" t="str">
        <f t="shared" si="48"/>
        <v>Liquide Pour Plonge Manuelle Aloe Vera 30L WASHWAY</v>
      </c>
      <c r="B226" s="46" t="s">
        <v>19</v>
      </c>
      <c r="C226" s="77" t="s">
        <v>302</v>
      </c>
      <c r="D226" s="57" t="s">
        <v>45</v>
      </c>
      <c r="E226" s="57" t="s">
        <v>20</v>
      </c>
      <c r="F226" s="65" t="b">
        <v>0</v>
      </c>
      <c r="G226" s="73" t="s">
        <v>301</v>
      </c>
      <c r="H226" s="39" t="s">
        <v>442</v>
      </c>
      <c r="I226" s="21" t="s">
        <v>424</v>
      </c>
      <c r="J226" s="41" t="s">
        <v>436</v>
      </c>
      <c r="K226" s="31" t="s">
        <v>21</v>
      </c>
      <c r="L226" s="40">
        <v>42213</v>
      </c>
      <c r="M226" s="40">
        <v>42284</v>
      </c>
      <c r="N226" s="40">
        <v>42698</v>
      </c>
      <c r="O226" s="40">
        <v>42774</v>
      </c>
      <c r="P226" s="40">
        <v>42860</v>
      </c>
      <c r="Q226" s="40">
        <v>42909</v>
      </c>
      <c r="R226" s="40"/>
      <c r="S226" s="40"/>
      <c r="T226" s="47" t="s">
        <v>22</v>
      </c>
      <c r="U226" s="52"/>
      <c r="V226" s="51">
        <v>1</v>
      </c>
      <c r="W226" s="51" t="str">
        <f t="shared" si="49"/>
        <v/>
      </c>
      <c r="X226" s="51">
        <f t="shared" si="50"/>
        <v>71</v>
      </c>
      <c r="Y226" s="47" t="s">
        <v>568</v>
      </c>
      <c r="Z226" t="s">
        <v>538</v>
      </c>
      <c r="AA226" s="11">
        <f>IF(COUNTIF($C$2:$C226,C226)&gt;1,0,1)</f>
        <v>0</v>
      </c>
      <c r="AB226" s="119" t="str">
        <f t="shared" si="51"/>
        <v>juil-15</v>
      </c>
      <c r="AC226" s="120" t="str">
        <f t="shared" si="52"/>
        <v>EN ATTENTE DOC COMPLEMENTAIREs</v>
      </c>
      <c r="AD226" s="112"/>
      <c r="AE226" s="53"/>
    </row>
    <row r="227" spans="1:31" ht="13.15" customHeight="1" x14ac:dyDescent="0.2">
      <c r="A227" s="4" t="str">
        <f t="shared" si="48"/>
        <v>Liquide Pour Plonge Manuelle Aloe Vera 200L WASHWAY</v>
      </c>
      <c r="B227" s="6" t="s">
        <v>19</v>
      </c>
      <c r="C227" s="77" t="s">
        <v>302</v>
      </c>
      <c r="D227" s="5" t="s">
        <v>45</v>
      </c>
      <c r="E227" s="10" t="s">
        <v>20</v>
      </c>
      <c r="F227" s="6" t="b">
        <v>0</v>
      </c>
      <c r="G227" s="73" t="s">
        <v>301</v>
      </c>
      <c r="H227" s="39" t="s">
        <v>443</v>
      </c>
      <c r="I227" s="21" t="s">
        <v>424</v>
      </c>
      <c r="J227" s="41" t="s">
        <v>438</v>
      </c>
      <c r="K227" s="31" t="s">
        <v>21</v>
      </c>
      <c r="L227" s="40">
        <v>42213</v>
      </c>
      <c r="M227" s="40">
        <v>42284</v>
      </c>
      <c r="N227" s="40">
        <v>42698</v>
      </c>
      <c r="O227" s="40">
        <v>42774</v>
      </c>
      <c r="P227" s="40">
        <v>42860</v>
      </c>
      <c r="Q227" s="40">
        <v>42909</v>
      </c>
      <c r="R227" s="40"/>
      <c r="S227" s="40"/>
      <c r="T227" s="47" t="s">
        <v>22</v>
      </c>
      <c r="U227" s="52"/>
      <c r="V227" s="51">
        <v>1</v>
      </c>
      <c r="W227" s="51" t="str">
        <f t="shared" si="49"/>
        <v/>
      </c>
      <c r="X227" s="51">
        <f t="shared" si="50"/>
        <v>71</v>
      </c>
      <c r="Y227" s="47" t="s">
        <v>568</v>
      </c>
      <c r="Z227" t="s">
        <v>538</v>
      </c>
      <c r="AA227" s="11">
        <f>IF(COUNTIF($C$2:$C227,C227)&gt;1,0,1)</f>
        <v>0</v>
      </c>
      <c r="AB227" s="119" t="str">
        <f t="shared" si="51"/>
        <v>juil-15</v>
      </c>
      <c r="AC227" s="120" t="str">
        <f t="shared" si="52"/>
        <v>EN ATTENTE DOC COMPLEMENTAIREs</v>
      </c>
      <c r="AD227" s="112"/>
      <c r="AE227" s="53"/>
    </row>
    <row r="228" spans="1:31" ht="13.15" customHeight="1" x14ac:dyDescent="0.2">
      <c r="A228" s="86" t="str">
        <f t="shared" si="48"/>
        <v>Liquide Pour Plonge Manuelle Aloe Vera 1000L WASHWAY</v>
      </c>
      <c r="B228" s="58" t="s">
        <v>19</v>
      </c>
      <c r="C228" s="107" t="s">
        <v>302</v>
      </c>
      <c r="D228" s="87" t="s">
        <v>45</v>
      </c>
      <c r="E228" s="88" t="s">
        <v>20</v>
      </c>
      <c r="F228" s="58" t="b">
        <v>0</v>
      </c>
      <c r="G228" s="108" t="s">
        <v>301</v>
      </c>
      <c r="H228" s="39" t="s">
        <v>444</v>
      </c>
      <c r="I228" s="109" t="s">
        <v>424</v>
      </c>
      <c r="J228" s="74" t="s">
        <v>437</v>
      </c>
      <c r="K228" s="31" t="s">
        <v>21</v>
      </c>
      <c r="L228" s="40">
        <v>42213</v>
      </c>
      <c r="M228" s="40">
        <v>42284</v>
      </c>
      <c r="N228" s="40">
        <v>42698</v>
      </c>
      <c r="O228" s="40">
        <v>42774</v>
      </c>
      <c r="P228" s="40">
        <v>42860</v>
      </c>
      <c r="Q228" s="40">
        <v>42909</v>
      </c>
      <c r="R228" s="40"/>
      <c r="S228" s="40"/>
      <c r="T228" s="47" t="s">
        <v>22</v>
      </c>
      <c r="U228" s="52"/>
      <c r="V228" s="51">
        <v>1</v>
      </c>
      <c r="W228" s="51" t="str">
        <f t="shared" si="49"/>
        <v/>
      </c>
      <c r="X228" s="51">
        <f t="shared" si="50"/>
        <v>71</v>
      </c>
      <c r="Y228" s="47" t="s">
        <v>568</v>
      </c>
      <c r="Z228" t="s">
        <v>538</v>
      </c>
      <c r="AA228" s="11">
        <f>IF(COUNTIF($C$2:$C228,C228)&gt;1,0,1)</f>
        <v>0</v>
      </c>
      <c r="AB228" s="119" t="str">
        <f t="shared" si="51"/>
        <v>juil-15</v>
      </c>
      <c r="AC228" s="120" t="str">
        <f t="shared" si="52"/>
        <v>EN ATTENTE DOC COMPLEMENTAIREs</v>
      </c>
      <c r="AD228" s="112"/>
      <c r="AE228" s="53"/>
    </row>
    <row r="229" spans="1:31" ht="13.15" customHeight="1" x14ac:dyDescent="0.2">
      <c r="A229" s="45" t="str">
        <f t="shared" si="48"/>
        <v>Hand dishwash 1L (GB, NL, F, D , I, DK, S, FIN, N,) SURE</v>
      </c>
      <c r="B229" s="46" t="s">
        <v>19</v>
      </c>
      <c r="C229" s="77" t="s">
        <v>488</v>
      </c>
      <c r="D229" s="45" t="s">
        <v>45</v>
      </c>
      <c r="E229" s="45" t="s">
        <v>20</v>
      </c>
      <c r="F229" s="46" t="b">
        <v>0</v>
      </c>
      <c r="G229" s="73" t="s">
        <v>582</v>
      </c>
      <c r="H229" s="39" t="s">
        <v>531</v>
      </c>
      <c r="I229" s="21" t="s">
        <v>489</v>
      </c>
      <c r="J229" s="41" t="s">
        <v>530</v>
      </c>
      <c r="K229" s="31" t="s">
        <v>248</v>
      </c>
      <c r="L229" s="40">
        <v>42762</v>
      </c>
      <c r="M229" s="40">
        <v>42843</v>
      </c>
      <c r="N229" s="40">
        <v>42849</v>
      </c>
      <c r="O229" s="40"/>
      <c r="P229" s="40"/>
      <c r="Q229" s="40"/>
      <c r="R229" s="40"/>
      <c r="S229" s="40">
        <v>42900</v>
      </c>
      <c r="T229" s="47" t="s">
        <v>22</v>
      </c>
      <c r="U229" s="52"/>
      <c r="V229" s="51">
        <v>1</v>
      </c>
      <c r="W229" s="51" t="str">
        <f t="shared" si="49"/>
        <v/>
      </c>
      <c r="X229" s="51">
        <f t="shared" si="50"/>
        <v>81</v>
      </c>
      <c r="Y229" s="47" t="str">
        <f t="shared" ref="Y229:Y234" si="56">IF(S229="retrait","retrait",IF(S229="suspension","suspension",IF(S229&gt;0,"certifié",IF(M229&gt;0,"instruction en cours",IF(L229&gt;0,"non instruit","")))))</f>
        <v>certifié</v>
      </c>
      <c r="Z229" t="s">
        <v>540</v>
      </c>
      <c r="AA229" s="11">
        <f>IF(COUNTIF($C$2:$C229,C229)&gt;1,0,1)</f>
        <v>1</v>
      </c>
      <c r="AB229" s="119" t="str">
        <f t="shared" si="51"/>
        <v>janv-17</v>
      </c>
      <c r="AC229" s="120" t="str">
        <f t="shared" si="52"/>
        <v>TRAITES</v>
      </c>
      <c r="AD229" s="112"/>
      <c r="AE229" s="53"/>
    </row>
    <row r="230" spans="1:31" ht="13.15" customHeight="1" x14ac:dyDescent="0.2">
      <c r="A230" s="45" t="str">
        <f t="shared" si="48"/>
        <v>Hand dishwash 1L (D, CZ, EE, HU, LV, LT, PL, SK, SI) SURE</v>
      </c>
      <c r="B230" s="46" t="s">
        <v>19</v>
      </c>
      <c r="C230" s="77" t="s">
        <v>488</v>
      </c>
      <c r="D230" s="45" t="s">
        <v>45</v>
      </c>
      <c r="E230" s="45" t="s">
        <v>20</v>
      </c>
      <c r="F230" s="46" t="b">
        <v>0</v>
      </c>
      <c r="G230" s="73" t="s">
        <v>582</v>
      </c>
      <c r="H230" s="39" t="s">
        <v>533</v>
      </c>
      <c r="I230" s="21" t="s">
        <v>489</v>
      </c>
      <c r="J230" s="41" t="s">
        <v>532</v>
      </c>
      <c r="K230" s="31" t="s">
        <v>21</v>
      </c>
      <c r="L230" s="40">
        <v>42762</v>
      </c>
      <c r="M230" s="40">
        <v>42843</v>
      </c>
      <c r="N230" s="40">
        <v>42849</v>
      </c>
      <c r="O230" s="40"/>
      <c r="P230" s="40"/>
      <c r="Q230" s="40"/>
      <c r="R230" s="40"/>
      <c r="S230" s="40">
        <v>42900</v>
      </c>
      <c r="T230" s="47" t="s">
        <v>22</v>
      </c>
      <c r="U230" s="52"/>
      <c r="V230" s="51">
        <v>1</v>
      </c>
      <c r="W230" s="51" t="str">
        <f>IF(IF(L230&gt;0,M230="",M230&gt;0),1,"")</f>
        <v/>
      </c>
      <c r="X230" s="51">
        <f>IF(M230="","",M230-L230)</f>
        <v>81</v>
      </c>
      <c r="Y230" s="47" t="str">
        <f t="shared" si="56"/>
        <v>certifié</v>
      </c>
      <c r="Z230" t="s">
        <v>540</v>
      </c>
      <c r="AA230" s="11">
        <f>IF(COUNTIF($C$2:$C230,C230)&gt;1,0,1)</f>
        <v>0</v>
      </c>
      <c r="AB230" s="119" t="str">
        <f t="shared" si="51"/>
        <v>janv-17</v>
      </c>
      <c r="AC230" s="120" t="str">
        <f t="shared" si="52"/>
        <v>TRAITES</v>
      </c>
      <c r="AE230" s="53"/>
    </row>
    <row r="231" spans="1:31" ht="13.15" customHeight="1" x14ac:dyDescent="0.2">
      <c r="A231" s="45" t="str">
        <f t="shared" si="48"/>
        <v>Hand dishwash 1L (E, P, GR, BG, HR, RO, RU, SRB, UA) SURE</v>
      </c>
      <c r="B231" s="46" t="s">
        <v>19</v>
      </c>
      <c r="C231" s="77" t="s">
        <v>488</v>
      </c>
      <c r="D231" s="45" t="s">
        <v>45</v>
      </c>
      <c r="E231" s="45" t="s">
        <v>20</v>
      </c>
      <c r="F231" s="46" t="b">
        <v>0</v>
      </c>
      <c r="G231" s="73" t="s">
        <v>582</v>
      </c>
      <c r="H231" s="39" t="s">
        <v>535</v>
      </c>
      <c r="I231" s="21" t="s">
        <v>489</v>
      </c>
      <c r="J231" s="41" t="s">
        <v>534</v>
      </c>
      <c r="K231" s="31" t="s">
        <v>21</v>
      </c>
      <c r="L231" s="40">
        <v>42762</v>
      </c>
      <c r="M231" s="40">
        <v>42843</v>
      </c>
      <c r="N231" s="40">
        <v>42849</v>
      </c>
      <c r="O231" s="40"/>
      <c r="P231" s="40"/>
      <c r="Q231" s="40"/>
      <c r="R231" s="40"/>
      <c r="S231" s="40">
        <v>42900</v>
      </c>
      <c r="T231" s="47" t="s">
        <v>22</v>
      </c>
      <c r="U231" s="52"/>
      <c r="V231" s="51">
        <v>1</v>
      </c>
      <c r="W231" s="51" t="str">
        <f>IF(IF(L231&gt;0,M231="",M231&gt;0),1,"")</f>
        <v/>
      </c>
      <c r="X231" s="51">
        <f>IF(M231="","",M231-L231)</f>
        <v>81</v>
      </c>
      <c r="Y231" s="47" t="str">
        <f t="shared" si="56"/>
        <v>certifié</v>
      </c>
      <c r="Z231" t="s">
        <v>540</v>
      </c>
      <c r="AA231" s="11">
        <f>IF(COUNTIF($C$2:$C231,C231)&gt;1,0,1)</f>
        <v>0</v>
      </c>
      <c r="AB231" s="119" t="str">
        <f t="shared" si="51"/>
        <v>janv-17</v>
      </c>
      <c r="AC231" s="120" t="str">
        <f t="shared" si="52"/>
        <v>TRAITES</v>
      </c>
      <c r="AE231" s="53"/>
    </row>
    <row r="232" spans="1:31" ht="13.15" customHeight="1" x14ac:dyDescent="0.2">
      <c r="A232" s="45" t="str">
        <f t="shared" si="48"/>
        <v>Hand dishwash 5L (GB, NL, F, D , I, DK, S, FIN, N, E, P, GR, BG, HR, CZ, EE, HU, LV, LT, P, RO, RU, SRB, SK, SI, UA) SURE</v>
      </c>
      <c r="B232" s="46" t="s">
        <v>19</v>
      </c>
      <c r="C232" s="77" t="s">
        <v>488</v>
      </c>
      <c r="D232" s="45" t="s">
        <v>45</v>
      </c>
      <c r="E232" s="45" t="s">
        <v>20</v>
      </c>
      <c r="F232" s="46" t="b">
        <v>0</v>
      </c>
      <c r="G232" s="73" t="s">
        <v>582</v>
      </c>
      <c r="H232" s="39" t="s">
        <v>537</v>
      </c>
      <c r="I232" s="21" t="s">
        <v>489</v>
      </c>
      <c r="J232" s="41" t="s">
        <v>536</v>
      </c>
      <c r="K232" s="31" t="s">
        <v>248</v>
      </c>
      <c r="L232" s="40">
        <v>42762</v>
      </c>
      <c r="M232" s="40">
        <v>42843</v>
      </c>
      <c r="N232" s="40">
        <v>42849</v>
      </c>
      <c r="O232" s="40"/>
      <c r="P232" s="40"/>
      <c r="Q232" s="40"/>
      <c r="R232" s="40"/>
      <c r="S232" s="40">
        <v>42900</v>
      </c>
      <c r="T232" s="47" t="s">
        <v>22</v>
      </c>
      <c r="U232" s="52"/>
      <c r="V232" s="51">
        <v>1</v>
      </c>
      <c r="W232" s="51" t="str">
        <f>IF(IF(L232&gt;0,M232="",M232&gt;0),1,"")</f>
        <v/>
      </c>
      <c r="X232" s="51">
        <f>IF(M232="","",M232-L232)</f>
        <v>81</v>
      </c>
      <c r="Y232" s="47" t="str">
        <f t="shared" si="56"/>
        <v>certifié</v>
      </c>
      <c r="Z232" t="s">
        <v>540</v>
      </c>
      <c r="AA232" s="11">
        <f>IF(COUNTIF($C$2:$C232,C232)&gt;1,0,1)</f>
        <v>0</v>
      </c>
      <c r="AB232" s="119" t="str">
        <f t="shared" si="51"/>
        <v>janv-17</v>
      </c>
      <c r="AC232" s="120" t="str">
        <f t="shared" si="52"/>
        <v>TRAITES</v>
      </c>
      <c r="AE232" s="53"/>
    </row>
    <row r="233" spans="1:31" s="102" customFormat="1" ht="13.15" customHeight="1" x14ac:dyDescent="0.2">
      <c r="A233" s="68" t="str">
        <f xml:space="preserve"> CONCATENATE(H233," ",I233)</f>
        <v>Vaisselle Mains peaux sensibles 5L L'ARBRE VERT PROFESSIONNEL</v>
      </c>
      <c r="B233" s="65" t="s">
        <v>19</v>
      </c>
      <c r="C233" s="93" t="s">
        <v>241</v>
      </c>
      <c r="D233" s="57" t="s">
        <v>45</v>
      </c>
      <c r="E233" s="57" t="s">
        <v>20</v>
      </c>
      <c r="F233" s="65" t="b">
        <v>0</v>
      </c>
      <c r="G233" s="73" t="s">
        <v>244</v>
      </c>
      <c r="H233" s="39" t="s">
        <v>526</v>
      </c>
      <c r="I233" s="39" t="s">
        <v>257</v>
      </c>
      <c r="J233" s="41" t="s">
        <v>255</v>
      </c>
      <c r="K233" s="31" t="s">
        <v>21</v>
      </c>
      <c r="L233" s="40">
        <v>42664</v>
      </c>
      <c r="M233" s="40">
        <v>42723</v>
      </c>
      <c r="N233" s="40"/>
      <c r="O233" s="40"/>
      <c r="P233" s="40"/>
      <c r="Q233" s="40"/>
      <c r="R233" s="40"/>
      <c r="S233" s="40">
        <v>42723</v>
      </c>
      <c r="T233" s="47" t="s">
        <v>22</v>
      </c>
      <c r="U233" s="104"/>
      <c r="V233" s="106">
        <f>IF(S233="retrait","",IF(S233="suspension","",IF(S233="","",1)))</f>
        <v>1</v>
      </c>
      <c r="W233" s="106" t="str">
        <f t="shared" si="49"/>
        <v/>
      </c>
      <c r="X233" s="106">
        <f t="shared" si="50"/>
        <v>59</v>
      </c>
      <c r="Y233" s="103" t="str">
        <f t="shared" si="56"/>
        <v>certifié</v>
      </c>
      <c r="Z233" s="102" t="s">
        <v>542</v>
      </c>
      <c r="AA233" s="11">
        <f>IF(COUNTIF($C$2:$C233,C233)&gt;1,0,1)</f>
        <v>0</v>
      </c>
      <c r="AB233" s="119" t="str">
        <f t="shared" si="51"/>
        <v>oct-16</v>
      </c>
      <c r="AC233" s="120" t="str">
        <f t="shared" si="52"/>
        <v>TRAITES</v>
      </c>
      <c r="AD233" s="113"/>
      <c r="AE233" s="105"/>
    </row>
    <row r="234" spans="1:31" ht="12.75" customHeight="1" x14ac:dyDescent="0.2">
      <c r="A234" s="4" t="str">
        <f xml:space="preserve"> CONCATENATE(H234," ",I234)</f>
        <v>Liquide Vaisselle Manuelle 200 mL CGH Résidences</v>
      </c>
      <c r="B234" s="65" t="s">
        <v>19</v>
      </c>
      <c r="C234" s="7" t="s">
        <v>583</v>
      </c>
      <c r="D234" s="57" t="s">
        <v>45</v>
      </c>
      <c r="E234" s="57" t="s">
        <v>20</v>
      </c>
      <c r="F234" s="65" t="b">
        <v>0</v>
      </c>
      <c r="G234" s="116" t="s">
        <v>556</v>
      </c>
      <c r="H234" s="115" t="s">
        <v>564</v>
      </c>
      <c r="I234" s="36" t="s">
        <v>585</v>
      </c>
      <c r="J234" s="30" t="s">
        <v>584</v>
      </c>
      <c r="K234" s="14" t="s">
        <v>249</v>
      </c>
      <c r="L234" s="25">
        <v>42628</v>
      </c>
      <c r="M234" s="40">
        <v>42709</v>
      </c>
      <c r="N234" s="40">
        <v>42748</v>
      </c>
      <c r="O234" s="40">
        <v>42782</v>
      </c>
      <c r="P234" s="40">
        <v>42786</v>
      </c>
      <c r="Q234" s="40"/>
      <c r="R234" s="40"/>
      <c r="S234" s="40">
        <v>42790</v>
      </c>
      <c r="T234" s="103"/>
      <c r="U234" s="104"/>
      <c r="V234" s="106">
        <f>IF(S234="retrait","",IF(S234="suspension","",IF(S234="","",1)))</f>
        <v>1</v>
      </c>
      <c r="W234" s="106" t="str">
        <f t="shared" si="49"/>
        <v/>
      </c>
      <c r="X234" s="106">
        <f t="shared" si="50"/>
        <v>81</v>
      </c>
      <c r="Y234" s="103" t="str">
        <f t="shared" si="56"/>
        <v>certifié</v>
      </c>
      <c r="Z234" s="102" t="s">
        <v>542</v>
      </c>
      <c r="AA234" s="11">
        <f>IF(COUNTIF($C$2:$C234,C234)&gt;1,0,1)</f>
        <v>1</v>
      </c>
      <c r="AB234" s="119" t="str">
        <f t="shared" si="51"/>
        <v>sept-16</v>
      </c>
      <c r="AC234" s="120" t="str">
        <f t="shared" si="52"/>
        <v>TRAITES</v>
      </c>
      <c r="AE234" s="105"/>
    </row>
  </sheetData>
  <protectedRanges>
    <protectedRange password="BF5D" sqref="A1:A7 A26:A65444" name="Plage1"/>
    <protectedRange password="BF5D" sqref="A8:A25" name="Plage1_2_1"/>
  </protectedRanges>
  <autoFilter ref="A1:AB234"/>
  <dataValidations count="6">
    <dataValidation type="list" allowBlank="1" showInputMessage="1" showErrorMessage="1" sqref="E4:E7 E26:E65536">
      <formula1>status_newest</formula1>
    </dataValidation>
    <dataValidation type="list" allowBlank="1" showInputMessage="1" showErrorMessage="1" sqref="E8:E25">
      <formula1>hk</formula1>
    </dataValidation>
    <dataValidation type="list" allowBlank="1" showInputMessage="1" showErrorMessage="1" sqref="B4:B65536">
      <formula1>category_list</formula1>
    </dataValidation>
    <dataValidation type="list" allowBlank="1" showInputMessage="1" showErrorMessage="1" sqref="F4:F234">
      <formula1>Hide_licence_holder</formula1>
    </dataValidation>
    <dataValidation type="list" allowBlank="1" showInputMessage="1" showErrorMessage="1" sqref="K2:K234">
      <formula1>Demande</formula1>
    </dataValidation>
    <dataValidation type="list" allowBlank="1" showInputMessage="1" showErrorMessage="1" sqref="U2:U234">
      <formula1>Site</formula1>
    </dataValidation>
  </dataValidations>
  <pageMargins left="0.78740157499999996" right="0.78740157499999996" top="0.984251969" bottom="0.984251969" header="0.4921259845" footer="0.4921259845"/>
  <pageSetup paperSize="9" fitToWidth="3" fitToHeight="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Tous Produits</vt:lpstr>
      <vt:lpstr>Produits certifiés</vt:lpstr>
      <vt:lpstr>'Produits certifiés'!Zone_d_impression</vt:lpstr>
      <vt:lpstr>'Tous Produits'!Zone_d_impression</vt:lpstr>
    </vt:vector>
  </TitlesOfParts>
  <Company>Afnor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MAGUET</dc:creator>
  <cp:lastModifiedBy>LOUIS VIGNOT</cp:lastModifiedBy>
  <cp:lastPrinted>2012-01-20T12:54:34Z</cp:lastPrinted>
  <dcterms:created xsi:type="dcterms:W3CDTF">2011-04-06T19:34:44Z</dcterms:created>
  <dcterms:modified xsi:type="dcterms:W3CDTF">2018-09-20T08:05:46Z</dcterms:modified>
</cp:coreProperties>
</file>