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465" windowWidth="26565" windowHeight="15795" tabRatio="500" activeTab="1"/>
  </bookViews>
  <sheets>
    <sheet name="Rack" sheetId="3" r:id="rId1"/>
    <sheet name="Brick Start Module Move" sheetId="6" r:id="rId2"/>
    <sheet name="XXXX" sheetId="8" r:id="rId3"/>
    <sheet name="XXXXXX" sheetId="7" r:id="rId4"/>
    <sheet name="PowerRack" sheetId="5" r:id="rId5"/>
    <sheet name="Brick Start..." sheetId="10" r:id="rId6"/>
    <sheet name="XXXXX" sheetId="9" r:id="rId7"/>
    <sheet name="translo" sheetId="11" r:id="rId8"/>
    <sheet name="NE PAS SUPP" sheetId="4" r:id="rId9"/>
  </sheets>
  <definedNames>
    <definedName name="code" localSheetId="5">'Brick Start...'!$B$8:$B$27</definedName>
    <definedName name="code">PowerRack!$B$7:$B$27</definedName>
    <definedName name="coderack">PowerRack!$B$4:$F$30</definedName>
    <definedName name="delay">'NE PAS SUPP'!$F$20:$F$30</definedName>
    <definedName name="DEPT">translo!$A$2:$A$97</definedName>
    <definedName name="depts">translo!$O$4:$O$102</definedName>
    <definedName name="deptss">translo!$O$5:$O$102</definedName>
    <definedName name="discount">'NE PAS SUPP'!$F$15:$F$16</definedName>
    <definedName name="discount2">'NE PAS SUPP'!$J$3:$J$16</definedName>
    <definedName name="discount3">'NE PAS SUPP'!$J$2:$J$16</definedName>
    <definedName name="disocunt2">'NE PAS SUPP'!$J$3:$J$16</definedName>
    <definedName name="facturenum">'NE PAS SUPP'!$A$19:$A$27</definedName>
    <definedName name="fx">translo!$Q$2</definedName>
    <definedName name="gar">'Brick Start...'!$H$5</definedName>
    <definedName name="garantie">'Brick Start...'!$H$4</definedName>
    <definedName name="garanties">'Brick Start...'!$H$4:$I$5</definedName>
    <definedName name="kiki" localSheetId="5">'Brick Start...'!$B$8:$B$14</definedName>
    <definedName name="kiki">PowerRack!$B$7:$B$13</definedName>
    <definedName name="kiki2">PowerRack!$B$5:$B$13</definedName>
    <definedName name="kiki3">PowerRack!$B$14:$B$18</definedName>
    <definedName name="kiki4">PowerRack!$B$19:$B$27</definedName>
    <definedName name="kiki5">PowerRack!$B$28:$B$30</definedName>
    <definedName name="klkl2">PowerRack!$F$5:$F$13</definedName>
    <definedName name="klkl3">PowerRack!$F$14:$F$18</definedName>
    <definedName name="klkl4">PowerRack!$F$19:$F$27</definedName>
    <definedName name="klkl5">PowerRack!$F$28:$F$30</definedName>
    <definedName name="koko2">PowerRack!$D$5:$D$13</definedName>
    <definedName name="koko3">PowerRack!$D$14:$D$18</definedName>
    <definedName name="koko4">PowerRack!$D$19:$D$27</definedName>
    <definedName name="koko5">PowerRack!$D$28:$D$30</definedName>
    <definedName name="kpkp2">PowerRack!$E$5:$E$13</definedName>
    <definedName name="kpkp3">PowerRack!$E$14:$E$18</definedName>
    <definedName name="kpkp4">PowerRack!$E$19:$E$27</definedName>
    <definedName name="kpkp5">PowerRack!$E$28:$E$30</definedName>
    <definedName name="kuku2">PowerRack!$C$5:$C$13</definedName>
    <definedName name="kuku3">PowerRack!$C$14:$C$18</definedName>
    <definedName name="kuku4">PowerRack!$C$19:$C$27</definedName>
    <definedName name="kuku5">PowerRack!$C$28:$C$30</definedName>
    <definedName name="LFP" localSheetId="5">'Brick Start...'!$C$8:$C$10</definedName>
    <definedName name="LFP">PowerRack!$C$7:$C$9</definedName>
    <definedName name="paiements">'NE PAS SUPP'!$B$3:$B$8</definedName>
    <definedName name="PIANET">'NE PAS SUPP'!$A$3:$A$4</definedName>
    <definedName name="pourcentage">'NE PAS SUPP'!$H$3:$H$13</definedName>
    <definedName name="POWER" localSheetId="5">'Brick Start...'!$C$8:$C$29</definedName>
    <definedName name="POWER">PowerRack!$C$7:$C$30</definedName>
    <definedName name="powercode">'Brick Start...'!$B$6:$B$51</definedName>
    <definedName name="Powergamme">'Brick Start...'!$B$6:$B$42</definedName>
    <definedName name="PowerLFP" localSheetId="1">#REF!</definedName>
    <definedName name="PowerLFP" localSheetId="5">#REF!</definedName>
    <definedName name="PowerLFP" localSheetId="2">#REF!</definedName>
    <definedName name="PowerLFP" localSheetId="6">#REF!</definedName>
    <definedName name="PowerLFP">#REF!</definedName>
    <definedName name="POWERRACK" localSheetId="5">'Brick Start...'!$C$8:$C$14</definedName>
    <definedName name="POWERRACK">PowerRack!$C$7:$C$13</definedName>
    <definedName name="PQ">'NE PAS SUPP'!$A$16:$A$17</definedName>
    <definedName name="pricing">'NE PAS SUPP'!$J$19:$K$20</definedName>
    <definedName name="PRSMQTY" localSheetId="5">'Brick Start...'!$F$4</definedName>
    <definedName name="PRSMQTY" localSheetId="4">PowerRack!$F$4</definedName>
    <definedName name="PRSMUP" localSheetId="5">'Brick Start...'!$E$4</definedName>
    <definedName name="PRSMUP" localSheetId="4">PowerRack!$E$4</definedName>
    <definedName name="quote">'NE PAS SUPP'!$G$20:$G$26</definedName>
    <definedName name="rack">PowerRack!$B$5:$F$29</definedName>
    <definedName name="rack1">PowerRack!$B$5:$B$30</definedName>
    <definedName name="warranty" localSheetId="5">'Brick Start...'!$B$31:$B$38</definedName>
    <definedName name="warranty">PowerRack!$B$33:$B$40</definedName>
    <definedName name="weeks">'NE PAS SUPP'!$D$14:$D$23</definedName>
    <definedName name="_xlnm.Print_Area" localSheetId="1">'Brick Start Module Move'!$B$2:$M$73</definedName>
    <definedName name="_xlnm.Print_Area" localSheetId="0">Rack!$B$2:$M$72</definedName>
  </definedNames>
  <calcPr calcId="125725"/>
</workbook>
</file>

<file path=xl/calcChain.xml><?xml version="1.0" encoding="utf-8"?>
<calcChain xmlns="http://schemas.openxmlformats.org/spreadsheetml/2006/main">
  <c r="C66" i="6"/>
  <c r="J27"/>
  <c r="D27" i="3"/>
  <c r="G27" i="6"/>
  <c r="X2" i="11"/>
  <c r="X1"/>
  <c r="L58" i="3"/>
  <c r="N109" i="11"/>
  <c r="M109"/>
  <c r="AA102"/>
  <c r="Z102"/>
  <c r="Y102"/>
  <c r="X102"/>
  <c r="W102"/>
  <c r="V102"/>
  <c r="U102"/>
  <c r="T102"/>
  <c r="S102"/>
  <c r="R102"/>
  <c r="Q102"/>
  <c r="P102"/>
  <c r="AA101"/>
  <c r="Z101"/>
  <c r="Y101"/>
  <c r="X101"/>
  <c r="W101"/>
  <c r="V101"/>
  <c r="U101"/>
  <c r="T101"/>
  <c r="S101"/>
  <c r="R101"/>
  <c r="Q101"/>
  <c r="P101"/>
  <c r="AA100"/>
  <c r="Z100"/>
  <c r="Y100"/>
  <c r="X100"/>
  <c r="W100"/>
  <c r="V100"/>
  <c r="U100"/>
  <c r="T100"/>
  <c r="S100"/>
  <c r="R100"/>
  <c r="Q100"/>
  <c r="P100"/>
  <c r="AA99"/>
  <c r="Z99"/>
  <c r="Y99"/>
  <c r="X99"/>
  <c r="W99"/>
  <c r="V99"/>
  <c r="U99"/>
  <c r="T99"/>
  <c r="S99"/>
  <c r="R99"/>
  <c r="Q99"/>
  <c r="P99"/>
  <c r="AA98"/>
  <c r="Z98"/>
  <c r="Y98"/>
  <c r="X98"/>
  <c r="W98"/>
  <c r="V98"/>
  <c r="U98"/>
  <c r="T98"/>
  <c r="S98"/>
  <c r="R98"/>
  <c r="Q98"/>
  <c r="P98"/>
  <c r="AA97"/>
  <c r="Z97"/>
  <c r="Y97"/>
  <c r="X97"/>
  <c r="W97"/>
  <c r="V97"/>
  <c r="U97"/>
  <c r="T97"/>
  <c r="S97"/>
  <c r="R97"/>
  <c r="Q97"/>
  <c r="P97"/>
  <c r="AA96"/>
  <c r="Z96"/>
  <c r="Y96"/>
  <c r="X96"/>
  <c r="W96"/>
  <c r="V96"/>
  <c r="U96"/>
  <c r="T96"/>
  <c r="S96"/>
  <c r="R96"/>
  <c r="Q96"/>
  <c r="P96"/>
  <c r="AA95"/>
  <c r="Z95"/>
  <c r="Y95"/>
  <c r="X95"/>
  <c r="W95"/>
  <c r="V95"/>
  <c r="U95"/>
  <c r="T95"/>
  <c r="S95"/>
  <c r="R95"/>
  <c r="Q95"/>
  <c r="P95"/>
  <c r="AA94"/>
  <c r="Z94"/>
  <c r="Y94"/>
  <c r="X94"/>
  <c r="W94"/>
  <c r="V94"/>
  <c r="U94"/>
  <c r="T94"/>
  <c r="S94"/>
  <c r="R94"/>
  <c r="Q94"/>
  <c r="P94"/>
  <c r="AA93"/>
  <c r="Z93"/>
  <c r="Y93"/>
  <c r="X93"/>
  <c r="W93"/>
  <c r="V93"/>
  <c r="U93"/>
  <c r="T93"/>
  <c r="S93"/>
  <c r="R93"/>
  <c r="Q93"/>
  <c r="P93"/>
  <c r="AA92"/>
  <c r="Z92"/>
  <c r="Y92"/>
  <c r="X92"/>
  <c r="W92"/>
  <c r="V92"/>
  <c r="U92"/>
  <c r="T92"/>
  <c r="S92"/>
  <c r="R92"/>
  <c r="Q92"/>
  <c r="P92"/>
  <c r="AA91"/>
  <c r="Z91"/>
  <c r="Y91"/>
  <c r="X91"/>
  <c r="W91"/>
  <c r="V91"/>
  <c r="U91"/>
  <c r="T91"/>
  <c r="S91"/>
  <c r="R91"/>
  <c r="Q91"/>
  <c r="P91"/>
  <c r="AA90"/>
  <c r="Z90"/>
  <c r="Y90"/>
  <c r="X90"/>
  <c r="W90"/>
  <c r="V90"/>
  <c r="U90"/>
  <c r="T90"/>
  <c r="S90"/>
  <c r="R90"/>
  <c r="Q90"/>
  <c r="P90"/>
  <c r="AA89"/>
  <c r="Z89"/>
  <c r="Y89"/>
  <c r="X89"/>
  <c r="W89"/>
  <c r="V89"/>
  <c r="U89"/>
  <c r="T89"/>
  <c r="S89"/>
  <c r="R89"/>
  <c r="Q89"/>
  <c r="P89"/>
  <c r="AA88"/>
  <c r="Z88"/>
  <c r="Y88"/>
  <c r="X88"/>
  <c r="W88"/>
  <c r="V88"/>
  <c r="U88"/>
  <c r="T88"/>
  <c r="S88"/>
  <c r="R88"/>
  <c r="Q88"/>
  <c r="P88"/>
  <c r="AA87"/>
  <c r="Z87"/>
  <c r="Y87"/>
  <c r="X87"/>
  <c r="W87"/>
  <c r="V87"/>
  <c r="U87"/>
  <c r="T87"/>
  <c r="S87"/>
  <c r="R87"/>
  <c r="Q87"/>
  <c r="P87"/>
  <c r="AA86"/>
  <c r="Z86"/>
  <c r="Y86"/>
  <c r="X86"/>
  <c r="W86"/>
  <c r="V86"/>
  <c r="U86"/>
  <c r="T86"/>
  <c r="S86"/>
  <c r="R86"/>
  <c r="Q86"/>
  <c r="P86"/>
  <c r="AA85"/>
  <c r="Z85"/>
  <c r="Y85"/>
  <c r="X85"/>
  <c r="W85"/>
  <c r="V85"/>
  <c r="U85"/>
  <c r="T85"/>
  <c r="S85"/>
  <c r="R85"/>
  <c r="Q85"/>
  <c r="P85"/>
  <c r="AA84"/>
  <c r="Z84"/>
  <c r="Y84"/>
  <c r="X84"/>
  <c r="W84"/>
  <c r="V84"/>
  <c r="U84"/>
  <c r="T84"/>
  <c r="S84"/>
  <c r="R84"/>
  <c r="Q84"/>
  <c r="P84"/>
  <c r="AA83"/>
  <c r="Z83"/>
  <c r="Y83"/>
  <c r="X83"/>
  <c r="W83"/>
  <c r="V83"/>
  <c r="U83"/>
  <c r="T83"/>
  <c r="S83"/>
  <c r="R83"/>
  <c r="Q83"/>
  <c r="P83"/>
  <c r="AA82"/>
  <c r="Z82"/>
  <c r="Y82"/>
  <c r="X82"/>
  <c r="W82"/>
  <c r="V82"/>
  <c r="U82"/>
  <c r="T82"/>
  <c r="S82"/>
  <c r="R82"/>
  <c r="Q82"/>
  <c r="P82"/>
  <c r="AA81"/>
  <c r="Z81"/>
  <c r="Y81"/>
  <c r="X81"/>
  <c r="W81"/>
  <c r="V81"/>
  <c r="U81"/>
  <c r="T81"/>
  <c r="S81"/>
  <c r="R81"/>
  <c r="Q81"/>
  <c r="P81"/>
  <c r="AA80"/>
  <c r="Z80"/>
  <c r="Y80"/>
  <c r="X80"/>
  <c r="W80"/>
  <c r="V80"/>
  <c r="U80"/>
  <c r="T80"/>
  <c r="S80"/>
  <c r="R80"/>
  <c r="Q80"/>
  <c r="P80"/>
  <c r="AA79"/>
  <c r="Z79"/>
  <c r="Y79"/>
  <c r="X79"/>
  <c r="W79"/>
  <c r="V79"/>
  <c r="U79"/>
  <c r="T79"/>
  <c r="S79"/>
  <c r="R79"/>
  <c r="Q79"/>
  <c r="P79"/>
  <c r="AA78"/>
  <c r="Z78"/>
  <c r="Y78"/>
  <c r="X78"/>
  <c r="W78"/>
  <c r="V78"/>
  <c r="U78"/>
  <c r="T78"/>
  <c r="S78"/>
  <c r="R78"/>
  <c r="Q78"/>
  <c r="P78"/>
  <c r="AA77"/>
  <c r="Z77"/>
  <c r="Y77"/>
  <c r="X77"/>
  <c r="W77"/>
  <c r="V77"/>
  <c r="U77"/>
  <c r="T77"/>
  <c r="S77"/>
  <c r="R77"/>
  <c r="Q77"/>
  <c r="P77"/>
  <c r="AA76"/>
  <c r="Z76"/>
  <c r="Y76"/>
  <c r="X76"/>
  <c r="W76"/>
  <c r="V76"/>
  <c r="U76"/>
  <c r="T76"/>
  <c r="S76"/>
  <c r="R76"/>
  <c r="Q76"/>
  <c r="P76"/>
  <c r="AA75"/>
  <c r="Z75"/>
  <c r="Y75"/>
  <c r="X75"/>
  <c r="W75"/>
  <c r="V75"/>
  <c r="U75"/>
  <c r="T75"/>
  <c r="S75"/>
  <c r="R75"/>
  <c r="Q75"/>
  <c r="P75"/>
  <c r="AA74"/>
  <c r="Z74"/>
  <c r="Y74"/>
  <c r="X74"/>
  <c r="W74"/>
  <c r="V74"/>
  <c r="U74"/>
  <c r="T74"/>
  <c r="S74"/>
  <c r="R74"/>
  <c r="Q74"/>
  <c r="P74"/>
  <c r="AA73"/>
  <c r="Z73"/>
  <c r="Y73"/>
  <c r="X73"/>
  <c r="W73"/>
  <c r="V73"/>
  <c r="U73"/>
  <c r="T73"/>
  <c r="S73"/>
  <c r="R73"/>
  <c r="Q73"/>
  <c r="P73"/>
  <c r="AA72"/>
  <c r="Z72"/>
  <c r="Y72"/>
  <c r="X72"/>
  <c r="W72"/>
  <c r="V72"/>
  <c r="U72"/>
  <c r="T72"/>
  <c r="S72"/>
  <c r="R72"/>
  <c r="Q72"/>
  <c r="P72"/>
  <c r="AA71"/>
  <c r="Z71"/>
  <c r="Y71"/>
  <c r="X71"/>
  <c r="W71"/>
  <c r="V71"/>
  <c r="U71"/>
  <c r="T71"/>
  <c r="S71"/>
  <c r="R71"/>
  <c r="Q71"/>
  <c r="P71"/>
  <c r="AA70"/>
  <c r="Z70"/>
  <c r="Y70"/>
  <c r="X70"/>
  <c r="W70"/>
  <c r="V70"/>
  <c r="U70"/>
  <c r="T70"/>
  <c r="S70"/>
  <c r="R70"/>
  <c r="Q70"/>
  <c r="P70"/>
  <c r="AA69"/>
  <c r="Z69"/>
  <c r="Y69"/>
  <c r="X69"/>
  <c r="W69"/>
  <c r="V69"/>
  <c r="U69"/>
  <c r="T69"/>
  <c r="S69"/>
  <c r="R69"/>
  <c r="Q69"/>
  <c r="P69"/>
  <c r="AA68"/>
  <c r="Z68"/>
  <c r="Y68"/>
  <c r="X68"/>
  <c r="W68"/>
  <c r="V68"/>
  <c r="U68"/>
  <c r="T68"/>
  <c r="S68"/>
  <c r="R68"/>
  <c r="Q68"/>
  <c r="P68"/>
  <c r="AA67"/>
  <c r="Z67"/>
  <c r="Y67"/>
  <c r="X67"/>
  <c r="W67"/>
  <c r="V67"/>
  <c r="U67"/>
  <c r="T67"/>
  <c r="S67"/>
  <c r="R67"/>
  <c r="Q67"/>
  <c r="P67"/>
  <c r="AA66"/>
  <c r="Z66"/>
  <c r="Y66"/>
  <c r="X66"/>
  <c r="W66"/>
  <c r="V66"/>
  <c r="U66"/>
  <c r="T66"/>
  <c r="S66"/>
  <c r="R66"/>
  <c r="Q66"/>
  <c r="P66"/>
  <c r="AA65"/>
  <c r="Z65"/>
  <c r="Y65"/>
  <c r="X65"/>
  <c r="W65"/>
  <c r="V65"/>
  <c r="U65"/>
  <c r="T65"/>
  <c r="S65"/>
  <c r="R65"/>
  <c r="Q65"/>
  <c r="P65"/>
  <c r="AA64"/>
  <c r="Z64"/>
  <c r="Y64"/>
  <c r="X64"/>
  <c r="W64"/>
  <c r="V64"/>
  <c r="U64"/>
  <c r="T64"/>
  <c r="S64"/>
  <c r="R64"/>
  <c r="Q64"/>
  <c r="P64"/>
  <c r="AA63"/>
  <c r="Z63"/>
  <c r="Y63"/>
  <c r="X63"/>
  <c r="W63"/>
  <c r="V63"/>
  <c r="U63"/>
  <c r="T63"/>
  <c r="S63"/>
  <c r="R63"/>
  <c r="Q63"/>
  <c r="P63"/>
  <c r="AA62"/>
  <c r="Z62"/>
  <c r="Y62"/>
  <c r="X62"/>
  <c r="W62"/>
  <c r="V62"/>
  <c r="U62"/>
  <c r="T62"/>
  <c r="S62"/>
  <c r="R62"/>
  <c r="Q62"/>
  <c r="P62"/>
  <c r="AA61"/>
  <c r="Z61"/>
  <c r="Y61"/>
  <c r="X61"/>
  <c r="W61"/>
  <c r="V61"/>
  <c r="U61"/>
  <c r="T61"/>
  <c r="S61"/>
  <c r="R61"/>
  <c r="Q61"/>
  <c r="P61"/>
  <c r="AA60"/>
  <c r="Z60"/>
  <c r="Y60"/>
  <c r="X60"/>
  <c r="W60"/>
  <c r="V60"/>
  <c r="U60"/>
  <c r="T60"/>
  <c r="S60"/>
  <c r="R60"/>
  <c r="Q60"/>
  <c r="P60"/>
  <c r="AA59"/>
  <c r="Z59"/>
  <c r="Y59"/>
  <c r="X59"/>
  <c r="W59"/>
  <c r="V59"/>
  <c r="U59"/>
  <c r="T59"/>
  <c r="S59"/>
  <c r="R59"/>
  <c r="Q59"/>
  <c r="P59"/>
  <c r="AA58"/>
  <c r="Z58"/>
  <c r="Y58"/>
  <c r="X58"/>
  <c r="W58"/>
  <c r="V58"/>
  <c r="U58"/>
  <c r="T58"/>
  <c r="S58"/>
  <c r="R58"/>
  <c r="Q58"/>
  <c r="P58"/>
  <c r="AA57"/>
  <c r="Z57"/>
  <c r="Y57"/>
  <c r="X57"/>
  <c r="W57"/>
  <c r="V57"/>
  <c r="U57"/>
  <c r="T57"/>
  <c r="S57"/>
  <c r="R57"/>
  <c r="Q57"/>
  <c r="P57"/>
  <c r="AA56"/>
  <c r="Z56"/>
  <c r="Y56"/>
  <c r="X56"/>
  <c r="W56"/>
  <c r="V56"/>
  <c r="U56"/>
  <c r="T56"/>
  <c r="S56"/>
  <c r="R56"/>
  <c r="Q56"/>
  <c r="P56"/>
  <c r="AA55"/>
  <c r="Z55"/>
  <c r="Y55"/>
  <c r="X55"/>
  <c r="W55"/>
  <c r="V55"/>
  <c r="U55"/>
  <c r="T55"/>
  <c r="S55"/>
  <c r="R55"/>
  <c r="Q55"/>
  <c r="P55"/>
  <c r="AA54"/>
  <c r="Z54"/>
  <c r="Y54"/>
  <c r="X54"/>
  <c r="W54"/>
  <c r="V54"/>
  <c r="U54"/>
  <c r="T54"/>
  <c r="S54"/>
  <c r="R54"/>
  <c r="Q54"/>
  <c r="P54"/>
  <c r="AA53"/>
  <c r="Z53"/>
  <c r="Y53"/>
  <c r="X53"/>
  <c r="W53"/>
  <c r="V53"/>
  <c r="U53"/>
  <c r="T53"/>
  <c r="S53"/>
  <c r="R53"/>
  <c r="Q53"/>
  <c r="P53"/>
  <c r="AA52"/>
  <c r="Z52"/>
  <c r="Y52"/>
  <c r="X52"/>
  <c r="W52"/>
  <c r="V52"/>
  <c r="U52"/>
  <c r="T52"/>
  <c r="S52"/>
  <c r="R52"/>
  <c r="Q52"/>
  <c r="P52"/>
  <c r="AA51"/>
  <c r="Z51"/>
  <c r="Y51"/>
  <c r="X51"/>
  <c r="W51"/>
  <c r="V51"/>
  <c r="U51"/>
  <c r="T51"/>
  <c r="S51"/>
  <c r="R51"/>
  <c r="Q51"/>
  <c r="P51"/>
  <c r="AA50"/>
  <c r="Z50"/>
  <c r="Y50"/>
  <c r="X50"/>
  <c r="W50"/>
  <c r="V50"/>
  <c r="U50"/>
  <c r="T50"/>
  <c r="S50"/>
  <c r="R50"/>
  <c r="Q50"/>
  <c r="P50"/>
  <c r="AA49"/>
  <c r="Z49"/>
  <c r="Y49"/>
  <c r="X49"/>
  <c r="W49"/>
  <c r="V49"/>
  <c r="U49"/>
  <c r="T49"/>
  <c r="S49"/>
  <c r="R49"/>
  <c r="Q49"/>
  <c r="P49"/>
  <c r="AA48"/>
  <c r="Z48"/>
  <c r="Y48"/>
  <c r="X48"/>
  <c r="W48"/>
  <c r="V48"/>
  <c r="U48"/>
  <c r="T48"/>
  <c r="S48"/>
  <c r="R48"/>
  <c r="Q48"/>
  <c r="P48"/>
  <c r="AA47"/>
  <c r="Z47"/>
  <c r="Y47"/>
  <c r="X47"/>
  <c r="W47"/>
  <c r="V47"/>
  <c r="U47"/>
  <c r="T47"/>
  <c r="S47"/>
  <c r="R47"/>
  <c r="Q47"/>
  <c r="P47"/>
  <c r="AA46"/>
  <c r="Z46"/>
  <c r="Y46"/>
  <c r="X46"/>
  <c r="W46"/>
  <c r="V46"/>
  <c r="U46"/>
  <c r="T46"/>
  <c r="S46"/>
  <c r="R46"/>
  <c r="Q46"/>
  <c r="P46"/>
  <c r="AA45"/>
  <c r="Z45"/>
  <c r="Y45"/>
  <c r="X45"/>
  <c r="W45"/>
  <c r="V45"/>
  <c r="U45"/>
  <c r="T45"/>
  <c r="S45"/>
  <c r="R45"/>
  <c r="Q45"/>
  <c r="P45"/>
  <c r="AA44"/>
  <c r="Z44"/>
  <c r="Y44"/>
  <c r="X44"/>
  <c r="W44"/>
  <c r="V44"/>
  <c r="U44"/>
  <c r="T44"/>
  <c r="S44"/>
  <c r="R44"/>
  <c r="Q44"/>
  <c r="P44"/>
  <c r="AA43"/>
  <c r="Z43"/>
  <c r="Y43"/>
  <c r="X43"/>
  <c r="W43"/>
  <c r="V43"/>
  <c r="U43"/>
  <c r="T43"/>
  <c r="S43"/>
  <c r="R43"/>
  <c r="Q43"/>
  <c r="P43"/>
  <c r="AA42"/>
  <c r="Z42"/>
  <c r="Y42"/>
  <c r="X42"/>
  <c r="W42"/>
  <c r="V42"/>
  <c r="U42"/>
  <c r="T42"/>
  <c r="S42"/>
  <c r="R42"/>
  <c r="Q42"/>
  <c r="P42"/>
  <c r="AA41"/>
  <c r="Z41"/>
  <c r="Y41"/>
  <c r="X41"/>
  <c r="W41"/>
  <c r="V41"/>
  <c r="U41"/>
  <c r="T41"/>
  <c r="S41"/>
  <c r="R41"/>
  <c r="Q41"/>
  <c r="P41"/>
  <c r="AA40"/>
  <c r="Z40"/>
  <c r="Y40"/>
  <c r="X40"/>
  <c r="W40"/>
  <c r="V40"/>
  <c r="U40"/>
  <c r="T40"/>
  <c r="S40"/>
  <c r="R40"/>
  <c r="Q40"/>
  <c r="P40"/>
  <c r="AA39"/>
  <c r="Z39"/>
  <c r="Y39"/>
  <c r="X39"/>
  <c r="W39"/>
  <c r="V39"/>
  <c r="U39"/>
  <c r="T39"/>
  <c r="S39"/>
  <c r="R39"/>
  <c r="Q39"/>
  <c r="P39"/>
  <c r="AA38"/>
  <c r="Z38"/>
  <c r="Y38"/>
  <c r="X38"/>
  <c r="W38"/>
  <c r="V38"/>
  <c r="U38"/>
  <c r="T38"/>
  <c r="S38"/>
  <c r="R38"/>
  <c r="Q38"/>
  <c r="P38"/>
  <c r="AA37"/>
  <c r="Z37"/>
  <c r="Y37"/>
  <c r="X37"/>
  <c r="W37"/>
  <c r="V37"/>
  <c r="U37"/>
  <c r="T37"/>
  <c r="S37"/>
  <c r="R37"/>
  <c r="Q37"/>
  <c r="P37"/>
  <c r="AA36"/>
  <c r="Z36"/>
  <c r="Y36"/>
  <c r="X36"/>
  <c r="W36"/>
  <c r="V36"/>
  <c r="U36"/>
  <c r="T36"/>
  <c r="S36"/>
  <c r="R36"/>
  <c r="Q36"/>
  <c r="P36"/>
  <c r="AA35"/>
  <c r="Z35"/>
  <c r="Y35"/>
  <c r="X35"/>
  <c r="W35"/>
  <c r="V35"/>
  <c r="U35"/>
  <c r="T35"/>
  <c r="S35"/>
  <c r="R35"/>
  <c r="Q35"/>
  <c r="P35"/>
  <c r="AA34"/>
  <c r="Z34"/>
  <c r="Y34"/>
  <c r="X34"/>
  <c r="W34"/>
  <c r="V34"/>
  <c r="U34"/>
  <c r="T34"/>
  <c r="S34"/>
  <c r="R34"/>
  <c r="Q34"/>
  <c r="P34"/>
  <c r="AA33"/>
  <c r="Z33"/>
  <c r="Y33"/>
  <c r="X33"/>
  <c r="W33"/>
  <c r="V33"/>
  <c r="U33"/>
  <c r="T33"/>
  <c r="S33"/>
  <c r="R33"/>
  <c r="Q33"/>
  <c r="P33"/>
  <c r="AA32"/>
  <c r="Z32"/>
  <c r="Y32"/>
  <c r="X32"/>
  <c r="W32"/>
  <c r="V32"/>
  <c r="U32"/>
  <c r="T32"/>
  <c r="S32"/>
  <c r="R32"/>
  <c r="Q32"/>
  <c r="P32"/>
  <c r="AA31"/>
  <c r="Z31"/>
  <c r="Y31"/>
  <c r="X31"/>
  <c r="W31"/>
  <c r="V31"/>
  <c r="U31"/>
  <c r="T31"/>
  <c r="S31"/>
  <c r="R31"/>
  <c r="Q31"/>
  <c r="P31"/>
  <c r="AA30"/>
  <c r="Z30"/>
  <c r="Y30"/>
  <c r="X30"/>
  <c r="W30"/>
  <c r="V30"/>
  <c r="U30"/>
  <c r="T30"/>
  <c r="S30"/>
  <c r="R30"/>
  <c r="Q30"/>
  <c r="P30"/>
  <c r="AA29"/>
  <c r="Z29"/>
  <c r="Y29"/>
  <c r="X29"/>
  <c r="W29"/>
  <c r="V29"/>
  <c r="U29"/>
  <c r="T29"/>
  <c r="S29"/>
  <c r="R29"/>
  <c r="Q29"/>
  <c r="P29"/>
  <c r="AA28"/>
  <c r="Z28"/>
  <c r="Y28"/>
  <c r="X28"/>
  <c r="W28"/>
  <c r="V28"/>
  <c r="U28"/>
  <c r="T28"/>
  <c r="S28"/>
  <c r="R28"/>
  <c r="Q28"/>
  <c r="P28"/>
  <c r="AA26"/>
  <c r="Z26"/>
  <c r="Y26"/>
  <c r="X26"/>
  <c r="W26"/>
  <c r="V26"/>
  <c r="U26"/>
  <c r="T26"/>
  <c r="S26"/>
  <c r="R26"/>
  <c r="Q26"/>
  <c r="P26"/>
  <c r="AA25"/>
  <c r="Z25"/>
  <c r="Y25"/>
  <c r="X25"/>
  <c r="W25"/>
  <c r="V25"/>
  <c r="U25"/>
  <c r="T25"/>
  <c r="S25"/>
  <c r="R25"/>
  <c r="Q25"/>
  <c r="P25"/>
  <c r="AA24"/>
  <c r="Z24"/>
  <c r="Y24"/>
  <c r="X24"/>
  <c r="W24"/>
  <c r="V24"/>
  <c r="U24"/>
  <c r="T24"/>
  <c r="S24"/>
  <c r="R24"/>
  <c r="Q24"/>
  <c r="P24"/>
  <c r="AA23"/>
  <c r="Z23"/>
  <c r="Y23"/>
  <c r="X23"/>
  <c r="W23"/>
  <c r="V23"/>
  <c r="U23"/>
  <c r="T23"/>
  <c r="S23"/>
  <c r="R23"/>
  <c r="Q23"/>
  <c r="P23"/>
  <c r="AA22"/>
  <c r="Z22"/>
  <c r="Y22"/>
  <c r="X22"/>
  <c r="W22"/>
  <c r="V22"/>
  <c r="U22"/>
  <c r="T22"/>
  <c r="S22"/>
  <c r="R22"/>
  <c r="Q22"/>
  <c r="P22"/>
  <c r="AA21"/>
  <c r="Z21"/>
  <c r="Y21"/>
  <c r="X21"/>
  <c r="W21"/>
  <c r="V21"/>
  <c r="U21"/>
  <c r="T21"/>
  <c r="S21"/>
  <c r="R21"/>
  <c r="Q21"/>
  <c r="P21"/>
  <c r="AA20"/>
  <c r="Z20"/>
  <c r="Y20"/>
  <c r="X20"/>
  <c r="W20"/>
  <c r="V20"/>
  <c r="U20"/>
  <c r="T20"/>
  <c r="S20"/>
  <c r="R20"/>
  <c r="Q20"/>
  <c r="P20"/>
  <c r="AA19"/>
  <c r="Z19"/>
  <c r="Y19"/>
  <c r="X19"/>
  <c r="W19"/>
  <c r="V19"/>
  <c r="U19"/>
  <c r="T19"/>
  <c r="S19"/>
  <c r="R19"/>
  <c r="Q19"/>
  <c r="P19"/>
  <c r="AA18"/>
  <c r="Z18"/>
  <c r="Y18"/>
  <c r="X18"/>
  <c r="W18"/>
  <c r="V18"/>
  <c r="U18"/>
  <c r="T18"/>
  <c r="S18"/>
  <c r="R18"/>
  <c r="Q18"/>
  <c r="P18"/>
  <c r="AA17"/>
  <c r="Z17"/>
  <c r="Y17"/>
  <c r="X17"/>
  <c r="W17"/>
  <c r="V17"/>
  <c r="U17"/>
  <c r="T17"/>
  <c r="S17"/>
  <c r="R17"/>
  <c r="Q17"/>
  <c r="P17"/>
  <c r="AA16"/>
  <c r="Z16"/>
  <c r="Y16"/>
  <c r="X16"/>
  <c r="W16"/>
  <c r="V16"/>
  <c r="U16"/>
  <c r="T16"/>
  <c r="S16"/>
  <c r="R16"/>
  <c r="Q16"/>
  <c r="P16"/>
  <c r="AA15"/>
  <c r="Z15"/>
  <c r="Y15"/>
  <c r="X15"/>
  <c r="W15"/>
  <c r="V15"/>
  <c r="U15"/>
  <c r="T15"/>
  <c r="S15"/>
  <c r="R15"/>
  <c r="Q15"/>
  <c r="P15"/>
  <c r="AA14"/>
  <c r="Z14"/>
  <c r="Y14"/>
  <c r="X14"/>
  <c r="W14"/>
  <c r="V14"/>
  <c r="U14"/>
  <c r="T14"/>
  <c r="S14"/>
  <c r="R14"/>
  <c r="Q14"/>
  <c r="P14"/>
  <c r="AA13"/>
  <c r="Z13"/>
  <c r="Y13"/>
  <c r="X13"/>
  <c r="W13"/>
  <c r="V13"/>
  <c r="U13"/>
  <c r="T13"/>
  <c r="S13"/>
  <c r="R13"/>
  <c r="Q13"/>
  <c r="P13"/>
  <c r="AA12"/>
  <c r="Z12"/>
  <c r="Y12"/>
  <c r="X12"/>
  <c r="W12"/>
  <c r="V12"/>
  <c r="U12"/>
  <c r="T12"/>
  <c r="S12"/>
  <c r="R12"/>
  <c r="Q12"/>
  <c r="P12"/>
  <c r="AA11"/>
  <c r="Z11"/>
  <c r="Y11"/>
  <c r="X11"/>
  <c r="W11"/>
  <c r="V11"/>
  <c r="U11"/>
  <c r="T11"/>
  <c r="S11"/>
  <c r="R11"/>
  <c r="Q11"/>
  <c r="P11"/>
  <c r="AA10"/>
  <c r="Z10"/>
  <c r="Y10"/>
  <c r="X10"/>
  <c r="W10"/>
  <c r="V10"/>
  <c r="U10"/>
  <c r="T10"/>
  <c r="S10"/>
  <c r="R10"/>
  <c r="Q10"/>
  <c r="P10"/>
  <c r="AA9"/>
  <c r="Z9"/>
  <c r="Y9"/>
  <c r="X9"/>
  <c r="W9"/>
  <c r="V9"/>
  <c r="U9"/>
  <c r="T9"/>
  <c r="S9"/>
  <c r="R9"/>
  <c r="Q9"/>
  <c r="P9"/>
  <c r="AA8"/>
  <c r="Z8"/>
  <c r="Y8"/>
  <c r="X8"/>
  <c r="W8"/>
  <c r="V8"/>
  <c r="U8"/>
  <c r="T8"/>
  <c r="S8"/>
  <c r="R8"/>
  <c r="Q8"/>
  <c r="P8"/>
  <c r="C15" i="3"/>
  <c r="C13"/>
  <c r="C12"/>
  <c r="G12" s="1"/>
  <c r="G11"/>
  <c r="G10"/>
  <c r="C10"/>
  <c r="H7"/>
  <c r="G11" i="6"/>
  <c r="C12"/>
  <c r="G12" s="1"/>
  <c r="C15"/>
  <c r="C13"/>
  <c r="C10"/>
  <c r="K20" i="4"/>
  <c r="G10" i="6"/>
  <c r="J39"/>
  <c r="D29" l="1"/>
  <c r="I29"/>
  <c r="I30"/>
  <c r="I31"/>
  <c r="I32"/>
  <c r="I33"/>
  <c r="I34"/>
  <c r="I35"/>
  <c r="I36"/>
  <c r="I37"/>
  <c r="I38"/>
  <c r="I39"/>
  <c r="I40"/>
  <c r="I28"/>
  <c r="I27"/>
  <c r="D30"/>
  <c r="D31"/>
  <c r="D32"/>
  <c r="D33"/>
  <c r="D34"/>
  <c r="D35"/>
  <c r="D36"/>
  <c r="D37"/>
  <c r="D38"/>
  <c r="D39"/>
  <c r="D40"/>
  <c r="G29"/>
  <c r="G30"/>
  <c r="G31"/>
  <c r="G32"/>
  <c r="G33"/>
  <c r="G34"/>
  <c r="G35"/>
  <c r="G36"/>
  <c r="G37"/>
  <c r="G38"/>
  <c r="G39"/>
  <c r="G40"/>
  <c r="G28"/>
  <c r="D28"/>
  <c r="D27"/>
  <c r="G47" l="1"/>
  <c r="D43" i="3"/>
  <c r="D44"/>
  <c r="D45"/>
  <c r="L58" i="6"/>
  <c r="G15" s="1"/>
  <c r="J40"/>
  <c r="K40" s="1"/>
  <c r="L40"/>
  <c r="K39"/>
  <c r="L39"/>
  <c r="J38"/>
  <c r="K38" s="1"/>
  <c r="L38"/>
  <c r="J37"/>
  <c r="K37" s="1"/>
  <c r="L37"/>
  <c r="J36"/>
  <c r="K36" s="1"/>
  <c r="L36"/>
  <c r="J35"/>
  <c r="K35" s="1"/>
  <c r="L35"/>
  <c r="J34"/>
  <c r="K34" s="1"/>
  <c r="L34"/>
  <c r="J33"/>
  <c r="K33" s="1"/>
  <c r="L33"/>
  <c r="J32"/>
  <c r="K32" s="1"/>
  <c r="L32"/>
  <c r="J31"/>
  <c r="K31" s="1"/>
  <c r="L31"/>
  <c r="J30"/>
  <c r="K30" s="1"/>
  <c r="L30"/>
  <c r="J29"/>
  <c r="K29" s="1"/>
  <c r="L29"/>
  <c r="J28"/>
  <c r="K28" s="1"/>
  <c r="L28"/>
  <c r="K27"/>
  <c r="H7"/>
  <c r="J27" i="3"/>
  <c r="K27" s="1"/>
  <c r="I27"/>
  <c r="D65"/>
  <c r="G47"/>
  <c r="G27" l="1"/>
  <c r="L27" s="1"/>
  <c r="L47" s="1"/>
  <c r="L48" s="1"/>
  <c r="K50" i="6"/>
  <c r="U2" i="11" s="1"/>
  <c r="AA2" s="1"/>
  <c r="L49" i="6" s="1"/>
  <c r="L27"/>
  <c r="L47" s="1"/>
  <c r="L48" s="1"/>
  <c r="K50" i="3"/>
  <c r="U1" i="11" s="1"/>
  <c r="AA1" s="1"/>
  <c r="L49" i="3" s="1"/>
  <c r="L51" l="1"/>
  <c r="L53" s="1"/>
  <c r="L56" s="1"/>
  <c r="L51" i="6"/>
  <c r="L53" s="1"/>
  <c r="L45" i="3"/>
  <c r="L57" l="1"/>
  <c r="G15" s="1"/>
  <c r="L43" i="6"/>
  <c r="L56"/>
  <c r="L57"/>
  <c r="L44" i="3"/>
  <c r="L43"/>
</calcChain>
</file>

<file path=xl/sharedStrings.xml><?xml version="1.0" encoding="utf-8"?>
<sst xmlns="http://schemas.openxmlformats.org/spreadsheetml/2006/main" count="642" uniqueCount="398">
  <si>
    <t>SWIFT/BIC</t>
  </si>
  <si>
    <t>IBAN</t>
  </si>
  <si>
    <t>France</t>
  </si>
  <si>
    <t>31 rue de la Forêt</t>
  </si>
  <si>
    <t>13 100 Aix-en-Provence</t>
  </si>
  <si>
    <t>Contact</t>
  </si>
  <si>
    <t>Description</t>
  </si>
  <si>
    <t>Acheteur SA</t>
  </si>
  <si>
    <t>Michel Acheteur</t>
  </si>
  <si>
    <t>Advanced Lithium-Ion Storage systems</t>
  </si>
  <si>
    <t>Julien Le Guennec</t>
  </si>
  <si>
    <t>Modalité paiements</t>
  </si>
  <si>
    <t>PIA</t>
  </si>
  <si>
    <t>Payment in advance</t>
  </si>
  <si>
    <t>Payment seven days after invoice date</t>
  </si>
  <si>
    <t>Payment ten days after invoice date</t>
  </si>
  <si>
    <t>Payment 30 days after invoice date</t>
  </si>
  <si>
    <t>Payment 60 days after invoice date</t>
  </si>
  <si>
    <t>Payment 90 days after invoice date</t>
  </si>
  <si>
    <t>Net</t>
  </si>
  <si>
    <r>
      <t>Modular Lithium Iron-Phosphate (LFP or LiFePO</t>
    </r>
    <r>
      <rPr>
        <b/>
        <vertAlign val="subscript"/>
        <sz val="8"/>
        <color theme="1"/>
        <rFont val="Century Gothic"/>
        <family val="2"/>
      </rPr>
      <t>4</t>
    </r>
    <r>
      <rPr>
        <b/>
        <sz val="8"/>
        <color theme="1"/>
        <rFont val="Century Gothic"/>
        <family val="2"/>
      </rPr>
      <t>) Energy Storage System</t>
    </r>
  </si>
  <si>
    <r>
      <t>Stored energy :</t>
    </r>
    <r>
      <rPr>
        <sz val="8"/>
        <color theme="1"/>
        <rFont val="Century Gothic"/>
        <family val="2"/>
      </rPr>
      <t xml:space="preserve"> 2.56kWh x 5 = 12,8 kWh</t>
    </r>
  </si>
  <si>
    <r>
      <t>Continuous discharge current :</t>
    </r>
    <r>
      <rPr>
        <sz val="8"/>
        <color theme="1"/>
        <rFont val="Century Gothic"/>
        <family val="2"/>
      </rPr>
      <t xml:space="preserve"> 100A</t>
    </r>
  </si>
  <si>
    <r>
      <t>Maximum discharge current :</t>
    </r>
    <r>
      <rPr>
        <sz val="8"/>
        <color theme="1"/>
        <rFont val="Century Gothic"/>
        <family val="2"/>
      </rPr>
      <t xml:space="preserve"> 150 Amp</t>
    </r>
  </si>
  <si>
    <r>
      <t>Nominal voltage :</t>
    </r>
    <r>
      <rPr>
        <sz val="8"/>
        <color theme="1"/>
        <rFont val="Century Gothic"/>
        <family val="2"/>
      </rPr>
      <t xml:space="preserve"> 51.2V (Min : 44V, Max : 58.4V)</t>
    </r>
  </si>
  <si>
    <t>2 years basic warranty. It is possible to extend the warranty to 3 or 5 years from dispatch by Powertech systems.</t>
  </si>
  <si>
    <t>Unit price</t>
  </si>
  <si>
    <t>Espace Cristal</t>
  </si>
  <si>
    <t>22 rue Gustave Eiffel</t>
  </si>
  <si>
    <t>78300 POISSY</t>
  </si>
  <si>
    <r>
      <t>Cabinet 19 inch 13U</t>
    </r>
    <r>
      <rPr>
        <sz val="8"/>
        <color theme="1"/>
        <rFont val="Century Gothic"/>
        <family val="2"/>
      </rPr>
      <t xml:space="preserve"> (minimal size; 1 Master / 3 Slaves)</t>
    </r>
  </si>
  <si>
    <r>
      <t>Cabinet 19 inch 50U</t>
    </r>
    <r>
      <rPr>
        <sz val="8"/>
        <color theme="1"/>
        <rFont val="Century Gothic"/>
        <family val="2"/>
      </rPr>
      <t xml:space="preserve"> (maximal size; 1 Master / 16 Slaves)</t>
    </r>
  </si>
  <si>
    <r>
      <t>RS cable 2m gold</t>
    </r>
    <r>
      <rPr>
        <sz val="8"/>
        <color theme="1"/>
        <rFont val="Century Gothic"/>
        <family val="2"/>
      </rPr>
      <t xml:space="preserve"> (to connect inverter)</t>
    </r>
  </si>
  <si>
    <t>Wiring kit 25mm2 + communications bundle for series modules 25 mm2</t>
  </si>
  <si>
    <t>Wiring kit 16mm2 + communications bundle for series modules 16mm2</t>
  </si>
  <si>
    <t>Wiring kit 35mm2 + communications bundle for series modules 35mm2</t>
  </si>
  <si>
    <r>
      <t>Cabinet 19 inch 47U</t>
    </r>
    <r>
      <rPr>
        <sz val="8"/>
        <color theme="1"/>
        <rFont val="Century Gothic"/>
        <family val="2"/>
      </rPr>
      <t xml:space="preserve"> (1 Master / 15 Slaves)</t>
    </r>
  </si>
  <si>
    <r>
      <t>Cabinet 19 inch 42U</t>
    </r>
    <r>
      <rPr>
        <sz val="8"/>
        <color theme="1"/>
        <rFont val="Century Gothic"/>
        <family val="2"/>
      </rPr>
      <t xml:space="preserve"> (1 Master / 13 Slaves)</t>
    </r>
  </si>
  <si>
    <r>
      <t>Cabinet 19 inch 36U</t>
    </r>
    <r>
      <rPr>
        <sz val="8"/>
        <color theme="1"/>
        <rFont val="Century Gothic"/>
        <family val="2"/>
      </rPr>
      <t xml:space="preserve"> (1 Master / 11 Slaves)</t>
    </r>
  </si>
  <si>
    <r>
      <t>Cabinet 19 inch 27U</t>
    </r>
    <r>
      <rPr>
        <sz val="8"/>
        <color theme="1"/>
        <rFont val="Century Gothic"/>
        <family val="2"/>
      </rPr>
      <t xml:space="preserve"> (1 Master / 8 Slaves)</t>
    </r>
  </si>
  <si>
    <r>
      <t>Cabinet 19 inch 18U</t>
    </r>
    <r>
      <rPr>
        <sz val="8"/>
        <color theme="1"/>
        <rFont val="Century Gothic"/>
        <family val="2"/>
      </rPr>
      <t xml:space="preserve"> (1 Master / 5 Slaves)</t>
    </r>
  </si>
  <si>
    <t>Poids unitaire</t>
  </si>
  <si>
    <t>Quantity</t>
  </si>
  <si>
    <t>Dimensions unitaire</t>
  </si>
  <si>
    <t>TOTAL HT</t>
  </si>
  <si>
    <t>3 weeks</t>
  </si>
  <si>
    <t>SHIPPING AND HANDLING TIME</t>
  </si>
  <si>
    <t>POWERTECH SYSTEMS</t>
  </si>
  <si>
    <t>1 week</t>
  </si>
  <si>
    <t>2 weeks</t>
  </si>
  <si>
    <t>4 weeks</t>
  </si>
  <si>
    <t>5 weeks</t>
  </si>
  <si>
    <t>6 weeks</t>
  </si>
  <si>
    <t>7 weeks</t>
  </si>
  <si>
    <t>8 weeks</t>
  </si>
  <si>
    <t>9 weeks</t>
  </si>
  <si>
    <t>10 weeks</t>
  </si>
  <si>
    <t>/</t>
  </si>
  <si>
    <t>390x440x85mm</t>
  </si>
  <si>
    <t>480x440x130mm</t>
  </si>
  <si>
    <t>Dimensions unitaire (mm)</t>
  </si>
  <si>
    <t>Unit weight (kg)</t>
  </si>
  <si>
    <t>Total weight (kg)</t>
  </si>
  <si>
    <t>PURCHASE ORDER</t>
  </si>
  <si>
    <t>QUOTATION</t>
  </si>
  <si>
    <t>N°</t>
  </si>
  <si>
    <t>600x635x920</t>
  </si>
  <si>
    <t>600x635x980</t>
  </si>
  <si>
    <t>600x635x1380</t>
  </si>
  <si>
    <t>600x635x1780</t>
  </si>
  <si>
    <t>600x635x2050</t>
  </si>
  <si>
    <t>600x635x2270</t>
  </si>
  <si>
    <t>600x635x2400</t>
  </si>
  <si>
    <t xml:space="preserve">NMC PowerRack Super Master </t>
  </si>
  <si>
    <t>NMC PowerRack Master 2.56 kWh</t>
  </si>
  <si>
    <t>NMC PowerRack Slave 2.56 kWh</t>
  </si>
  <si>
    <t>LFP PowerRack Slave 2.56 kWh</t>
  </si>
  <si>
    <t>LFP PowerRack Master 2.56 kWh</t>
  </si>
  <si>
    <t>LFP PowerRack Super Master</t>
  </si>
  <si>
    <t>POWERRACK</t>
  </si>
  <si>
    <t>Total items:</t>
  </si>
  <si>
    <t>Le Guennec Julien</t>
  </si>
  <si>
    <t>Phone +33 (0) 652 701 128</t>
  </si>
  <si>
    <t>Email: julien.leguennec@powertechsystems.eu</t>
  </si>
  <si>
    <t>www.powertechsystems.eu</t>
  </si>
  <si>
    <t>SAS au capital de 161 439 Euros</t>
  </si>
  <si>
    <t>SIREN : 793926577</t>
  </si>
  <si>
    <t>TVA : FR33793926577</t>
  </si>
  <si>
    <t>22 Rue Gustave Eiffel</t>
  </si>
  <si>
    <t>78300 Poissy</t>
  </si>
  <si>
    <t>Banque Populaire VdF</t>
  </si>
  <si>
    <t>30821165427</t>
  </si>
  <si>
    <t>FR7618707000243082116542769</t>
  </si>
  <si>
    <t>CCBPFRPPVER</t>
  </si>
  <si>
    <t>Bank details</t>
  </si>
  <si>
    <t>Bank name</t>
  </si>
  <si>
    <t>Bank code</t>
  </si>
  <si>
    <t>Account number</t>
  </si>
  <si>
    <t>Paiement Terms</t>
  </si>
  <si>
    <t>Balance due date</t>
  </si>
  <si>
    <t>Thanks for choosing PowerTech Systems</t>
  </si>
  <si>
    <t>Client number</t>
  </si>
  <si>
    <t>Your contact for this invoice</t>
  </si>
  <si>
    <t>SUBTOTAL</t>
  </si>
  <si>
    <t>Warranty extension ?</t>
  </si>
  <si>
    <t>Yes</t>
  </si>
  <si>
    <t>No</t>
  </si>
  <si>
    <t>2 years basic warranty. 
It is possible to extend the warranty from 3 to 10 years !</t>
  </si>
  <si>
    <t>Unlimited cycle number ?</t>
  </si>
  <si>
    <t>x</t>
  </si>
  <si>
    <t>Discount</t>
  </si>
  <si>
    <t>ü</t>
  </si>
  <si>
    <t>Signature:</t>
  </si>
  <si>
    <t>Code article</t>
  </si>
  <si>
    <t>Code
article</t>
  </si>
  <si>
    <t>2-LFP/M</t>
  </si>
  <si>
    <t>1-LFP/SM</t>
  </si>
  <si>
    <t>3-LFP/S</t>
  </si>
  <si>
    <t>4-NMC/SM</t>
  </si>
  <si>
    <t>5-NMC/M</t>
  </si>
  <si>
    <t>6-NMC/S</t>
  </si>
  <si>
    <t>7-KIT/16</t>
  </si>
  <si>
    <t>8-KIT/25</t>
  </si>
  <si>
    <t>9-KIT/35</t>
  </si>
  <si>
    <t>10-BAIE/13U</t>
  </si>
  <si>
    <t>11-BAIE/18U</t>
  </si>
  <si>
    <t>12-BAIE/27U</t>
  </si>
  <si>
    <t>13-BAIE/36U</t>
  </si>
  <si>
    <t>14-BAIE/42U</t>
  </si>
  <si>
    <t>15-BAIE/47U</t>
  </si>
  <si>
    <t>16-BAIE/50U</t>
  </si>
  <si>
    <t>100-EXT/3</t>
  </si>
  <si>
    <t>104-EXT/6</t>
  </si>
  <si>
    <t>105-EXT/7</t>
  </si>
  <si>
    <t>106-EXT/8</t>
  </si>
  <si>
    <t>104-EXT/7</t>
  </si>
  <si>
    <t>107-EXT/10</t>
  </si>
  <si>
    <t>2 years basic warranty. 
It is possible to extend the warranty to 5 years !</t>
  </si>
  <si>
    <t xml:space="preserve">Three-years extended guarantee </t>
  </si>
  <si>
    <t>Four-years extended guarantee</t>
  </si>
  <si>
    <t xml:space="preserve">Five-years extended guarantee </t>
  </si>
  <si>
    <t xml:space="preserve">Seven-years extended guarantee </t>
  </si>
  <si>
    <t xml:space="preserve">Six-years extended guarantee </t>
  </si>
  <si>
    <t xml:space="preserve">Eight-years extended guarantee </t>
  </si>
  <si>
    <t xml:space="preserve">Nine-years extended guarantee </t>
  </si>
  <si>
    <t xml:space="preserve">Ten-years extended guarantee </t>
  </si>
  <si>
    <t>101-EXT/3</t>
  </si>
  <si>
    <t>102-EXT/4</t>
  </si>
  <si>
    <t>103-EXT/5</t>
  </si>
  <si>
    <t>107-EXT/9</t>
  </si>
  <si>
    <t>108-EXT/10</t>
  </si>
  <si>
    <t>PowerTech Protection Plan</t>
  </si>
  <si>
    <t>1 day</t>
  </si>
  <si>
    <t>2 days</t>
  </si>
  <si>
    <t>3 days</t>
  </si>
  <si>
    <t>5 days</t>
  </si>
  <si>
    <t>7 days</t>
  </si>
  <si>
    <t>10 days</t>
  </si>
  <si>
    <t>6 days</t>
  </si>
  <si>
    <t>8 days</t>
  </si>
  <si>
    <t>1 month</t>
  </si>
  <si>
    <t>17-LFP/PB+12Ah</t>
  </si>
  <si>
    <t>18-LFP/PB+20Ah</t>
  </si>
  <si>
    <t>19-LFP/PB+40Ah</t>
  </si>
  <si>
    <t>20-LFP/PB+55Ah</t>
  </si>
  <si>
    <t>22-LFP/PB-12Ah</t>
  </si>
  <si>
    <t>23-LFP/PB-20Ah</t>
  </si>
  <si>
    <t>24-LFP/PB-40Ah</t>
  </si>
  <si>
    <t>25-LFP/PB-55Ah</t>
  </si>
  <si>
    <t>26-LFP/PB-100Ah</t>
  </si>
  <si>
    <t>LFP PowerBrick+ 12V-12Ah (professional range)</t>
  </si>
  <si>
    <t>LFP PowerBrick 12V-12Ah</t>
  </si>
  <si>
    <t>LFP PowerBrick+ 12V-20Ah (professional range)</t>
  </si>
  <si>
    <t>LFP PowerBrick+ 12V-40Ah (professional range)</t>
  </si>
  <si>
    <t>LFP PowerBrick+ 12V-55Ah (professional range)</t>
  </si>
  <si>
    <t>LFP PowerBrick+ 12V-100Ah (professional range)</t>
  </si>
  <si>
    <t>LFP PowerBrick 12V-20Ah</t>
  </si>
  <si>
    <t>LFP PowerBrick 12V-40Ah</t>
  </si>
  <si>
    <t>LFP PowerBrick 12V-55Ah</t>
  </si>
  <si>
    <t>LFP PowerBrick 12V-100Ah</t>
  </si>
  <si>
    <t>L : 151mm x P : 98mm x H : 95mm</t>
  </si>
  <si>
    <t>L : 180mm x P : 76mm x H : 168 mm</t>
  </si>
  <si>
    <t>L : 196mm x P : 135mm x H : 172 mm</t>
  </si>
  <si>
    <t>21-LFP/PB+100Ah</t>
  </si>
  <si>
    <t>L : 228 mm x P : 138 mm x H : 210 mm</t>
  </si>
  <si>
    <t>L : 260mm x P : 168mm x H : 212 mm</t>
  </si>
  <si>
    <t>POWERSTART</t>
  </si>
  <si>
    <t>POWERBRICK</t>
  </si>
  <si>
    <t>LFP PowerStart 12V-130CCA</t>
  </si>
  <si>
    <t>LFP PowerStart 12V-280CCA</t>
  </si>
  <si>
    <t>LFP PowerStart 12V-300CCA</t>
  </si>
  <si>
    <t>LFP PowerStart 12V-350CCA</t>
  </si>
  <si>
    <t>LFP PowerStart 12V-450CCA</t>
  </si>
  <si>
    <t>LFP PowerStart 12V-600CCA</t>
  </si>
  <si>
    <t>490g</t>
  </si>
  <si>
    <t>950g</t>
  </si>
  <si>
    <t>990g</t>
  </si>
  <si>
    <t>1100g</t>
  </si>
  <si>
    <t>1750g</t>
  </si>
  <si>
    <t>2840g</t>
  </si>
  <si>
    <t>L : 113mm x W : 70mm x H : 85mm</t>
  </si>
  <si>
    <t>L : 150mm x W : 87mm x H : 93mm</t>
  </si>
  <si>
    <t>L : 135mm x W : 75mm x H : 139mm</t>
  </si>
  <si>
    <t>L : 175mm x W : 87mm x H : 130mm</t>
  </si>
  <si>
    <t>L : 166mm x W : 125mm x H : 173mm</t>
  </si>
  <si>
    <t>L : 181mm x W : 77mm x H : 167mm</t>
  </si>
  <si>
    <t>27-LFP/PS-130</t>
  </si>
  <si>
    <t>28-LFP/PS-280</t>
  </si>
  <si>
    <t>29-LFP/PS-300</t>
  </si>
  <si>
    <t>30-LFP/PS-350</t>
  </si>
  <si>
    <t>31-LFP/PS-450</t>
  </si>
  <si>
    <t>32-LFP/PS-600</t>
  </si>
  <si>
    <t>POWERMODULE</t>
  </si>
  <si>
    <t>33-LFP/PMOD</t>
  </si>
  <si>
    <t>LFP PowerModule 12,8V-110Ah</t>
  </si>
  <si>
    <t>BMS pour PowerModule</t>
  </si>
  <si>
    <t>34-PMOD-BMS</t>
  </si>
  <si>
    <t>35-PMOD-RELAY</t>
  </si>
  <si>
    <t>Relay EV200 pour PowerModule</t>
  </si>
  <si>
    <t>POWERMOVE</t>
  </si>
  <si>
    <t>36-LFP/PMOV-500</t>
  </si>
  <si>
    <t>37-LFP/PMOV-1000</t>
  </si>
  <si>
    <t>LFP PowerMove 500W</t>
  </si>
  <si>
    <t>LFP PowerMove 1000W</t>
  </si>
  <si>
    <t>38-PMOV-USB extension</t>
  </si>
  <si>
    <t>39-PMOV-Light bulb</t>
  </si>
  <si>
    <t>PowerMove USB extension wire</t>
  </si>
  <si>
    <t>PowerMove Light cable and bulb</t>
  </si>
  <si>
    <t>41-PMOV- Solar 18V</t>
  </si>
  <si>
    <t>41-PMOV- Solar 36V</t>
  </si>
  <si>
    <t>PowerMove Solar panel 18V 100W Mono-crystalline</t>
  </si>
  <si>
    <t>PowerMove Solar panel 36V 200W Poly-crystalline</t>
  </si>
  <si>
    <t>Chargeurs</t>
  </si>
  <si>
    <t>Chargeur J 240W 12V/10A 24V/7A 36V/5A 48V/4A</t>
  </si>
  <si>
    <t>Chargeur E 600W 12V/25A 24V/18A 36V/12A 48V/10A</t>
  </si>
  <si>
    <t>Chargeur B 900W 12V/40A 24V/25A 36V/18A 48V/15A</t>
  </si>
  <si>
    <t>Chargeur ESF-1.8 1800 W 24V/50A 36V/40A 48V/30A</t>
  </si>
  <si>
    <t>Chargeur ESF-2.4 2400 W 48V/40A 72V/25A</t>
  </si>
  <si>
    <t>Chargeur 4000 W 50A en 24V IP 65</t>
  </si>
  <si>
    <t>42-LFP/CHARG-2400W</t>
  </si>
  <si>
    <t>260 x 172 x 225 mm</t>
  </si>
  <si>
    <t>L375 x W150 x H320</t>
  </si>
  <si>
    <t>L450 x W230 x H430</t>
  </si>
  <si>
    <t>4,5kg*2</t>
  </si>
  <si>
    <t>L640 x W540 x H30 *2</t>
  </si>
  <si>
    <t>L640 x W540 x H30 *3</t>
  </si>
  <si>
    <t>4,5kg*3</t>
  </si>
  <si>
    <t>CHARGEURS</t>
  </si>
  <si>
    <r>
      <rPr>
        <b/>
        <sz val="8"/>
        <color theme="1"/>
        <rFont val="Wingdings"/>
        <charset val="2"/>
      </rPr>
      <t xml:space="preserve">ü </t>
    </r>
    <r>
      <rPr>
        <b/>
        <sz val="8"/>
        <color theme="1"/>
        <rFont val="Century Gothic"/>
        <family val="2"/>
      </rPr>
      <t>Excellent lifespan</t>
    </r>
  </si>
  <si>
    <r>
      <rPr>
        <b/>
        <sz val="8"/>
        <color theme="1"/>
        <rFont val="Wingdings"/>
        <charset val="2"/>
      </rPr>
      <t xml:space="preserve">ü </t>
    </r>
    <r>
      <rPr>
        <b/>
        <sz val="8"/>
        <color theme="1"/>
        <rFont val="Century Gothic"/>
        <family val="2"/>
      </rPr>
      <t>High level of safety</t>
    </r>
  </si>
  <si>
    <r>
      <rPr>
        <b/>
        <sz val="8"/>
        <color theme="1"/>
        <rFont val="Wingdings"/>
        <charset val="2"/>
      </rPr>
      <t xml:space="preserve">ü </t>
    </r>
    <r>
      <rPr>
        <b/>
        <sz val="8"/>
        <color theme="1"/>
        <rFont val="Century Gothic"/>
        <family val="2"/>
      </rPr>
      <t>Specific power</t>
    </r>
  </si>
  <si>
    <r>
      <rPr>
        <b/>
        <sz val="8"/>
        <color theme="1"/>
        <rFont val="Wingdings"/>
        <charset val="2"/>
      </rPr>
      <t xml:space="preserve">ü </t>
    </r>
    <r>
      <rPr>
        <b/>
        <sz val="8"/>
        <color theme="1"/>
        <rFont val="Century Gothic"/>
        <family val="2"/>
      </rPr>
      <t>Slightly lower specific energy</t>
    </r>
  </si>
  <si>
    <t>OVERSEA</t>
  </si>
  <si>
    <t>SHIPPING AND HANDLING</t>
  </si>
  <si>
    <t>ADR-Class 9 (Dangerous Goods)</t>
  </si>
  <si>
    <t>Weight:</t>
  </si>
  <si>
    <t>ZIP:</t>
  </si>
  <si>
    <t>Total</t>
  </si>
  <si>
    <t>Tax</t>
  </si>
  <si>
    <t xml:space="preserve">Pricing valid until: </t>
  </si>
  <si>
    <t>Powertechsystems</t>
  </si>
  <si>
    <t>Coeff :</t>
  </si>
  <si>
    <t>POIDS</t>
  </si>
  <si>
    <t>DEPT</t>
  </si>
  <si>
    <t>PRIX</t>
  </si>
  <si>
    <t>F=forfait</t>
  </si>
  <si>
    <t>C= prix aux 100kg</t>
  </si>
  <si>
    <t>DPTS</t>
  </si>
  <si>
    <t>F</t>
  </si>
  <si>
    <t>C</t>
  </si>
  <si>
    <t>AIN</t>
  </si>
  <si>
    <t>To be defined</t>
  </si>
  <si>
    <t>AISNE</t>
  </si>
  <si>
    <t>ALLIER</t>
  </si>
  <si>
    <t>ALPES de HAUTES PROV</t>
  </si>
  <si>
    <t>HAUTE ALPES</t>
  </si>
  <si>
    <t>ALPES MARITIMES</t>
  </si>
  <si>
    <t>ARDECHE</t>
  </si>
  <si>
    <t>ARDENNES</t>
  </si>
  <si>
    <t>ARIEGE</t>
  </si>
  <si>
    <t>AUBE</t>
  </si>
  <si>
    <t>AUDE</t>
  </si>
  <si>
    <t>AVEYRON</t>
  </si>
  <si>
    <t>BOUCHES DU RHONE</t>
  </si>
  <si>
    <t>CALVADOS</t>
  </si>
  <si>
    <t>CANTAL</t>
  </si>
  <si>
    <t>CHARENTE</t>
  </si>
  <si>
    <t>CHARENTE MARITIME</t>
  </si>
  <si>
    <t>CHER</t>
  </si>
  <si>
    <t>CORREZE</t>
  </si>
  <si>
    <t>CORSE</t>
  </si>
  <si>
    <t>COTE D'OR</t>
  </si>
  <si>
    <t>COTES D ARMOR</t>
  </si>
  <si>
    <t>CREUSE</t>
  </si>
  <si>
    <t>DORDOGNE</t>
  </si>
  <si>
    <t>DOUBS</t>
  </si>
  <si>
    <t>DROME</t>
  </si>
  <si>
    <t>EURE</t>
  </si>
  <si>
    <t>EURE ET LOIRE</t>
  </si>
  <si>
    <t>FINISTERE</t>
  </si>
  <si>
    <t>GARD</t>
  </si>
  <si>
    <t>HAUTE GARONNE</t>
  </si>
  <si>
    <t>GERS</t>
  </si>
  <si>
    <t>GIRONDE</t>
  </si>
  <si>
    <t>HERAULT</t>
  </si>
  <si>
    <t>ILLE ET VILAINE</t>
  </si>
  <si>
    <t>INDRE</t>
  </si>
  <si>
    <t>INDRE ET LOIRE</t>
  </si>
  <si>
    <t>ISERE</t>
  </si>
  <si>
    <t>JURA</t>
  </si>
  <si>
    <t>LANDES</t>
  </si>
  <si>
    <t>LOIR ET CHER</t>
  </si>
  <si>
    <t>LOIRE</t>
  </si>
  <si>
    <t xml:space="preserve">HAUTE LOIRE </t>
  </si>
  <si>
    <t>LOIRE ATLANTIQUE</t>
  </si>
  <si>
    <t>LOIRET</t>
  </si>
  <si>
    <t>LOT</t>
  </si>
  <si>
    <t>LOT ET GARONNE</t>
  </si>
  <si>
    <t>LOZERE</t>
  </si>
  <si>
    <t>MAINE ET LOIRE</t>
  </si>
  <si>
    <t>MANCHE</t>
  </si>
  <si>
    <t>MARNE</t>
  </si>
  <si>
    <t>HAUTE MARNE</t>
  </si>
  <si>
    <t>MAYENNE</t>
  </si>
  <si>
    <t>MEURTHE ET MOSELLE</t>
  </si>
  <si>
    <t>MEUSE</t>
  </si>
  <si>
    <t>MORBIHAN</t>
  </si>
  <si>
    <t>MOSELLE</t>
  </si>
  <si>
    <t>NIEVRE</t>
  </si>
  <si>
    <t>NORD</t>
  </si>
  <si>
    <t>OISE</t>
  </si>
  <si>
    <t>ORNE</t>
  </si>
  <si>
    <t>PAS DE CALAIS</t>
  </si>
  <si>
    <t>PUY DE DOME</t>
  </si>
  <si>
    <t>PYRENEES ATLANTIQUE</t>
  </si>
  <si>
    <t>HAUTE PYRENEES</t>
  </si>
  <si>
    <t>PYRENEES ORIENTAL</t>
  </si>
  <si>
    <t xml:space="preserve">BAS RHIN </t>
  </si>
  <si>
    <t>HAUT RHIN</t>
  </si>
  <si>
    <t>RHONE</t>
  </si>
  <si>
    <t>HAUTE SAONE</t>
  </si>
  <si>
    <t>SAONE ET LOIRE</t>
  </si>
  <si>
    <t>SARTHE</t>
  </si>
  <si>
    <t>SAVOIE</t>
  </si>
  <si>
    <t>HAUTE SAVOIE</t>
  </si>
  <si>
    <t>PARIS.</t>
  </si>
  <si>
    <t>SEINE MARITIME</t>
  </si>
  <si>
    <t>SEINE ET MARNE</t>
  </si>
  <si>
    <t>YVELINES</t>
  </si>
  <si>
    <t>DEUX SEVRES</t>
  </si>
  <si>
    <t>SOMME</t>
  </si>
  <si>
    <t>TARN</t>
  </si>
  <si>
    <t>TARN ET GARONNE</t>
  </si>
  <si>
    <t>VAR</t>
  </si>
  <si>
    <t>VAUCLUSE</t>
  </si>
  <si>
    <t>VENDEE</t>
  </si>
  <si>
    <t>VIENNE</t>
  </si>
  <si>
    <t>HAUTE VIENNE</t>
  </si>
  <si>
    <t>VOSGES</t>
  </si>
  <si>
    <t>YONNE</t>
  </si>
  <si>
    <t>TERRITOIRE DE BELFORT</t>
  </si>
  <si>
    <t>ESSONNE</t>
  </si>
  <si>
    <t>HAUTS DE SEINE</t>
  </si>
  <si>
    <t>SEINE ST DENIS</t>
  </si>
  <si>
    <t>VAL DE MARNE</t>
  </si>
  <si>
    <t>VAL D'OISE</t>
  </si>
  <si>
    <t xml:space="preserve">Durée de validité 3 Mois </t>
  </si>
  <si>
    <t>Tous nos prix s'entendent HT</t>
  </si>
  <si>
    <t>Conditions générales, droits et frais fixes joints</t>
  </si>
  <si>
    <t>Hors indexation GAZOLE et Ecotaxe</t>
  </si>
  <si>
    <r>
      <t>Colis et objets de faible densité</t>
    </r>
    <r>
      <rPr>
        <b/>
        <sz val="11"/>
        <rFont val="Times New Roman"/>
        <family val="1"/>
      </rPr>
      <t> :</t>
    </r>
  </si>
  <si>
    <t>100 Kg</t>
  </si>
  <si>
    <t>184 kg</t>
  </si>
  <si>
    <r>
      <t>*</t>
    </r>
    <r>
      <rPr>
        <sz val="7"/>
        <rFont val="Times New Roman"/>
        <family val="1"/>
      </rPr>
      <t xml:space="preserve">          </t>
    </r>
    <r>
      <rPr>
        <sz val="11"/>
        <rFont val="Times New Roman"/>
        <family val="1"/>
      </rPr>
      <t xml:space="preserve">Taxation sur base </t>
    </r>
    <r>
      <rPr>
        <b/>
        <sz val="11"/>
        <rFont val="Times New Roman"/>
        <family val="1"/>
      </rPr>
      <t>250 kg/m3</t>
    </r>
    <r>
      <rPr>
        <sz val="11"/>
        <rFont val="Times New Roman"/>
        <family val="1"/>
      </rPr>
      <t xml:space="preserve"> </t>
    </r>
  </si>
  <si>
    <r>
      <t xml:space="preserve">* </t>
    </r>
    <r>
      <rPr>
        <sz val="7"/>
        <rFont val="Times New Roman"/>
        <family val="1"/>
      </rPr>
      <t xml:space="preserve">         </t>
    </r>
    <r>
      <rPr>
        <sz val="11"/>
        <rFont val="Times New Roman"/>
        <family val="1"/>
      </rPr>
      <t xml:space="preserve">Taxation sur base </t>
    </r>
    <r>
      <rPr>
        <b/>
        <sz val="11"/>
        <rFont val="Times New Roman"/>
        <family val="1"/>
      </rPr>
      <t>1T750 Mettre/Plancher</t>
    </r>
  </si>
  <si>
    <t>DEPT N° ?</t>
  </si>
  <si>
    <t>Rack</t>
  </si>
  <si>
    <t>Bric/Start…</t>
  </si>
  <si>
    <t>145x154x42mm</t>
  </si>
  <si>
    <t>80,48x72,3mm</t>
  </si>
  <si>
    <t>180*100*55mm</t>
  </si>
  <si>
    <t>210*130*70mm</t>
  </si>
  <si>
    <t xml:space="preserve"> 270*150*95mm</t>
  </si>
  <si>
    <t>310x160x130mm</t>
  </si>
  <si>
    <t>310x180x130mm</t>
  </si>
  <si>
    <t>500mm</t>
  </si>
  <si>
    <t>3000mm</t>
  </si>
  <si>
    <t>TECHNOLOGIE</t>
  </si>
  <si>
    <t>LFP OU NMC ?</t>
  </si>
  <si>
    <t>PRIX ?</t>
  </si>
  <si>
    <t>Dim ?</t>
  </si>
  <si>
    <t>Poids ?</t>
  </si>
  <si>
    <t>CABLAGES ?</t>
  </si>
  <si>
    <t>BAIE</t>
  </si>
  <si>
    <t>Quelle taille de BAIE ?</t>
  </si>
  <si>
    <t>On met du câble ?</t>
  </si>
  <si>
    <t>2m</t>
  </si>
  <si>
    <t>17-CABL/RS2m</t>
  </si>
</sst>
</file>

<file path=xl/styles.xml><?xml version="1.0" encoding="utf-8"?>
<styleSheet xmlns="http://schemas.openxmlformats.org/spreadsheetml/2006/main">
  <numFmts count="11">
    <numFmt numFmtId="164" formatCode="#,##0.00\ &quot;€&quot;"/>
    <numFmt numFmtId="165" formatCode="#,##0.00\ \k\r"/>
    <numFmt numFmtId="166" formatCode="0.0%"/>
    <numFmt numFmtId="167" formatCode="_([$€-2]\ * #,##0.00_);_([$€-2]\ * \(#,##0.00\);_([$€-2]\ * &quot;-&quot;??_);_(@_)"/>
    <numFmt numFmtId="168" formatCode="#,##0.00\ [$€-407]"/>
    <numFmt numFmtId="169" formatCode="d\.m\.yyyy;@"/>
    <numFmt numFmtId="170" formatCode="_-* #,##0.00\ [$€-40C]_-;\-* #,##0.00\ [$€-40C]_-;_-* &quot;-&quot;??\ [$€-40C]_-;_-@_-"/>
    <numFmt numFmtId="171" formatCode="#,##0.00\ [$€-40C]"/>
    <numFmt numFmtId="172" formatCode="yyyymmdd"/>
    <numFmt numFmtId="173" formatCode="0;\-0;;@"/>
    <numFmt numFmtId="174" formatCode="00"/>
  </numFmts>
  <fonts count="66">
    <font>
      <sz val="12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6"/>
      <color theme="1"/>
      <name val="Arial"/>
      <family val="2"/>
    </font>
    <font>
      <i/>
      <sz val="10"/>
      <color theme="1"/>
      <name val="Arial"/>
      <family val="2"/>
    </font>
    <font>
      <sz val="11"/>
      <color theme="1"/>
      <name val="Arial"/>
      <family val="2"/>
    </font>
    <font>
      <sz val="12"/>
      <color rgb="FFFF0000"/>
      <name val="Arial"/>
      <family val="2"/>
    </font>
    <font>
      <i/>
      <sz val="10"/>
      <color theme="1"/>
      <name val="Century Gothic"/>
      <family val="2"/>
    </font>
    <font>
      <sz val="11"/>
      <color rgb="FF262626"/>
      <name val="Inherit"/>
    </font>
    <font>
      <b/>
      <sz val="8"/>
      <color theme="1"/>
      <name val="Century Gothic"/>
      <family val="2"/>
    </font>
    <font>
      <b/>
      <vertAlign val="subscript"/>
      <sz val="8"/>
      <color theme="1"/>
      <name val="Century Gothic"/>
      <family val="2"/>
    </font>
    <font>
      <sz val="8"/>
      <color theme="1"/>
      <name val="Century Gothic"/>
      <family val="2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Century Gothic"/>
      <family val="2"/>
    </font>
    <font>
      <sz val="10"/>
      <color theme="1"/>
      <name val="Arial"/>
      <family val="2"/>
    </font>
    <font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2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i/>
      <sz val="8"/>
      <color theme="1"/>
      <name val="Century Gothic"/>
      <family val="2"/>
    </font>
    <font>
      <i/>
      <sz val="8"/>
      <color theme="1"/>
      <name val="Arial"/>
      <family val="2"/>
    </font>
    <font>
      <i/>
      <sz val="12"/>
      <color theme="1"/>
      <name val="Arial"/>
      <family val="2"/>
    </font>
    <font>
      <sz val="8"/>
      <color theme="1"/>
      <name val="Wingdings"/>
      <charset val="2"/>
    </font>
    <font>
      <b/>
      <sz val="11"/>
      <color theme="1"/>
      <name val="Arial"/>
      <family val="2"/>
    </font>
    <font>
      <sz val="12"/>
      <color theme="0"/>
      <name val="Calibri"/>
      <family val="2"/>
      <scheme val="minor"/>
    </font>
    <font>
      <b/>
      <sz val="11"/>
      <name val="Comic Sans MS"/>
      <family val="4"/>
    </font>
    <font>
      <b/>
      <sz val="8"/>
      <color theme="1"/>
      <name val="Wingdings"/>
      <charset val="2"/>
    </font>
    <font>
      <b/>
      <i/>
      <sz val="10"/>
      <color theme="1" tint="0.34998626667073579"/>
      <name val="Arial"/>
      <family val="2"/>
    </font>
    <font>
      <i/>
      <sz val="10"/>
      <color theme="1" tint="0.34998626667073579"/>
      <name val="Arial"/>
      <family val="2"/>
    </font>
    <font>
      <i/>
      <sz val="12"/>
      <color theme="1" tint="0.34998626667073579"/>
      <name val="Arial"/>
      <family val="2"/>
    </font>
    <font>
      <i/>
      <sz val="9"/>
      <color theme="1" tint="0.34998626667073579"/>
      <name val="Arial"/>
      <family val="2"/>
    </font>
    <font>
      <i/>
      <sz val="12"/>
      <color theme="1" tint="0.34998626667073579"/>
      <name val="Calibri"/>
      <family val="2"/>
      <scheme val="minor"/>
    </font>
    <font>
      <b/>
      <i/>
      <sz val="12"/>
      <color theme="1" tint="0.34998626667073579"/>
      <name val="Arial"/>
      <family val="2"/>
    </font>
    <font>
      <b/>
      <sz val="12"/>
      <color theme="1" tint="0.34998626667073579"/>
      <name val="Arial"/>
      <family val="2"/>
    </font>
    <font>
      <sz val="12"/>
      <color theme="1" tint="0.34998626667073579"/>
      <name val="Arial"/>
      <family val="2"/>
    </font>
    <font>
      <sz val="14"/>
      <color theme="1" tint="0.34998626667073579"/>
      <name val="Arial"/>
      <family val="2"/>
    </font>
    <font>
      <sz val="12"/>
      <color theme="5"/>
      <name val="Arial"/>
      <family val="2"/>
    </font>
    <font>
      <b/>
      <i/>
      <sz val="12"/>
      <color theme="5"/>
      <name val="Arial"/>
      <family val="2"/>
    </font>
    <font>
      <b/>
      <sz val="12"/>
      <color theme="5"/>
      <name val="Arial"/>
      <family val="2"/>
    </font>
    <font>
      <sz val="12"/>
      <color theme="5"/>
      <name val="Calibri"/>
      <family val="2"/>
      <scheme val="minor"/>
    </font>
    <font>
      <b/>
      <sz val="20"/>
      <name val="Comic Sans MS"/>
      <family val="4"/>
    </font>
    <font>
      <sz val="10"/>
      <name val="Comic Sans MS"/>
      <family val="4"/>
    </font>
    <font>
      <b/>
      <sz val="9"/>
      <name val="Comic Sans MS"/>
      <family val="4"/>
    </font>
    <font>
      <b/>
      <sz val="10"/>
      <name val="Comic Sans MS"/>
      <family val="4"/>
    </font>
    <font>
      <sz val="11"/>
      <name val="Comic Sans MS"/>
      <family val="4"/>
    </font>
    <font>
      <b/>
      <i/>
      <sz val="9"/>
      <name val="Comic Sans MS"/>
      <family val="4"/>
    </font>
    <font>
      <b/>
      <i/>
      <sz val="10"/>
      <name val="Albertus Medium"/>
      <family val="2"/>
    </font>
    <font>
      <sz val="10"/>
      <name val="Arial Rounded MT Bold"/>
      <family val="2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8"/>
      <name val="Times New Roman"/>
      <family val="1"/>
    </font>
    <font>
      <sz val="11"/>
      <name val="Times New Roman"/>
      <family val="1"/>
    </font>
    <font>
      <sz val="7"/>
      <name val="Times New Roman"/>
      <family val="1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0" fillId="0" borderId="0"/>
  </cellStyleXfs>
  <cellXfs count="397">
    <xf numFmtId="0" fontId="0" fillId="0" borderId="0" xfId="0"/>
    <xf numFmtId="0" fontId="5" fillId="2" borderId="0" xfId="0" applyFont="1" applyFill="1" applyBorder="1"/>
    <xf numFmtId="164" fontId="5" fillId="2" borderId="0" xfId="0" applyNumberFormat="1" applyFont="1" applyFill="1" applyBorder="1"/>
    <xf numFmtId="0" fontId="8" fillId="2" borderId="0" xfId="0" applyFont="1" applyFill="1"/>
    <xf numFmtId="0" fontId="5" fillId="2" borderId="4" xfId="0" applyFont="1" applyFill="1" applyBorder="1"/>
    <xf numFmtId="0" fontId="5" fillId="3" borderId="0" xfId="0" applyFont="1" applyFill="1"/>
    <xf numFmtId="165" fontId="7" fillId="2" borderId="0" xfId="0" applyNumberFormat="1" applyFont="1" applyFill="1"/>
    <xf numFmtId="165" fontId="5" fillId="2" borderId="0" xfId="0" applyNumberFormat="1" applyFont="1" applyFill="1"/>
    <xf numFmtId="0" fontId="5" fillId="2" borderId="0" xfId="0" applyFont="1" applyFill="1" applyAlignment="1">
      <alignment horizontal="right"/>
    </xf>
    <xf numFmtId="0" fontId="9" fillId="2" borderId="0" xfId="0" applyFont="1" applyFill="1" applyAlignment="1">
      <alignment horizontal="left"/>
    </xf>
    <xf numFmtId="0" fontId="5" fillId="3" borderId="0" xfId="0" applyFont="1" applyFill="1" applyBorder="1"/>
    <xf numFmtId="165" fontId="5" fillId="2" borderId="0" xfId="0" applyNumberFormat="1" applyFont="1" applyFill="1" applyBorder="1"/>
    <xf numFmtId="0" fontId="6" fillId="2" borderId="0" xfId="0" applyFont="1" applyFill="1" applyBorder="1" applyAlignment="1">
      <alignment horizontal="right"/>
    </xf>
    <xf numFmtId="0" fontId="5" fillId="3" borderId="0" xfId="0" applyFont="1" applyFill="1" applyBorder="1" applyAlignment="1">
      <alignment horizontal="left"/>
    </xf>
    <xf numFmtId="0" fontId="10" fillId="2" borderId="0" xfId="0" applyFont="1" applyFill="1" applyAlignment="1">
      <alignment horizontal="right"/>
    </xf>
    <xf numFmtId="0" fontId="11" fillId="2" borderId="0" xfId="0" applyFont="1" applyFill="1"/>
    <xf numFmtId="14" fontId="5" fillId="3" borderId="0" xfId="0" applyNumberFormat="1" applyFont="1" applyFill="1" applyBorder="1" applyAlignment="1">
      <alignment horizontal="left"/>
    </xf>
    <xf numFmtId="0" fontId="6" fillId="3" borderId="0" xfId="0" applyFont="1" applyFill="1" applyBorder="1"/>
    <xf numFmtId="0" fontId="5" fillId="2" borderId="0" xfId="0" applyFont="1" applyFill="1" applyBorder="1" applyAlignment="1">
      <alignment horizontal="left"/>
    </xf>
    <xf numFmtId="14" fontId="5" fillId="2" borderId="0" xfId="0" applyNumberFormat="1" applyFont="1" applyFill="1" applyBorder="1" applyAlignment="1"/>
    <xf numFmtId="0" fontId="6" fillId="2" borderId="0" xfId="0" applyFont="1" applyFill="1" applyBorder="1"/>
    <xf numFmtId="0" fontId="6" fillId="3" borderId="0" xfId="0" applyFont="1" applyFill="1" applyBorder="1" applyAlignment="1">
      <alignment horizontal="right"/>
    </xf>
    <xf numFmtId="165" fontId="5" fillId="3" borderId="0" xfId="0" applyNumberFormat="1" applyFont="1" applyFill="1" applyBorder="1"/>
    <xf numFmtId="165" fontId="5" fillId="3" borderId="0" xfId="0" applyNumberFormat="1" applyFont="1" applyFill="1"/>
    <xf numFmtId="0" fontId="11" fillId="3" borderId="0" xfId="0" applyFont="1" applyFill="1"/>
    <xf numFmtId="0" fontId="5" fillId="3" borderId="0" xfId="0" applyFont="1" applyFill="1" applyBorder="1" applyAlignment="1">
      <alignment horizontal="right"/>
    </xf>
    <xf numFmtId="14" fontId="5" fillId="3" borderId="0" xfId="0" applyNumberFormat="1" applyFont="1" applyFill="1" applyBorder="1" applyAlignment="1">
      <alignment horizontal="right"/>
    </xf>
    <xf numFmtId="166" fontId="5" fillId="3" borderId="0" xfId="0" applyNumberFormat="1" applyFont="1" applyFill="1" applyBorder="1" applyAlignment="1">
      <alignment horizontal="left"/>
    </xf>
    <xf numFmtId="0" fontId="2" fillId="2" borderId="0" xfId="0" applyFont="1" applyFill="1" applyBorder="1"/>
    <xf numFmtId="14" fontId="5" fillId="2" borderId="0" xfId="0" applyNumberFormat="1" applyFont="1" applyFill="1" applyBorder="1" applyAlignment="1">
      <alignment horizontal="left"/>
    </xf>
    <xf numFmtId="0" fontId="3" fillId="2" borderId="0" xfId="0" applyFont="1" applyFill="1" applyAlignment="1">
      <alignment horizontal="left"/>
    </xf>
    <xf numFmtId="0" fontId="12" fillId="2" borderId="0" xfId="0" applyFont="1" applyFill="1"/>
    <xf numFmtId="169" fontId="5" fillId="3" borderId="0" xfId="0" applyNumberFormat="1" applyFont="1" applyFill="1" applyAlignment="1">
      <alignment horizontal="left" indent="1"/>
    </xf>
    <xf numFmtId="0" fontId="6" fillId="2" borderId="0" xfId="0" applyFont="1" applyFill="1"/>
    <xf numFmtId="0" fontId="7" fillId="2" borderId="0" xfId="0" applyFont="1" applyFill="1"/>
    <xf numFmtId="0" fontId="5" fillId="2" borderId="0" xfId="0" applyFont="1" applyFill="1"/>
    <xf numFmtId="171" fontId="7" fillId="2" borderId="0" xfId="0" applyNumberFormat="1" applyFont="1" applyFill="1"/>
    <xf numFmtId="0" fontId="1" fillId="2" borderId="4" xfId="0" applyFont="1" applyFill="1" applyBorder="1"/>
    <xf numFmtId="0" fontId="2" fillId="2" borderId="4" xfId="0" applyFont="1" applyFill="1" applyBorder="1"/>
    <xf numFmtId="0" fontId="4" fillId="2" borderId="4" xfId="0" applyFont="1" applyFill="1" applyBorder="1"/>
    <xf numFmtId="14" fontId="2" fillId="2" borderId="0" xfId="0" applyNumberFormat="1" applyFont="1" applyFill="1" applyBorder="1"/>
    <xf numFmtId="0" fontId="2" fillId="2" borderId="0" xfId="0" applyFont="1" applyFill="1" applyBorder="1" applyAlignment="1">
      <alignment horizontal="left"/>
    </xf>
    <xf numFmtId="0" fontId="2" fillId="2" borderId="0" xfId="0" quotePrefix="1" applyFont="1" applyFill="1" applyBorder="1"/>
    <xf numFmtId="14" fontId="5" fillId="3" borderId="0" xfId="0" applyNumberFormat="1" applyFont="1" applyFill="1" applyAlignment="1"/>
    <xf numFmtId="0" fontId="5" fillId="3" borderId="0" xfId="0" applyFont="1" applyFill="1" applyAlignment="1"/>
    <xf numFmtId="167" fontId="5" fillId="2" borderId="0" xfId="0" applyNumberFormat="1" applyFont="1" applyFill="1" applyBorder="1"/>
    <xf numFmtId="0" fontId="5" fillId="2" borderId="0" xfId="0" applyFont="1" applyFill="1" applyAlignment="1">
      <alignment horizontal="left"/>
    </xf>
    <xf numFmtId="0" fontId="0" fillId="3" borderId="0" xfId="0" applyFill="1"/>
    <xf numFmtId="14" fontId="5" fillId="2" borderId="0" xfId="0" applyNumberFormat="1" applyFont="1" applyFill="1" applyAlignment="1">
      <alignment horizontal="left" indent="1"/>
    </xf>
    <xf numFmtId="0" fontId="5" fillId="2" borderId="0" xfId="0" applyFont="1" applyFill="1" applyAlignment="1">
      <alignment horizontal="left" indent="1"/>
    </xf>
    <xf numFmtId="14" fontId="5" fillId="2" borderId="4" xfId="0" applyNumberFormat="1" applyFont="1" applyFill="1" applyBorder="1" applyAlignment="1">
      <alignment horizontal="left"/>
    </xf>
    <xf numFmtId="0" fontId="6" fillId="2" borderId="4" xfId="0" applyFont="1" applyFill="1" applyBorder="1"/>
    <xf numFmtId="0" fontId="5" fillId="2" borderId="4" xfId="0" applyFont="1" applyFill="1" applyBorder="1" applyAlignment="1"/>
    <xf numFmtId="0" fontId="0" fillId="2" borderId="0" xfId="0" applyFill="1"/>
    <xf numFmtId="0" fontId="14" fillId="5" borderId="0" xfId="0" applyFont="1" applyFill="1" applyAlignment="1">
      <alignment wrapText="1"/>
    </xf>
    <xf numFmtId="9" fontId="0" fillId="3" borderId="0" xfId="0" applyNumberFormat="1" applyFill="1" applyAlignment="1">
      <alignment horizontal="left"/>
    </xf>
    <xf numFmtId="0" fontId="5" fillId="3" borderId="0" xfId="0" applyFont="1" applyFill="1" applyAlignment="1">
      <alignment horizontal="left"/>
    </xf>
    <xf numFmtId="0" fontId="6" fillId="3" borderId="0" xfId="0" applyFont="1" applyFill="1" applyAlignment="1"/>
    <xf numFmtId="171" fontId="5" fillId="3" borderId="0" xfId="0" applyNumberFormat="1" applyFont="1" applyFill="1"/>
    <xf numFmtId="14" fontId="5" fillId="2" borderId="0" xfId="0" applyNumberFormat="1" applyFont="1" applyFill="1" applyAlignment="1"/>
    <xf numFmtId="14" fontId="6" fillId="3" borderId="0" xfId="0" applyNumberFormat="1" applyFont="1" applyFill="1" applyAlignment="1"/>
    <xf numFmtId="0" fontId="17" fillId="2" borderId="0" xfId="0" applyFont="1" applyFill="1"/>
    <xf numFmtId="0" fontId="15" fillId="2" borderId="0" xfId="0" applyFont="1" applyFill="1" applyBorder="1" applyAlignment="1">
      <alignment vertical="center"/>
    </xf>
    <xf numFmtId="0" fontId="15" fillId="2" borderId="0" xfId="0" applyFont="1" applyFill="1" applyBorder="1" applyAlignment="1">
      <alignment vertical="top"/>
    </xf>
    <xf numFmtId="0" fontId="15" fillId="7" borderId="16" xfId="0" applyFont="1" applyFill="1" applyBorder="1" applyAlignment="1">
      <alignment vertical="center"/>
    </xf>
    <xf numFmtId="0" fontId="6" fillId="7" borderId="17" xfId="0" applyFont="1" applyFill="1" applyBorder="1"/>
    <xf numFmtId="0" fontId="5" fillId="7" borderId="17" xfId="0" applyFont="1" applyFill="1" applyBorder="1" applyAlignment="1">
      <alignment horizontal="left"/>
    </xf>
    <xf numFmtId="0" fontId="5" fillId="7" borderId="17" xfId="0" applyFont="1" applyFill="1" applyBorder="1"/>
    <xf numFmtId="0" fontId="5" fillId="2" borderId="18" xfId="0" applyFont="1" applyFill="1" applyBorder="1"/>
    <xf numFmtId="0" fontId="15" fillId="2" borderId="19" xfId="0" applyFont="1" applyFill="1" applyBorder="1" applyAlignment="1">
      <alignment vertical="center"/>
    </xf>
    <xf numFmtId="0" fontId="5" fillId="2" borderId="20" xfId="0" applyFont="1" applyFill="1" applyBorder="1"/>
    <xf numFmtId="0" fontId="15" fillId="2" borderId="19" xfId="0" applyFont="1" applyFill="1" applyBorder="1" applyAlignment="1">
      <alignment vertical="top"/>
    </xf>
    <xf numFmtId="0" fontId="20" fillId="2" borderId="0" xfId="0" applyFont="1" applyFill="1" applyAlignment="1">
      <alignment horizontal="left" vertical="top" wrapText="1"/>
    </xf>
    <xf numFmtId="0" fontId="20" fillId="2" borderId="0" xfId="0" applyFont="1" applyFill="1" applyAlignment="1">
      <alignment vertical="top"/>
    </xf>
    <xf numFmtId="166" fontId="5" fillId="3" borderId="0" xfId="0" applyNumberFormat="1" applyFont="1" applyFill="1" applyAlignment="1">
      <alignment horizontal="left"/>
    </xf>
    <xf numFmtId="0" fontId="21" fillId="4" borderId="14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left" vertical="center"/>
    </xf>
    <xf numFmtId="0" fontId="19" fillId="2" borderId="0" xfId="0" applyFont="1" applyFill="1" applyAlignment="1">
      <alignment vertical="center"/>
    </xf>
    <xf numFmtId="0" fontId="6" fillId="2" borderId="0" xfId="0" applyFont="1" applyFill="1" applyAlignment="1">
      <alignment horizontal="left" vertical="center"/>
    </xf>
    <xf numFmtId="0" fontId="23" fillId="2" borderId="0" xfId="0" applyFont="1" applyFill="1" applyAlignment="1">
      <alignment horizontal="left" vertical="center"/>
    </xf>
    <xf numFmtId="0" fontId="21" fillId="2" borderId="0" xfId="0" applyFont="1" applyFill="1" applyBorder="1" applyAlignment="1">
      <alignment horizontal="center" vertical="center" wrapText="1"/>
    </xf>
    <xf numFmtId="0" fontId="25" fillId="2" borderId="0" xfId="0" applyFont="1" applyFill="1" applyAlignment="1">
      <alignment horizontal="center" vertical="center"/>
    </xf>
    <xf numFmtId="172" fontId="24" fillId="2" borderId="0" xfId="0" applyNumberFormat="1" applyFont="1" applyFill="1" applyAlignment="1">
      <alignment vertical="center"/>
    </xf>
    <xf numFmtId="0" fontId="24" fillId="2" borderId="0" xfId="0" applyFont="1" applyFill="1" applyAlignment="1">
      <alignment horizontal="right" vertical="center"/>
    </xf>
    <xf numFmtId="0" fontId="0" fillId="2" borderId="0" xfId="0" applyFill="1" applyBorder="1"/>
    <xf numFmtId="0" fontId="6" fillId="4" borderId="30" xfId="0" applyFont="1" applyFill="1" applyBorder="1" applyAlignment="1">
      <alignment vertical="center" wrapText="1"/>
    </xf>
    <xf numFmtId="0" fontId="21" fillId="4" borderId="35" xfId="0" applyFont="1" applyFill="1" applyBorder="1" applyAlignment="1">
      <alignment horizontal="center" vertical="center" wrapText="1"/>
    </xf>
    <xf numFmtId="0" fontId="21" fillId="4" borderId="36" xfId="0" applyFont="1" applyFill="1" applyBorder="1" applyAlignment="1">
      <alignment horizontal="center" vertical="center" wrapText="1"/>
    </xf>
    <xf numFmtId="0" fontId="0" fillId="6" borderId="26" xfId="0" applyFill="1" applyBorder="1" applyAlignment="1">
      <alignment wrapText="1"/>
    </xf>
    <xf numFmtId="0" fontId="0" fillId="6" borderId="0" xfId="0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1" fontId="26" fillId="2" borderId="0" xfId="0" applyNumberFormat="1" applyFont="1" applyFill="1" applyAlignment="1">
      <alignment horizontal="left"/>
    </xf>
    <xf numFmtId="0" fontId="0" fillId="2" borderId="0" xfId="0" applyFill="1" applyBorder="1"/>
    <xf numFmtId="164" fontId="5" fillId="2" borderId="0" xfId="0" applyNumberFormat="1" applyFont="1" applyFill="1" applyBorder="1" applyAlignment="1">
      <alignment horizontal="center" vertical="center"/>
    </xf>
    <xf numFmtId="0" fontId="5" fillId="2" borderId="0" xfId="0" applyNumberFormat="1" applyFont="1" applyFill="1" applyBorder="1" applyAlignment="1">
      <alignment horizontal="center" vertical="center"/>
    </xf>
    <xf numFmtId="2" fontId="5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left"/>
    </xf>
    <xf numFmtId="0" fontId="23" fillId="2" borderId="0" xfId="0" applyFont="1" applyFill="1" applyBorder="1"/>
    <xf numFmtId="0" fontId="1" fillId="2" borderId="4" xfId="0" applyFont="1" applyFill="1" applyBorder="1" applyAlignment="1">
      <alignment horizontal="left"/>
    </xf>
    <xf numFmtId="14" fontId="5" fillId="3" borderId="0" xfId="0" applyNumberFormat="1" applyFont="1" applyFill="1" applyAlignment="1">
      <alignment horizontal="left"/>
    </xf>
    <xf numFmtId="1" fontId="5" fillId="2" borderId="0" xfId="0" applyNumberFormat="1" applyFont="1" applyFill="1" applyBorder="1" applyAlignment="1">
      <alignment horizontal="center" vertical="center"/>
    </xf>
    <xf numFmtId="2" fontId="5" fillId="2" borderId="0" xfId="0" applyNumberFormat="1" applyFont="1" applyFill="1" applyBorder="1"/>
    <xf numFmtId="2" fontId="32" fillId="2" borderId="37" xfId="0" applyNumberFormat="1" applyFont="1" applyFill="1" applyBorder="1" applyAlignment="1">
      <alignment horizontal="center" vertical="center"/>
    </xf>
    <xf numFmtId="164" fontId="31" fillId="2" borderId="1" xfId="0" applyNumberFormat="1" applyFont="1" applyFill="1" applyBorder="1" applyAlignment="1">
      <alignment vertical="center"/>
    </xf>
    <xf numFmtId="2" fontId="32" fillId="2" borderId="38" xfId="0" applyNumberFormat="1" applyFont="1" applyFill="1" applyBorder="1" applyAlignment="1">
      <alignment horizontal="center" vertical="center"/>
    </xf>
    <xf numFmtId="164" fontId="31" fillId="2" borderId="2" xfId="0" applyNumberFormat="1" applyFont="1" applyFill="1" applyBorder="1" applyAlignment="1">
      <alignment vertical="center"/>
    </xf>
    <xf numFmtId="2" fontId="32" fillId="2" borderId="40" xfId="0" applyNumberFormat="1" applyFont="1" applyFill="1" applyBorder="1" applyAlignment="1">
      <alignment horizontal="center" vertical="center"/>
    </xf>
    <xf numFmtId="164" fontId="31" fillId="2" borderId="15" xfId="0" applyNumberFormat="1" applyFont="1" applyFill="1" applyBorder="1" applyAlignment="1">
      <alignment vertical="center"/>
    </xf>
    <xf numFmtId="2" fontId="32" fillId="2" borderId="43" xfId="0" applyNumberFormat="1" applyFont="1" applyFill="1" applyBorder="1" applyAlignment="1">
      <alignment horizontal="center" vertical="center"/>
    </xf>
    <xf numFmtId="2" fontId="32" fillId="2" borderId="20" xfId="0" applyNumberFormat="1" applyFont="1" applyFill="1" applyBorder="1" applyAlignment="1">
      <alignment horizontal="center" vertical="center"/>
    </xf>
    <xf numFmtId="2" fontId="32" fillId="2" borderId="44" xfId="0" applyNumberFormat="1" applyFont="1" applyFill="1" applyBorder="1" applyAlignment="1">
      <alignment horizontal="center" vertical="center"/>
    </xf>
    <xf numFmtId="164" fontId="33" fillId="2" borderId="1" xfId="0" applyNumberFormat="1" applyFont="1" applyFill="1" applyBorder="1" applyAlignment="1">
      <alignment horizontal="center" vertical="center"/>
    </xf>
    <xf numFmtId="164" fontId="33" fillId="2" borderId="2" xfId="0" applyNumberFormat="1" applyFont="1" applyFill="1" applyBorder="1" applyAlignment="1">
      <alignment horizontal="center" vertical="center"/>
    </xf>
    <xf numFmtId="164" fontId="33" fillId="2" borderId="15" xfId="0" applyNumberFormat="1" applyFont="1" applyFill="1" applyBorder="1" applyAlignment="1">
      <alignment horizontal="center" vertical="center"/>
    </xf>
    <xf numFmtId="0" fontId="27" fillId="3" borderId="39" xfId="0" applyFont="1" applyFill="1" applyBorder="1" applyAlignment="1">
      <alignment horizontal="center" vertical="center" wrapText="1"/>
    </xf>
    <xf numFmtId="0" fontId="27" fillId="3" borderId="38" xfId="0" applyFont="1" applyFill="1" applyBorder="1" applyAlignment="1">
      <alignment horizontal="center" vertical="center" wrapText="1"/>
    </xf>
    <xf numFmtId="0" fontId="29" fillId="3" borderId="41" xfId="0" applyFont="1" applyFill="1" applyBorder="1" applyAlignment="1">
      <alignment horizontal="center" vertical="center" wrapText="1"/>
    </xf>
    <xf numFmtId="0" fontId="29" fillId="3" borderId="13" xfId="0" applyFont="1" applyFill="1" applyBorder="1" applyAlignment="1">
      <alignment horizontal="center" vertical="center" wrapText="1"/>
    </xf>
    <xf numFmtId="0" fontId="0" fillId="7" borderId="0" xfId="0" applyFill="1"/>
    <xf numFmtId="0" fontId="25" fillId="2" borderId="0" xfId="0" applyFont="1" applyFill="1" applyAlignment="1">
      <alignment horizontal="center" vertical="center"/>
    </xf>
    <xf numFmtId="0" fontId="29" fillId="4" borderId="45" xfId="0" applyFont="1" applyFill="1" applyBorder="1" applyAlignment="1">
      <alignment horizontal="center" vertical="center" wrapText="1"/>
    </xf>
    <xf numFmtId="0" fontId="34" fillId="4" borderId="30" xfId="0" applyFont="1" applyFill="1" applyBorder="1" applyAlignment="1">
      <alignment vertical="center" wrapText="1"/>
    </xf>
    <xf numFmtId="0" fontId="27" fillId="4" borderId="30" xfId="0" applyFont="1" applyFill="1" applyBorder="1" applyAlignment="1">
      <alignment vertical="center" wrapText="1"/>
    </xf>
    <xf numFmtId="0" fontId="17" fillId="2" borderId="21" xfId="0" applyFont="1" applyFill="1" applyBorder="1" applyAlignment="1"/>
    <xf numFmtId="0" fontId="17" fillId="2" borderId="22" xfId="0" applyFont="1" applyFill="1" applyBorder="1" applyAlignment="1"/>
    <xf numFmtId="0" fontId="17" fillId="2" borderId="23" xfId="0" applyFont="1" applyFill="1" applyBorder="1" applyAlignment="1"/>
    <xf numFmtId="0" fontId="0" fillId="0" borderId="0" xfId="0" applyFill="1" applyBorder="1" applyAlignment="1">
      <alignment wrapText="1"/>
    </xf>
    <xf numFmtId="0" fontId="18" fillId="8" borderId="30" xfId="0" applyFont="1" applyFill="1" applyBorder="1" applyAlignment="1"/>
    <xf numFmtId="0" fontId="18" fillId="8" borderId="34" xfId="0" applyFont="1" applyFill="1" applyBorder="1" applyAlignment="1"/>
    <xf numFmtId="0" fontId="18" fillId="8" borderId="31" xfId="0" applyFont="1" applyFill="1" applyBorder="1" applyAlignment="1"/>
    <xf numFmtId="0" fontId="0" fillId="0" borderId="0" xfId="0" applyFill="1"/>
    <xf numFmtId="0" fontId="21" fillId="0" borderId="0" xfId="0" applyFont="1" applyFill="1" applyBorder="1" applyAlignment="1">
      <alignment horizontal="center" vertical="center" wrapText="1"/>
    </xf>
    <xf numFmtId="0" fontId="17" fillId="2" borderId="0" xfId="0" applyFont="1" applyFill="1" applyBorder="1" applyAlignment="1"/>
    <xf numFmtId="164" fontId="5" fillId="2" borderId="50" xfId="0" applyNumberFormat="1" applyFont="1" applyFill="1" applyBorder="1" applyAlignment="1">
      <alignment horizontal="center" vertical="center"/>
    </xf>
    <xf numFmtId="1" fontId="5" fillId="2" borderId="50" xfId="0" applyNumberFormat="1" applyFont="1" applyFill="1" applyBorder="1" applyAlignment="1">
      <alignment horizontal="center" vertical="center"/>
    </xf>
    <xf numFmtId="0" fontId="5" fillId="2" borderId="50" xfId="0" applyNumberFormat="1" applyFont="1" applyFill="1" applyBorder="1" applyAlignment="1">
      <alignment horizontal="center" vertical="center"/>
    </xf>
    <xf numFmtId="2" fontId="5" fillId="2" borderId="50" xfId="0" applyNumberFormat="1" applyFont="1" applyFill="1" applyBorder="1" applyAlignment="1">
      <alignment horizontal="center" vertical="center"/>
    </xf>
    <xf numFmtId="170" fontId="5" fillId="2" borderId="50" xfId="0" applyNumberFormat="1" applyFont="1" applyFill="1" applyBorder="1"/>
    <xf numFmtId="164" fontId="5" fillId="2" borderId="51" xfId="0" applyNumberFormat="1" applyFont="1" applyFill="1" applyBorder="1" applyAlignment="1">
      <alignment horizontal="center" vertical="center"/>
    </xf>
    <xf numFmtId="0" fontId="5" fillId="2" borderId="51" xfId="0" applyNumberFormat="1" applyFont="1" applyFill="1" applyBorder="1" applyAlignment="1">
      <alignment horizontal="center" vertical="center"/>
    </xf>
    <xf numFmtId="2" fontId="5" fillId="2" borderId="51" xfId="0" applyNumberFormat="1" applyFont="1" applyFill="1" applyBorder="1" applyAlignment="1">
      <alignment horizontal="center" vertical="center"/>
    </xf>
    <xf numFmtId="170" fontId="5" fillId="2" borderId="51" xfId="0" applyNumberFormat="1" applyFont="1" applyFill="1" applyBorder="1"/>
    <xf numFmtId="164" fontId="5" fillId="2" borderId="52" xfId="0" applyNumberFormat="1" applyFont="1" applyFill="1" applyBorder="1" applyAlignment="1">
      <alignment horizontal="center" vertical="center"/>
    </xf>
    <xf numFmtId="0" fontId="5" fillId="2" borderId="52" xfId="0" applyNumberFormat="1" applyFont="1" applyFill="1" applyBorder="1" applyAlignment="1">
      <alignment horizontal="center" vertical="center"/>
    </xf>
    <xf numFmtId="2" fontId="5" fillId="2" borderId="52" xfId="0" applyNumberFormat="1" applyFont="1" applyFill="1" applyBorder="1" applyAlignment="1">
      <alignment horizontal="center" vertical="center"/>
    </xf>
    <xf numFmtId="170" fontId="5" fillId="2" borderId="52" xfId="0" applyNumberFormat="1" applyFont="1" applyFill="1" applyBorder="1"/>
    <xf numFmtId="0" fontId="29" fillId="2" borderId="50" xfId="0" applyFont="1" applyFill="1" applyBorder="1"/>
    <xf numFmtId="0" fontId="29" fillId="2" borderId="51" xfId="0" applyFont="1" applyFill="1" applyBorder="1"/>
    <xf numFmtId="0" fontId="29" fillId="2" borderId="52" xfId="0" applyFont="1" applyFill="1" applyBorder="1"/>
    <xf numFmtId="164" fontId="28" fillId="2" borderId="45" xfId="0" applyNumberFormat="1" applyFont="1" applyFill="1" applyBorder="1" applyAlignment="1">
      <alignment horizontal="center" vertical="center"/>
    </xf>
    <xf numFmtId="164" fontId="33" fillId="2" borderId="14" xfId="0" applyNumberFormat="1" applyFont="1" applyFill="1" applyBorder="1" applyAlignment="1">
      <alignment horizontal="center" vertical="center"/>
    </xf>
    <xf numFmtId="2" fontId="32" fillId="2" borderId="53" xfId="0" applyNumberFormat="1" applyFont="1" applyFill="1" applyBorder="1" applyAlignment="1">
      <alignment horizontal="center" vertical="center"/>
    </xf>
    <xf numFmtId="2" fontId="32" fillId="2" borderId="42" xfId="0" applyNumberFormat="1" applyFont="1" applyFill="1" applyBorder="1" applyAlignment="1">
      <alignment horizontal="center" vertical="center"/>
    </xf>
    <xf numFmtId="164" fontId="31" fillId="2" borderId="14" xfId="0" applyNumberFormat="1" applyFont="1" applyFill="1" applyBorder="1" applyAlignment="1">
      <alignment vertical="center"/>
    </xf>
    <xf numFmtId="0" fontId="28" fillId="2" borderId="3" xfId="0" applyFont="1" applyFill="1" applyBorder="1"/>
    <xf numFmtId="0" fontId="28" fillId="2" borderId="7" xfId="0" applyFont="1" applyFill="1" applyBorder="1"/>
    <xf numFmtId="164" fontId="28" fillId="2" borderId="4" xfId="0" applyNumberFormat="1" applyFont="1" applyFill="1" applyBorder="1" applyAlignment="1">
      <alignment horizontal="center" vertical="center"/>
    </xf>
    <xf numFmtId="164" fontId="28" fillId="2" borderId="0" xfId="0" applyNumberFormat="1" applyFont="1" applyFill="1" applyBorder="1" applyAlignment="1">
      <alignment horizontal="center" vertical="center"/>
    </xf>
    <xf numFmtId="164" fontId="28" fillId="2" borderId="8" xfId="0" applyNumberFormat="1" applyFont="1" applyFill="1" applyBorder="1" applyAlignment="1">
      <alignment horizontal="center" vertical="center"/>
    </xf>
    <xf numFmtId="173" fontId="5" fillId="2" borderId="51" xfId="0" applyNumberFormat="1" applyFont="1" applyFill="1" applyBorder="1" applyAlignment="1">
      <alignment horizontal="center" vertical="center"/>
    </xf>
    <xf numFmtId="173" fontId="5" fillId="2" borderId="52" xfId="0" applyNumberFormat="1" applyFont="1" applyFill="1" applyBorder="1" applyAlignment="1">
      <alignment horizontal="center" vertical="center"/>
    </xf>
    <xf numFmtId="0" fontId="0" fillId="9" borderId="48" xfId="0" applyFill="1" applyBorder="1"/>
    <xf numFmtId="0" fontId="0" fillId="9" borderId="26" xfId="0" applyFill="1" applyBorder="1" applyAlignment="1">
      <alignment wrapText="1"/>
    </xf>
    <xf numFmtId="0" fontId="0" fillId="9" borderId="0" xfId="0" applyFill="1" applyBorder="1" applyAlignment="1">
      <alignment horizontal="center" vertical="center"/>
    </xf>
    <xf numFmtId="0" fontId="0" fillId="9" borderId="27" xfId="0" applyFill="1" applyBorder="1" applyAlignment="1">
      <alignment horizontal="center" vertical="center"/>
    </xf>
    <xf numFmtId="0" fontId="0" fillId="6" borderId="48" xfId="0" applyFill="1" applyBorder="1"/>
    <xf numFmtId="0" fontId="0" fillId="2" borderId="24" xfId="0" applyFill="1" applyBorder="1"/>
    <xf numFmtId="0" fontId="0" fillId="2" borderId="32" xfId="0" applyFill="1" applyBorder="1"/>
    <xf numFmtId="0" fontId="0" fillId="2" borderId="25" xfId="0" applyFill="1" applyBorder="1"/>
    <xf numFmtId="0" fontId="0" fillId="2" borderId="33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26" xfId="0" applyFill="1" applyBorder="1"/>
    <xf numFmtId="0" fontId="0" fillId="2" borderId="27" xfId="0" applyFill="1" applyBorder="1"/>
    <xf numFmtId="0" fontId="0" fillId="6" borderId="47" xfId="0" applyFill="1" applyBorder="1"/>
    <xf numFmtId="0" fontId="0" fillId="6" borderId="24" xfId="0" applyFill="1" applyBorder="1" applyAlignment="1">
      <alignment wrapText="1"/>
    </xf>
    <xf numFmtId="0" fontId="0" fillId="6" borderId="32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/>
    </xf>
    <xf numFmtId="0" fontId="0" fillId="6" borderId="49" xfId="0" applyFill="1" applyBorder="1"/>
    <xf numFmtId="0" fontId="0" fillId="6" borderId="28" xfId="0" applyFill="1" applyBorder="1" applyAlignment="1">
      <alignment wrapText="1"/>
    </xf>
    <xf numFmtId="0" fontId="0" fillId="6" borderId="33" xfId="0" applyFill="1" applyBorder="1" applyAlignment="1">
      <alignment horizontal="center" vertical="center"/>
    </xf>
    <xf numFmtId="0" fontId="0" fillId="6" borderId="29" xfId="0" applyFill="1" applyBorder="1" applyAlignment="1">
      <alignment horizontal="center" vertical="center"/>
    </xf>
    <xf numFmtId="0" fontId="0" fillId="2" borderId="33" xfId="0" applyFill="1" applyBorder="1" applyAlignment="1">
      <alignment wrapText="1"/>
    </xf>
    <xf numFmtId="0" fontId="0" fillId="6" borderId="0" xfId="0" applyFill="1" applyBorder="1"/>
    <xf numFmtId="0" fontId="0" fillId="6" borderId="0" xfId="0" applyFill="1" applyBorder="1" applyAlignment="1">
      <alignment wrapText="1"/>
    </xf>
    <xf numFmtId="0" fontId="0" fillId="6" borderId="26" xfId="0" applyFill="1" applyBorder="1"/>
    <xf numFmtId="0" fontId="0" fillId="6" borderId="28" xfId="0" applyFill="1" applyBorder="1"/>
    <xf numFmtId="0" fontId="0" fillId="6" borderId="33" xfId="0" applyFill="1" applyBorder="1" applyAlignment="1">
      <alignment wrapText="1"/>
    </xf>
    <xf numFmtId="0" fontId="0" fillId="6" borderId="24" xfId="0" applyFill="1" applyBorder="1"/>
    <xf numFmtId="0" fontId="0" fillId="6" borderId="32" xfId="0" applyFill="1" applyBorder="1" applyAlignment="1">
      <alignment wrapText="1"/>
    </xf>
    <xf numFmtId="0" fontId="0" fillId="9" borderId="47" xfId="0" applyFill="1" applyBorder="1"/>
    <xf numFmtId="0" fontId="0" fillId="9" borderId="24" xfId="0" applyFill="1" applyBorder="1" applyAlignment="1">
      <alignment wrapText="1"/>
    </xf>
    <xf numFmtId="0" fontId="0" fillId="9" borderId="32" xfId="0" applyFill="1" applyBorder="1" applyAlignment="1">
      <alignment horizontal="center" vertical="center"/>
    </xf>
    <xf numFmtId="0" fontId="0" fillId="9" borderId="25" xfId="0" applyFill="1" applyBorder="1" applyAlignment="1">
      <alignment horizontal="center" vertical="center"/>
    </xf>
    <xf numFmtId="0" fontId="0" fillId="9" borderId="49" xfId="0" applyFill="1" applyBorder="1"/>
    <xf numFmtId="0" fontId="0" fillId="9" borderId="28" xfId="0" applyFill="1" applyBorder="1" applyAlignment="1">
      <alignment wrapText="1"/>
    </xf>
    <xf numFmtId="0" fontId="0" fillId="9" borderId="33" xfId="0" applyFill="1" applyBorder="1" applyAlignment="1">
      <alignment horizontal="center" vertical="center"/>
    </xf>
    <xf numFmtId="0" fontId="0" fillId="9" borderId="29" xfId="0" applyFill="1" applyBorder="1" applyAlignment="1">
      <alignment horizontal="center" vertical="center"/>
    </xf>
    <xf numFmtId="0" fontId="0" fillId="6" borderId="33" xfId="0" applyFill="1" applyBorder="1"/>
    <xf numFmtId="0" fontId="34" fillId="4" borderId="35" xfId="0" applyFont="1" applyFill="1" applyBorder="1" applyAlignment="1">
      <alignment horizontal="center" vertical="center" wrapText="1"/>
    </xf>
    <xf numFmtId="0" fontId="34" fillId="4" borderId="36" xfId="0" applyFont="1" applyFill="1" applyBorder="1" applyAlignment="1">
      <alignment horizontal="center" vertical="center" wrapText="1"/>
    </xf>
    <xf numFmtId="0" fontId="34" fillId="4" borderId="46" xfId="0" applyFont="1" applyFill="1" applyBorder="1" applyAlignment="1">
      <alignment vertical="center" wrapText="1"/>
    </xf>
    <xf numFmtId="0" fontId="35" fillId="2" borderId="26" xfId="0" applyFont="1" applyFill="1" applyBorder="1"/>
    <xf numFmtId="0" fontId="0" fillId="9" borderId="24" xfId="0" applyFill="1" applyBorder="1"/>
    <xf numFmtId="0" fontId="0" fillId="9" borderId="32" xfId="0" applyFill="1" applyBorder="1" applyAlignment="1">
      <alignment wrapText="1"/>
    </xf>
    <xf numFmtId="0" fontId="0" fillId="9" borderId="26" xfId="0" applyFill="1" applyBorder="1"/>
    <xf numFmtId="0" fontId="0" fillId="9" borderId="0" xfId="0" applyFill="1" applyBorder="1" applyAlignment="1">
      <alignment wrapText="1"/>
    </xf>
    <xf numFmtId="0" fontId="0" fillId="9" borderId="28" xfId="0" applyFill="1" applyBorder="1"/>
    <xf numFmtId="0" fontId="0" fillId="9" borderId="33" xfId="0" applyFill="1" applyBorder="1" applyAlignment="1">
      <alignment wrapText="1"/>
    </xf>
    <xf numFmtId="0" fontId="0" fillId="9" borderId="32" xfId="0" applyFont="1" applyFill="1" applyBorder="1"/>
    <xf numFmtId="0" fontId="0" fillId="9" borderId="0" xfId="0" applyFont="1" applyFill="1" applyBorder="1"/>
    <xf numFmtId="0" fontId="0" fillId="9" borderId="0" xfId="0" applyFill="1" applyBorder="1" applyAlignment="1">
      <alignment horizontal="center"/>
    </xf>
    <xf numFmtId="0" fontId="0" fillId="9" borderId="0" xfId="0" applyFill="1" applyBorder="1"/>
    <xf numFmtId="0" fontId="0" fillId="9" borderId="27" xfId="0" applyFill="1" applyBorder="1"/>
    <xf numFmtId="0" fontId="0" fillId="9" borderId="33" xfId="0" applyFont="1" applyFill="1" applyBorder="1"/>
    <xf numFmtId="0" fontId="0" fillId="9" borderId="33" xfId="0" applyFill="1" applyBorder="1" applyAlignment="1">
      <alignment horizontal="center"/>
    </xf>
    <xf numFmtId="0" fontId="0" fillId="9" borderId="33" xfId="0" applyFill="1" applyBorder="1"/>
    <xf numFmtId="0" fontId="0" fillId="9" borderId="29" xfId="0" applyFill="1" applyBorder="1"/>
    <xf numFmtId="0" fontId="28" fillId="2" borderId="5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174" fontId="36" fillId="10" borderId="1" xfId="0" applyNumberFormat="1" applyFont="1" applyFill="1" applyBorder="1" applyAlignment="1">
      <alignment vertical="center" shrinkToFit="1"/>
    </xf>
    <xf numFmtId="0" fontId="28" fillId="2" borderId="51" xfId="0" applyNumberFormat="1" applyFont="1" applyFill="1" applyBorder="1" applyAlignment="1">
      <alignment horizontal="center" vertical="center"/>
    </xf>
    <xf numFmtId="0" fontId="28" fillId="2" borderId="52" xfId="0" applyNumberFormat="1" applyFont="1" applyFill="1" applyBorder="1" applyAlignment="1">
      <alignment horizontal="center" vertical="center"/>
    </xf>
    <xf numFmtId="0" fontId="7" fillId="2" borderId="0" xfId="0" applyFont="1" applyFill="1" applyAlignment="1"/>
    <xf numFmtId="0" fontId="38" fillId="2" borderId="0" xfId="0" applyFont="1" applyFill="1" applyAlignment="1">
      <alignment wrapText="1"/>
    </xf>
    <xf numFmtId="0" fontId="39" fillId="2" borderId="0" xfId="0" applyFont="1" applyFill="1" applyAlignment="1">
      <alignment horizontal="right" wrapText="1"/>
    </xf>
    <xf numFmtId="0" fontId="38" fillId="2" borderId="0" xfId="0" applyFont="1" applyFill="1" applyAlignment="1">
      <alignment horizontal="center" wrapText="1"/>
    </xf>
    <xf numFmtId="0" fontId="41" fillId="2" borderId="0" xfId="0" applyFont="1" applyFill="1" applyAlignment="1">
      <alignment vertical="top"/>
    </xf>
    <xf numFmtId="0" fontId="39" fillId="2" borderId="0" xfId="0" applyFont="1" applyFill="1" applyAlignment="1">
      <alignment horizontal="right" vertical="top" wrapText="1"/>
    </xf>
    <xf numFmtId="2" fontId="42" fillId="0" borderId="0" xfId="0" applyNumberFormat="1" applyFont="1" applyAlignment="1">
      <alignment horizontal="center" vertical="top"/>
    </xf>
    <xf numFmtId="0" fontId="43" fillId="2" borderId="11" xfId="0" applyFont="1" applyFill="1" applyBorder="1"/>
    <xf numFmtId="171" fontId="40" fillId="2" borderId="11" xfId="0" applyNumberFormat="1" applyFont="1" applyFill="1" applyBorder="1"/>
    <xf numFmtId="0" fontId="44" fillId="2" borderId="0" xfId="0" applyFont="1" applyFill="1"/>
    <xf numFmtId="0" fontId="45" fillId="2" borderId="0" xfId="0" applyFont="1" applyFill="1"/>
    <xf numFmtId="168" fontId="45" fillId="2" borderId="0" xfId="0" applyNumberFormat="1" applyFont="1" applyFill="1"/>
    <xf numFmtId="165" fontId="45" fillId="2" borderId="0" xfId="0" applyNumberFormat="1" applyFont="1" applyFill="1" applyBorder="1"/>
    <xf numFmtId="0" fontId="46" fillId="2" borderId="0" xfId="0" applyFont="1" applyFill="1"/>
    <xf numFmtId="171" fontId="44" fillId="2" borderId="0" xfId="0" applyNumberFormat="1" applyFont="1" applyFill="1"/>
    <xf numFmtId="0" fontId="47" fillId="2" borderId="11" xfId="0" applyFont="1" applyFill="1" applyBorder="1" applyAlignment="1">
      <alignment vertical="top"/>
    </xf>
    <xf numFmtId="0" fontId="48" fillId="2" borderId="11" xfId="0" applyFont="1" applyFill="1" applyBorder="1"/>
    <xf numFmtId="9" fontId="47" fillId="2" borderId="11" xfId="0" applyNumberFormat="1" applyFont="1" applyFill="1" applyBorder="1" applyAlignment="1">
      <alignment vertical="top"/>
    </xf>
    <xf numFmtId="0" fontId="6" fillId="2" borderId="0" xfId="0" applyFont="1" applyFill="1" applyAlignment="1">
      <alignment horizontal="right"/>
    </xf>
    <xf numFmtId="14" fontId="50" fillId="0" borderId="0" xfId="0" applyNumberFormat="1" applyFont="1" applyAlignment="1"/>
    <xf numFmtId="0" fontId="49" fillId="2" borderId="0" xfId="0" applyFont="1" applyFill="1" applyBorder="1" applyAlignment="1"/>
    <xf numFmtId="0" fontId="0" fillId="0" borderId="0" xfId="0" applyAlignment="1"/>
    <xf numFmtId="0" fontId="0" fillId="0" borderId="10" xfId="0" applyBorder="1" applyAlignment="1"/>
    <xf numFmtId="0" fontId="0" fillId="0" borderId="5" xfId="0" applyBorder="1"/>
    <xf numFmtId="0" fontId="49" fillId="2" borderId="7" xfId="0" applyFont="1" applyFill="1" applyBorder="1" applyAlignment="1"/>
    <xf numFmtId="14" fontId="50" fillId="0" borderId="9" xfId="0" applyNumberFormat="1" applyFont="1" applyBorder="1" applyAlignment="1"/>
    <xf numFmtId="14" fontId="5" fillId="3" borderId="0" xfId="0" applyNumberFormat="1" applyFont="1" applyFill="1"/>
    <xf numFmtId="0" fontId="52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174" fontId="36" fillId="0" borderId="0" xfId="0" applyNumberFormat="1" applyFont="1" applyAlignment="1">
      <alignment horizontal="center" vertical="center" shrinkToFit="1"/>
    </xf>
    <xf numFmtId="0" fontId="53" fillId="0" borderId="0" xfId="0" applyFont="1" applyAlignment="1">
      <alignment horizontal="center" vertical="center" shrinkToFit="1"/>
    </xf>
    <xf numFmtId="174" fontId="55" fillId="10" borderId="10" xfId="0" applyNumberFormat="1" applyFont="1" applyFill="1" applyBorder="1" applyAlignment="1">
      <alignment horizontal="center" vertical="center" shrinkToFit="1"/>
    </xf>
    <xf numFmtId="174" fontId="55" fillId="10" borderId="5" xfId="0" applyNumberFormat="1" applyFont="1" applyFill="1" applyBorder="1" applyAlignment="1">
      <alignment horizontal="center" vertical="center" shrinkToFit="1"/>
    </xf>
    <xf numFmtId="0" fontId="55" fillId="11" borderId="1" xfId="0" applyFont="1" applyFill="1" applyBorder="1" applyAlignment="1">
      <alignment horizontal="center" vertical="center" shrinkToFit="1"/>
    </xf>
    <xf numFmtId="174" fontId="55" fillId="10" borderId="3" xfId="0" applyNumberFormat="1" applyFont="1" applyFill="1" applyBorder="1" applyAlignment="1">
      <alignment horizontal="center" vertical="center" shrinkToFit="1"/>
    </xf>
    <xf numFmtId="174" fontId="55" fillId="10" borderId="6" xfId="0" applyNumberFormat="1" applyFont="1" applyFill="1" applyBorder="1" applyAlignment="1">
      <alignment horizontal="center" vertical="center" shrinkToFit="1"/>
    </xf>
    <xf numFmtId="0" fontId="55" fillId="11" borderId="2" xfId="0" applyFont="1" applyFill="1" applyBorder="1" applyAlignment="1">
      <alignment horizontal="center" vertical="center" shrinkToFit="1"/>
    </xf>
    <xf numFmtId="174" fontId="55" fillId="10" borderId="7" xfId="0" applyNumberFormat="1" applyFont="1" applyFill="1" applyBorder="1" applyAlignment="1">
      <alignment horizontal="center" vertical="center" shrinkToFit="1"/>
    </xf>
    <xf numFmtId="174" fontId="55" fillId="10" borderId="9" xfId="0" applyNumberFormat="1" applyFont="1" applyFill="1" applyBorder="1" applyAlignment="1">
      <alignment horizontal="center" vertical="center" shrinkToFit="1"/>
    </xf>
    <xf numFmtId="0" fontId="56" fillId="11" borderId="15" xfId="0" applyFont="1" applyFill="1" applyBorder="1" applyAlignment="1">
      <alignment horizontal="center" vertical="center" shrinkToFit="1"/>
    </xf>
    <xf numFmtId="0" fontId="55" fillId="11" borderId="14" xfId="0" applyFont="1" applyFill="1" applyBorder="1" applyAlignment="1">
      <alignment horizontal="center" vertical="center" shrinkToFit="1"/>
    </xf>
    <xf numFmtId="0" fontId="56" fillId="2" borderId="15" xfId="0" applyFont="1" applyFill="1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53" fillId="10" borderId="1" xfId="0" applyFont="1" applyFill="1" applyBorder="1" applyAlignment="1">
      <alignment horizontal="center" vertical="center" shrinkToFit="1"/>
    </xf>
    <xf numFmtId="4" fontId="52" fillId="0" borderId="14" xfId="0" applyNumberFormat="1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shrinkToFit="1"/>
    </xf>
    <xf numFmtId="4" fontId="19" fillId="0" borderId="45" xfId="0" applyNumberFormat="1" applyFont="1" applyBorder="1" applyAlignment="1">
      <alignment vertical="center" shrinkToFit="1"/>
    </xf>
    <xf numFmtId="4" fontId="19" fillId="0" borderId="12" xfId="0" applyNumberFormat="1" applyFont="1" applyBorder="1" applyAlignment="1">
      <alignment vertical="center" shrinkToFit="1"/>
    </xf>
    <xf numFmtId="4" fontId="19" fillId="0" borderId="13" xfId="0" applyNumberFormat="1" applyFont="1" applyBorder="1" applyAlignment="1">
      <alignment vertical="center" shrinkToFit="1"/>
    </xf>
    <xf numFmtId="0" fontId="0" fillId="0" borderId="12" xfId="0" applyBorder="1" applyAlignment="1"/>
    <xf numFmtId="0" fontId="0" fillId="0" borderId="13" xfId="0" applyBorder="1" applyAlignment="1"/>
    <xf numFmtId="0" fontId="58" fillId="0" borderId="0" xfId="1" applyFont="1"/>
    <xf numFmtId="0" fontId="59" fillId="0" borderId="0" xfId="1" applyFont="1" applyAlignment="1">
      <alignment horizontal="left"/>
    </xf>
    <xf numFmtId="0" fontId="20" fillId="0" borderId="0" xfId="1" applyAlignment="1">
      <alignment horizontal="left"/>
    </xf>
    <xf numFmtId="0" fontId="58" fillId="0" borderId="0" xfId="1" applyFont="1" applyAlignment="1">
      <alignment horizontal="center" vertical="center" shrinkToFit="1"/>
    </xf>
    <xf numFmtId="0" fontId="61" fillId="0" borderId="0" xfId="1" applyFont="1" applyAlignment="1">
      <alignment horizontal="left"/>
    </xf>
    <xf numFmtId="0" fontId="62" fillId="0" borderId="0" xfId="1" applyFont="1" applyAlignment="1">
      <alignment horizontal="left"/>
    </xf>
    <xf numFmtId="4" fontId="58" fillId="0" borderId="0" xfId="1" applyNumberFormat="1" applyFont="1" applyAlignment="1">
      <alignment horizontal="center" vertical="center" shrinkToFit="1"/>
    </xf>
    <xf numFmtId="174" fontId="36" fillId="10" borderId="2" xfId="0" applyNumberFormat="1" applyFont="1" applyFill="1" applyBorder="1" applyAlignment="1">
      <alignment vertical="center" shrinkToFit="1"/>
    </xf>
    <xf numFmtId="174" fontId="36" fillId="10" borderId="15" xfId="0" applyNumberFormat="1" applyFont="1" applyFill="1" applyBorder="1" applyAlignment="1">
      <alignment vertical="center" shrinkToFit="1"/>
    </xf>
    <xf numFmtId="0" fontId="55" fillId="11" borderId="10" xfId="0" applyFont="1" applyFill="1" applyBorder="1" applyAlignment="1">
      <alignment horizontal="center" vertical="center" shrinkToFit="1"/>
    </xf>
    <xf numFmtId="0" fontId="55" fillId="11" borderId="5" xfId="0" applyFont="1" applyFill="1" applyBorder="1" applyAlignment="1">
      <alignment horizontal="center" vertical="center" shrinkToFit="1"/>
    </xf>
    <xf numFmtId="0" fontId="55" fillId="11" borderId="3" xfId="0" applyFont="1" applyFill="1" applyBorder="1" applyAlignment="1">
      <alignment horizontal="center" vertical="center" shrinkToFit="1"/>
    </xf>
    <xf numFmtId="0" fontId="56" fillId="11" borderId="7" xfId="0" applyFont="1" applyFill="1" applyBorder="1" applyAlignment="1">
      <alignment horizontal="center" vertical="center" shrinkToFit="1"/>
    </xf>
    <xf numFmtId="0" fontId="55" fillId="11" borderId="6" xfId="0" applyFont="1" applyFill="1" applyBorder="1" applyAlignment="1">
      <alignment horizontal="center" vertical="center" shrinkToFit="1"/>
    </xf>
    <xf numFmtId="0" fontId="56" fillId="11" borderId="9" xfId="0" applyFont="1" applyFill="1" applyBorder="1" applyAlignment="1">
      <alignment horizontal="center" vertical="center" shrinkToFit="1"/>
    </xf>
    <xf numFmtId="0" fontId="19" fillId="3" borderId="46" xfId="0" applyFont="1" applyFill="1" applyBorder="1" applyAlignment="1">
      <alignment horizontal="center" vertical="center" shrinkToFit="1"/>
    </xf>
    <xf numFmtId="0" fontId="0" fillId="3" borderId="31" xfId="0" applyFill="1" applyBorder="1" applyAlignment="1">
      <alignment horizontal="center" vertical="center" shrinkToFit="1"/>
    </xf>
    <xf numFmtId="0" fontId="0" fillId="3" borderId="46" xfId="0" applyFill="1" applyBorder="1" applyAlignment="1">
      <alignment horizontal="center" vertical="center" shrinkToFit="1"/>
    </xf>
    <xf numFmtId="0" fontId="0" fillId="3" borderId="34" xfId="0" applyFill="1" applyBorder="1" applyAlignment="1">
      <alignment horizontal="center" vertical="center" shrinkToFit="1"/>
    </xf>
    <xf numFmtId="0" fontId="0" fillId="12" borderId="28" xfId="0" applyFill="1" applyBorder="1" applyAlignment="1">
      <alignment horizontal="center" vertical="center" shrinkToFit="1"/>
    </xf>
    <xf numFmtId="0" fontId="19" fillId="12" borderId="46" xfId="0" applyFont="1" applyFill="1" applyBorder="1" applyAlignment="1">
      <alignment horizontal="center" vertical="center" shrinkToFit="1"/>
    </xf>
    <xf numFmtId="0" fontId="0" fillId="12" borderId="29" xfId="0" applyFill="1" applyBorder="1" applyAlignment="1">
      <alignment horizontal="center" vertical="center" shrinkToFit="1"/>
    </xf>
    <xf numFmtId="0" fontId="0" fillId="12" borderId="33" xfId="0" applyFill="1" applyBorder="1" applyAlignment="1">
      <alignment horizontal="center" vertical="center" shrinkToFit="1"/>
    </xf>
    <xf numFmtId="0" fontId="19" fillId="12" borderId="49" xfId="0" applyFont="1" applyFill="1" applyBorder="1" applyAlignment="1">
      <alignment horizontal="center" vertical="center" shrinkToFit="1"/>
    </xf>
    <xf numFmtId="0" fontId="0" fillId="12" borderId="49" xfId="0" applyFill="1" applyBorder="1" applyAlignment="1">
      <alignment horizontal="center" vertical="center" shrinkToFit="1"/>
    </xf>
    <xf numFmtId="173" fontId="47" fillId="2" borderId="11" xfId="0" applyNumberFormat="1" applyFont="1" applyFill="1" applyBorder="1" applyAlignment="1">
      <alignment horizontal="right" vertical="top"/>
    </xf>
    <xf numFmtId="0" fontId="5" fillId="2" borderId="8" xfId="0" applyFont="1" applyFill="1" applyBorder="1"/>
    <xf numFmtId="2" fontId="0" fillId="3" borderId="46" xfId="0" applyNumberFormat="1" applyFill="1" applyBorder="1" applyAlignment="1">
      <alignment horizontal="center" vertical="center" shrinkToFit="1"/>
    </xf>
    <xf numFmtId="2" fontId="0" fillId="12" borderId="29" xfId="0" applyNumberFormat="1" applyFill="1" applyBorder="1" applyAlignment="1">
      <alignment horizontal="center" vertical="center" shrinkToFit="1"/>
    </xf>
    <xf numFmtId="0" fontId="38" fillId="2" borderId="0" xfId="0" applyFont="1" applyFill="1" applyAlignment="1">
      <alignment horizontal="left" wrapText="1"/>
    </xf>
    <xf numFmtId="0" fontId="39" fillId="2" borderId="0" xfId="0" applyFont="1" applyFill="1" applyAlignment="1">
      <alignment horizontal="center" wrapText="1"/>
    </xf>
    <xf numFmtId="0" fontId="0" fillId="9" borderId="27" xfId="0" applyFill="1" applyBorder="1" applyAlignment="1">
      <alignment horizontal="center"/>
    </xf>
    <xf numFmtId="0" fontId="0" fillId="6" borderId="27" xfId="0" applyFill="1" applyBorder="1" applyAlignment="1">
      <alignment horizontal="center"/>
    </xf>
    <xf numFmtId="0" fontId="0" fillId="13" borderId="47" xfId="0" applyFill="1" applyBorder="1"/>
    <xf numFmtId="0" fontId="0" fillId="13" borderId="25" xfId="0" applyFill="1" applyBorder="1" applyAlignment="1">
      <alignment wrapText="1"/>
    </xf>
    <xf numFmtId="0" fontId="0" fillId="13" borderId="48" xfId="0" applyFill="1" applyBorder="1"/>
    <xf numFmtId="0" fontId="0" fillId="13" borderId="27" xfId="0" applyFill="1" applyBorder="1" applyAlignment="1">
      <alignment wrapText="1"/>
    </xf>
    <xf numFmtId="0" fontId="0" fillId="13" borderId="49" xfId="0" applyFill="1" applyBorder="1"/>
    <xf numFmtId="0" fontId="0" fillId="13" borderId="29" xfId="0" applyFill="1" applyBorder="1" applyAlignment="1">
      <alignment wrapText="1"/>
    </xf>
    <xf numFmtId="0" fontId="35" fillId="9" borderId="48" xfId="0" applyFont="1" applyFill="1" applyBorder="1"/>
    <xf numFmtId="0" fontId="64" fillId="9" borderId="47" xfId="0" applyFont="1" applyFill="1" applyBorder="1"/>
    <xf numFmtId="0" fontId="64" fillId="9" borderId="24" xfId="0" applyFont="1" applyFill="1" applyBorder="1"/>
    <xf numFmtId="0" fontId="64" fillId="9" borderId="32" xfId="0" applyFont="1" applyFill="1" applyBorder="1" applyAlignment="1">
      <alignment horizontal="center"/>
    </xf>
    <xf numFmtId="0" fontId="64" fillId="9" borderId="32" xfId="0" applyFont="1" applyFill="1" applyBorder="1"/>
    <xf numFmtId="0" fontId="64" fillId="9" borderId="25" xfId="0" applyFont="1" applyFill="1" applyBorder="1"/>
    <xf numFmtId="0" fontId="35" fillId="9" borderId="26" xfId="0" applyFont="1" applyFill="1" applyBorder="1"/>
    <xf numFmtId="0" fontId="65" fillId="6" borderId="47" xfId="0" applyFont="1" applyFill="1" applyBorder="1"/>
    <xf numFmtId="0" fontId="65" fillId="6" borderId="24" xfId="0" applyFont="1" applyFill="1" applyBorder="1"/>
    <xf numFmtId="0" fontId="65" fillId="6" borderId="32" xfId="0" applyFont="1" applyFill="1" applyBorder="1" applyAlignment="1">
      <alignment horizontal="center"/>
    </xf>
    <xf numFmtId="0" fontId="65" fillId="6" borderId="32" xfId="0" applyFont="1" applyFill="1" applyBorder="1"/>
    <xf numFmtId="0" fontId="65" fillId="6" borderId="25" xfId="0" applyFont="1" applyFill="1" applyBorder="1"/>
    <xf numFmtId="0" fontId="65" fillId="9" borderId="47" xfId="0" applyFont="1" applyFill="1" applyBorder="1"/>
    <xf numFmtId="0" fontId="65" fillId="9" borderId="24" xfId="0" applyFont="1" applyFill="1" applyBorder="1"/>
    <xf numFmtId="0" fontId="65" fillId="9" borderId="32" xfId="0" applyFont="1" applyFill="1" applyBorder="1" applyAlignment="1">
      <alignment horizontal="center"/>
    </xf>
    <xf numFmtId="0" fontId="65" fillId="9" borderId="32" xfId="0" applyFont="1" applyFill="1" applyBorder="1"/>
    <xf numFmtId="0" fontId="65" fillId="9" borderId="25" xfId="0" applyFont="1" applyFill="1" applyBorder="1"/>
    <xf numFmtId="0" fontId="29" fillId="4" borderId="10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164" fontId="40" fillId="2" borderId="0" xfId="0" applyNumberFormat="1" applyFont="1" applyFill="1" applyAlignment="1">
      <alignment horizontal="right" vertical="center"/>
    </xf>
    <xf numFmtId="0" fontId="28" fillId="3" borderId="2" xfId="0" applyFont="1" applyFill="1" applyBorder="1" applyAlignment="1">
      <alignment horizontal="center"/>
    </xf>
    <xf numFmtId="0" fontId="28" fillId="3" borderId="15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left"/>
    </xf>
    <xf numFmtId="0" fontId="21" fillId="4" borderId="10" xfId="0" applyFont="1" applyFill="1" applyBorder="1" applyAlignment="1">
      <alignment horizontal="center" vertical="center" wrapText="1"/>
    </xf>
    <xf numFmtId="0" fontId="21" fillId="4" borderId="4" xfId="0" applyFont="1" applyFill="1" applyBorder="1" applyAlignment="1">
      <alignment horizontal="center" vertical="center" wrapText="1"/>
    </xf>
    <xf numFmtId="0" fontId="21" fillId="4" borderId="5" xfId="0" applyFont="1" applyFill="1" applyBorder="1" applyAlignment="1">
      <alignment horizontal="center" vertical="center" wrapText="1"/>
    </xf>
    <xf numFmtId="0" fontId="25" fillId="2" borderId="0" xfId="0" applyFont="1" applyFill="1" applyAlignment="1">
      <alignment horizontal="center" vertical="center"/>
    </xf>
    <xf numFmtId="0" fontId="15" fillId="2" borderId="51" xfId="0" applyFont="1" applyFill="1" applyBorder="1" applyAlignment="1">
      <alignment horizontal="left"/>
    </xf>
    <xf numFmtId="0" fontId="15" fillId="2" borderId="52" xfId="0" applyFont="1" applyFill="1" applyBorder="1" applyAlignment="1">
      <alignment horizontal="left"/>
    </xf>
    <xf numFmtId="0" fontId="27" fillId="3" borderId="3" xfId="0" applyFont="1" applyFill="1" applyBorder="1" applyAlignment="1">
      <alignment horizontal="center" vertical="center" wrapText="1"/>
    </xf>
    <xf numFmtId="0" fontId="27" fillId="3" borderId="0" xfId="0" applyFont="1" applyFill="1" applyBorder="1" applyAlignment="1">
      <alignment horizontal="center" vertical="center" wrapText="1"/>
    </xf>
    <xf numFmtId="0" fontId="27" fillId="3" borderId="6" xfId="0" applyFont="1" applyFill="1" applyBorder="1" applyAlignment="1">
      <alignment horizontal="center" vertical="center" wrapText="1"/>
    </xf>
    <xf numFmtId="0" fontId="17" fillId="2" borderId="10" xfId="0" applyFont="1" applyFill="1" applyBorder="1" applyAlignment="1">
      <alignment horizontal="left"/>
    </xf>
    <xf numFmtId="0" fontId="17" fillId="2" borderId="4" xfId="0" applyFont="1" applyFill="1" applyBorder="1" applyAlignment="1">
      <alignment horizontal="left"/>
    </xf>
    <xf numFmtId="0" fontId="17" fillId="2" borderId="5" xfId="0" applyFont="1" applyFill="1" applyBorder="1" applyAlignment="1">
      <alignment horizontal="left"/>
    </xf>
    <xf numFmtId="0" fontId="15" fillId="2" borderId="0" xfId="0" applyFont="1" applyFill="1" applyBorder="1" applyAlignment="1">
      <alignment horizontal="center"/>
    </xf>
    <xf numFmtId="0" fontId="26" fillId="2" borderId="0" xfId="0" applyFont="1" applyFill="1" applyBorder="1" applyAlignment="1">
      <alignment horizontal="left"/>
    </xf>
    <xf numFmtId="0" fontId="17" fillId="2" borderId="3" xfId="0" applyFont="1" applyFill="1" applyBorder="1" applyAlignment="1">
      <alignment horizontal="left"/>
    </xf>
    <xf numFmtId="0" fontId="17" fillId="2" borderId="0" xfId="0" applyFont="1" applyFill="1" applyBorder="1" applyAlignment="1">
      <alignment horizontal="left"/>
    </xf>
    <xf numFmtId="0" fontId="17" fillId="2" borderId="6" xfId="0" applyFont="1" applyFill="1" applyBorder="1" applyAlignment="1">
      <alignment horizontal="left"/>
    </xf>
    <xf numFmtId="0" fontId="17" fillId="2" borderId="7" xfId="0" applyFont="1" applyFill="1" applyBorder="1" applyAlignment="1">
      <alignment horizontal="left"/>
    </xf>
    <xf numFmtId="0" fontId="17" fillId="2" borderId="8" xfId="0" applyFont="1" applyFill="1" applyBorder="1" applyAlignment="1">
      <alignment horizontal="left"/>
    </xf>
    <xf numFmtId="0" fontId="17" fillId="2" borderId="9" xfId="0" applyFont="1" applyFill="1" applyBorder="1" applyAlignment="1">
      <alignment horizontal="left"/>
    </xf>
    <xf numFmtId="0" fontId="13" fillId="0" borderId="8" xfId="0" applyFont="1" applyBorder="1" applyAlignment="1">
      <alignment horizontal="right"/>
    </xf>
    <xf numFmtId="0" fontId="6" fillId="3" borderId="2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27" fillId="3" borderId="39" xfId="0" applyFont="1" applyFill="1" applyBorder="1" applyAlignment="1">
      <alignment horizontal="center" vertical="center" wrapText="1"/>
    </xf>
    <xf numFmtId="0" fontId="27" fillId="3" borderId="40" xfId="0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left" vertical="center"/>
    </xf>
    <xf numFmtId="0" fontId="15" fillId="2" borderId="5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0" fontId="29" fillId="3" borderId="8" xfId="0" applyFont="1" applyFill="1" applyBorder="1" applyAlignment="1">
      <alignment horizontal="center" vertical="center" wrapText="1"/>
    </xf>
    <xf numFmtId="0" fontId="0" fillId="3" borderId="9" xfId="0" applyFill="1" applyBorder="1"/>
    <xf numFmtId="14" fontId="5" fillId="2" borderId="0" xfId="0" applyNumberFormat="1" applyFont="1" applyFill="1" applyAlignment="1">
      <alignment horizontal="left"/>
    </xf>
    <xf numFmtId="0" fontId="49" fillId="2" borderId="0" xfId="0" applyFont="1" applyFill="1" applyBorder="1" applyAlignment="1">
      <alignment horizontal="right"/>
    </xf>
    <xf numFmtId="14" fontId="50" fillId="0" borderId="0" xfId="0" applyNumberFormat="1" applyFont="1" applyAlignment="1">
      <alignment horizontal="left"/>
    </xf>
    <xf numFmtId="0" fontId="27" fillId="3" borderId="10" xfId="0" applyFont="1" applyFill="1" applyBorder="1" applyAlignment="1">
      <alignment horizontal="center" vertical="center" wrapText="1"/>
    </xf>
    <xf numFmtId="0" fontId="27" fillId="3" borderId="4" xfId="0" applyFont="1" applyFill="1" applyBorder="1" applyAlignment="1">
      <alignment horizontal="center" vertical="center" wrapText="1"/>
    </xf>
    <xf numFmtId="0" fontId="27" fillId="3" borderId="5" xfId="0" applyFont="1" applyFill="1" applyBorder="1" applyAlignment="1">
      <alignment horizontal="center" vertical="center" wrapText="1"/>
    </xf>
    <xf numFmtId="0" fontId="27" fillId="3" borderId="7" xfId="0" applyFont="1" applyFill="1" applyBorder="1" applyAlignment="1">
      <alignment horizontal="center" vertical="center" wrapText="1"/>
    </xf>
    <xf numFmtId="0" fontId="27" fillId="3" borderId="8" xfId="0" applyFont="1" applyFill="1" applyBorder="1" applyAlignment="1">
      <alignment horizontal="center" vertical="center" wrapText="1"/>
    </xf>
    <xf numFmtId="0" fontId="27" fillId="3" borderId="9" xfId="0" applyFont="1" applyFill="1" applyBorder="1" applyAlignment="1">
      <alignment horizontal="center" vertical="center" wrapText="1"/>
    </xf>
    <xf numFmtId="0" fontId="27" fillId="3" borderId="41" xfId="0" applyFont="1" applyFill="1" applyBorder="1" applyAlignment="1">
      <alignment horizontal="center" vertical="center" wrapText="1"/>
    </xf>
    <xf numFmtId="0" fontId="27" fillId="3" borderId="42" xfId="0" applyFont="1" applyFill="1" applyBorder="1" applyAlignment="1">
      <alignment horizontal="center" vertical="center" wrapText="1"/>
    </xf>
    <xf numFmtId="0" fontId="29" fillId="3" borderId="12" xfId="0" applyFont="1" applyFill="1" applyBorder="1" applyAlignment="1">
      <alignment horizontal="center" vertical="center" wrapText="1"/>
    </xf>
    <xf numFmtId="0" fontId="0" fillId="3" borderId="13" xfId="0" applyFill="1" applyBorder="1"/>
    <xf numFmtId="0" fontId="6" fillId="3" borderId="1" xfId="0" applyFont="1" applyFill="1" applyBorder="1" applyAlignment="1">
      <alignment horizontal="center" vertical="center" wrapText="1"/>
    </xf>
    <xf numFmtId="0" fontId="15" fillId="2" borderId="19" xfId="0" applyFont="1" applyFill="1" applyBorder="1" applyAlignment="1">
      <alignment horizontal="left" vertical="center"/>
    </xf>
    <xf numFmtId="0" fontId="15" fillId="2" borderId="0" xfId="0" applyFont="1" applyFill="1" applyBorder="1" applyAlignment="1">
      <alignment horizontal="left" vertical="center"/>
    </xf>
    <xf numFmtId="0" fontId="21" fillId="4" borderId="45" xfId="0" applyFont="1" applyFill="1" applyBorder="1" applyAlignment="1">
      <alignment horizontal="center" vertical="center" wrapText="1"/>
    </xf>
    <xf numFmtId="0" fontId="21" fillId="4" borderId="12" xfId="0" applyFont="1" applyFill="1" applyBorder="1" applyAlignment="1">
      <alignment horizontal="center" vertical="center" wrapText="1"/>
    </xf>
    <xf numFmtId="0" fontId="21" fillId="4" borderId="13" xfId="0" applyFont="1" applyFill="1" applyBorder="1" applyAlignment="1">
      <alignment horizontal="center" vertical="center" wrapText="1"/>
    </xf>
    <xf numFmtId="0" fontId="18" fillId="8" borderId="30" xfId="0" applyFont="1" applyFill="1" applyBorder="1" applyAlignment="1">
      <alignment horizontal="center"/>
    </xf>
    <xf numFmtId="0" fontId="18" fillId="8" borderId="34" xfId="0" applyFont="1" applyFill="1" applyBorder="1" applyAlignment="1">
      <alignment horizontal="center"/>
    </xf>
    <xf numFmtId="0" fontId="18" fillId="8" borderId="31" xfId="0" applyFont="1" applyFill="1" applyBorder="1" applyAlignment="1">
      <alignment horizontal="center"/>
    </xf>
    <xf numFmtId="174" fontId="57" fillId="0" borderId="0" xfId="0" applyNumberFormat="1" applyFont="1" applyAlignment="1">
      <alignment horizontal="center" vertical="center" shrinkToFit="1"/>
    </xf>
    <xf numFmtId="0" fontId="51" fillId="0" borderId="0" xfId="0" applyFont="1" applyAlignment="1">
      <alignment horizontal="center" vertical="center" shrinkToFit="1"/>
    </xf>
    <xf numFmtId="0" fontId="54" fillId="0" borderId="8" xfId="0" applyFont="1" applyBorder="1" applyAlignment="1">
      <alignment horizontal="center" vertical="center" shrinkToFit="1"/>
    </xf>
    <xf numFmtId="0" fontId="52" fillId="0" borderId="4" xfId="0" applyFont="1" applyBorder="1" applyAlignment="1">
      <alignment horizontal="center" vertical="center" shrinkToFit="1"/>
    </xf>
    <xf numFmtId="0" fontId="28" fillId="2" borderId="14" xfId="0" applyFont="1" applyFill="1" applyBorder="1" applyAlignment="1">
      <alignment vertical="center"/>
    </xf>
    <xf numFmtId="0" fontId="30" fillId="2" borderId="45" xfId="0" applyFont="1" applyFill="1" applyBorder="1" applyAlignment="1">
      <alignment horizontal="center"/>
    </xf>
    <xf numFmtId="0" fontId="30" fillId="2" borderId="12" xfId="0" applyFont="1" applyFill="1" applyBorder="1" applyAlignment="1">
      <alignment horizontal="center"/>
    </xf>
    <xf numFmtId="0" fontId="30" fillId="2" borderId="13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1</xdr:row>
      <xdr:rowOff>85725</xdr:rowOff>
    </xdr:from>
    <xdr:to>
      <xdr:col>5</xdr:col>
      <xdr:colOff>266700</xdr:colOff>
      <xdr:row>2</xdr:row>
      <xdr:rowOff>409575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ve="http://schemas.openxmlformats.org/markup-compatibility/2006" xmlns:m="http://schemas.openxmlformats.org/officeDocument/2006/math" xmlns:wp="http://schemas.openxmlformats.org/drawingml/2006/wordprocessingDrawing" xmlns:wne="http://schemas.microsoft.com/office/word/2006/wordml" xmlns="" xmlns:wpc="http://schemas.microsoft.com/office/word/2010/wordprocessingCanvas" xmlns:mo="http://schemas.microsoft.com/office/mac/office/2008/main" xmlns:mc="http://schemas.openxmlformats.org/markup-compatibility/2006" xmlns:mv="urn:schemas-microsoft-com:mac:vml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pic="http://schemas.openxmlformats.org/drawingml/2006/picture" xmlns:lc="http://schemas.openxmlformats.org/drawingml/2006/lockedCanvas" val="0"/>
            </a:ext>
          </a:extLst>
        </a:blip>
        <a:stretch>
          <a:fillRect/>
        </a:stretch>
      </xdr:blipFill>
      <xdr:spPr>
        <a:xfrm>
          <a:off x="685800" y="276225"/>
          <a:ext cx="2247900" cy="6381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1</xdr:row>
      <xdr:rowOff>85725</xdr:rowOff>
    </xdr:from>
    <xdr:to>
      <xdr:col>4</xdr:col>
      <xdr:colOff>123825</xdr:colOff>
      <xdr:row>2</xdr:row>
      <xdr:rowOff>409575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ve="http://schemas.openxmlformats.org/markup-compatibility/2006" xmlns:m="http://schemas.openxmlformats.org/officeDocument/2006/math" xmlns:wp="http://schemas.openxmlformats.org/drawingml/2006/wordprocessingDrawing" xmlns:wne="http://schemas.microsoft.com/office/word/2006/wordml" xmlns="" xmlns:wpc="http://schemas.microsoft.com/office/word/2010/wordprocessingCanvas" xmlns:mo="http://schemas.microsoft.com/office/mac/office/2008/main" xmlns:mc="http://schemas.openxmlformats.org/markup-compatibility/2006" xmlns:mv="urn:schemas-microsoft-com:mac:vml" xmlns:o="urn:schemas-microsoft-com:office:office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pic="http://schemas.openxmlformats.org/drawingml/2006/picture" xmlns:lc="http://schemas.openxmlformats.org/drawingml/2006/lockedCanvas" val="0"/>
            </a:ext>
          </a:extLst>
        </a:blip>
        <a:stretch>
          <a:fillRect/>
        </a:stretch>
      </xdr:blipFill>
      <xdr:spPr>
        <a:xfrm>
          <a:off x="685800" y="276225"/>
          <a:ext cx="2247900" cy="6381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0</xdr:row>
      <xdr:rowOff>371475</xdr:rowOff>
    </xdr:from>
    <xdr:to>
      <xdr:col>1</xdr:col>
      <xdr:colOff>969645</xdr:colOff>
      <xdr:row>2</xdr:row>
      <xdr:rowOff>167640</xdr:rowOff>
    </xdr:to>
    <xdr:pic>
      <xdr:nvPicPr>
        <xdr:cNvPr id="2" name="Picture 2" descr="logo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6700" y="371475"/>
          <a:ext cx="1112520" cy="4438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304800</xdr:colOff>
      <xdr:row>1</xdr:row>
      <xdr:rowOff>9525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2762250" cy="4191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6"/>
    <pageSetUpPr fitToPage="1"/>
  </sheetPr>
  <dimension ref="B2:R73"/>
  <sheetViews>
    <sheetView topLeftCell="A13" zoomScaleNormal="100" workbookViewId="0">
      <selection activeCell="C27" sqref="C27"/>
    </sheetView>
  </sheetViews>
  <sheetFormatPr baseColWidth="10" defaultColWidth="10.875" defaultRowHeight="15"/>
  <cols>
    <col min="1" max="1" width="3.125" style="5" customWidth="1"/>
    <col min="2" max="2" width="5.5" style="5" customWidth="1"/>
    <col min="3" max="3" width="9.875" style="5" customWidth="1"/>
    <col min="4" max="4" width="14.625" style="5" customWidth="1"/>
    <col min="5" max="5" width="1.875" style="5" customWidth="1"/>
    <col min="6" max="6" width="15" style="5" customWidth="1"/>
    <col min="7" max="7" width="16.25" style="5" customWidth="1"/>
    <col min="8" max="8" width="17.625" style="5" customWidth="1"/>
    <col min="9" max="9" width="24" style="5" customWidth="1"/>
    <col min="10" max="10" width="8.375" style="5" customWidth="1"/>
    <col min="11" max="11" width="12.75" style="5" customWidth="1"/>
    <col min="12" max="12" width="19.875" style="5" customWidth="1"/>
    <col min="13" max="13" width="5.125" style="5" customWidth="1"/>
    <col min="14" max="14" width="12.875" style="5" customWidth="1"/>
    <col min="15" max="15" width="2.625" style="5" customWidth="1"/>
    <col min="16" max="16" width="18" style="5" customWidth="1"/>
    <col min="17" max="17" width="32" style="5" customWidth="1"/>
    <col min="18" max="16384" width="10.875" style="5"/>
  </cols>
  <sheetData>
    <row r="2" spans="2:18" ht="24.75" customHeight="1">
      <c r="B2" s="35"/>
      <c r="C2" s="35"/>
      <c r="D2" s="9"/>
      <c r="E2" s="35"/>
      <c r="F2" s="35"/>
      <c r="G2" s="35"/>
      <c r="H2" s="19"/>
      <c r="I2" s="19"/>
      <c r="J2" s="35"/>
      <c r="K2" s="35"/>
      <c r="L2" s="35"/>
      <c r="M2" s="35"/>
    </row>
    <row r="3" spans="2:18" ht="36" customHeight="1">
      <c r="B3" s="35"/>
      <c r="C3" s="35"/>
      <c r="D3" s="30"/>
      <c r="E3" s="35"/>
      <c r="F3" s="35"/>
      <c r="G3" s="35"/>
      <c r="H3" s="35"/>
      <c r="I3" s="35"/>
      <c r="J3" s="356" t="s">
        <v>9</v>
      </c>
      <c r="K3" s="356"/>
      <c r="L3" s="356"/>
      <c r="M3" s="35"/>
      <c r="N3" s="47"/>
      <c r="O3" s="47"/>
      <c r="P3" s="47"/>
      <c r="Q3" s="47"/>
      <c r="R3" s="47"/>
    </row>
    <row r="4" spans="2:18" ht="15.75">
      <c r="B4" s="35"/>
      <c r="C4" s="4"/>
      <c r="D4" s="4"/>
      <c r="E4" s="50"/>
      <c r="F4" s="50"/>
      <c r="G4" s="4"/>
      <c r="H4" s="51"/>
      <c r="I4" s="52"/>
      <c r="J4" s="335"/>
      <c r="K4" s="335"/>
      <c r="L4" s="4"/>
      <c r="M4" s="35"/>
      <c r="N4" s="47"/>
      <c r="O4" s="47"/>
      <c r="P4" s="47"/>
      <c r="Q4" s="47"/>
      <c r="R4" s="47"/>
    </row>
    <row r="5" spans="2:18" ht="26.25" customHeight="1">
      <c r="B5" s="35"/>
      <c r="C5" s="77" t="s">
        <v>47</v>
      </c>
      <c r="D5" s="18"/>
      <c r="E5" s="18"/>
      <c r="F5" s="35"/>
      <c r="G5" s="339" t="s">
        <v>63</v>
      </c>
      <c r="H5" s="339"/>
      <c r="I5" s="339"/>
      <c r="J5" s="35"/>
      <c r="K5" s="35"/>
      <c r="L5" s="35"/>
      <c r="M5" s="78"/>
      <c r="N5" s="47"/>
      <c r="O5" s="47"/>
      <c r="P5" s="47"/>
      <c r="Q5" s="47"/>
      <c r="R5" s="47"/>
    </row>
    <row r="6" spans="2:18" ht="15" customHeight="1">
      <c r="B6" s="35"/>
      <c r="C6" s="72" t="s">
        <v>27</v>
      </c>
      <c r="D6" s="35"/>
      <c r="E6" s="35"/>
      <c r="F6" s="119"/>
      <c r="G6" s="119"/>
      <c r="H6" s="119"/>
      <c r="I6" s="35"/>
      <c r="J6" s="35"/>
      <c r="K6" s="35"/>
      <c r="L6" s="35"/>
      <c r="M6" s="79"/>
      <c r="N6" s="47"/>
      <c r="O6" s="47"/>
      <c r="P6" s="47"/>
      <c r="Q6" s="47"/>
      <c r="R6" s="47"/>
    </row>
    <row r="7" spans="2:18" ht="15" customHeight="1">
      <c r="B7" s="35"/>
      <c r="C7" s="73" t="s">
        <v>28</v>
      </c>
      <c r="D7" s="35"/>
      <c r="E7" s="35"/>
      <c r="F7" s="35"/>
      <c r="G7" s="83" t="s">
        <v>65</v>
      </c>
      <c r="H7" s="82">
        <f ca="1">TODAY()</f>
        <v>42661</v>
      </c>
      <c r="I7" s="35"/>
      <c r="J7" s="35"/>
      <c r="K7" s="35"/>
      <c r="L7" s="35"/>
      <c r="M7" s="79"/>
      <c r="N7" s="47"/>
      <c r="O7" s="47"/>
      <c r="P7" s="47"/>
      <c r="Q7" s="47"/>
      <c r="R7" s="47"/>
    </row>
    <row r="8" spans="2:18" ht="18.75" customHeight="1">
      <c r="B8" s="35"/>
      <c r="C8" s="73" t="s">
        <v>29</v>
      </c>
      <c r="D8" s="29"/>
      <c r="E8" s="29"/>
      <c r="F8" s="35"/>
      <c r="G8" s="35"/>
      <c r="H8" s="35"/>
      <c r="I8" s="31"/>
      <c r="J8" s="35"/>
      <c r="K8" s="35"/>
      <c r="L8" s="35"/>
      <c r="M8" s="79"/>
      <c r="N8" s="47"/>
      <c r="O8" s="47"/>
      <c r="P8" s="47"/>
      <c r="Q8" s="47"/>
      <c r="R8" s="47"/>
    </row>
    <row r="9" spans="2:18" ht="15.75">
      <c r="B9" s="35"/>
      <c r="C9" s="35"/>
      <c r="D9" s="35"/>
      <c r="E9" s="35"/>
      <c r="F9" s="35"/>
      <c r="G9" s="35"/>
      <c r="H9" s="31"/>
      <c r="I9" s="35"/>
      <c r="J9" s="35"/>
      <c r="K9" s="35"/>
      <c r="L9" s="35"/>
      <c r="M9" s="79"/>
      <c r="N9" s="47"/>
      <c r="O9" s="47"/>
      <c r="P9" s="47"/>
      <c r="Q9" s="47"/>
      <c r="R9" s="47"/>
    </row>
    <row r="10" spans="2:18" ht="15.75">
      <c r="B10" s="35"/>
      <c r="C10" s="56" t="str">
        <f>IF(G5="PURCHASE ORDER","Invoice date","Quotation date")</f>
        <v>Invoice date</v>
      </c>
      <c r="D10" s="56"/>
      <c r="E10" s="56"/>
      <c r="G10" s="99">
        <f ca="1">TODAY()</f>
        <v>42661</v>
      </c>
      <c r="H10" s="43"/>
      <c r="I10" s="35"/>
      <c r="J10" s="76"/>
      <c r="K10" s="78" t="s">
        <v>7</v>
      </c>
      <c r="L10" s="35"/>
      <c r="M10" s="35"/>
      <c r="N10" s="47"/>
      <c r="O10" s="47"/>
      <c r="P10" s="47"/>
      <c r="Q10" s="47"/>
      <c r="R10" s="47"/>
    </row>
    <row r="11" spans="2:18" ht="15.75">
      <c r="B11" s="35"/>
      <c r="C11" s="56" t="s">
        <v>101</v>
      </c>
      <c r="D11" s="56"/>
      <c r="E11" s="56"/>
      <c r="G11" s="44" t="str">
        <f>IF(C11="Client number","-")</f>
        <v>-</v>
      </c>
      <c r="H11" s="44"/>
      <c r="I11" s="35"/>
      <c r="J11" s="35"/>
      <c r="K11" s="79" t="s">
        <v>8</v>
      </c>
      <c r="L11" s="35"/>
      <c r="M11" s="35"/>
      <c r="N11" s="47"/>
      <c r="O11" s="47"/>
      <c r="P11" s="47"/>
      <c r="Q11" s="47"/>
      <c r="R11" s="47"/>
    </row>
    <row r="12" spans="2:18" ht="15.75">
      <c r="B12" s="35"/>
      <c r="C12" s="56" t="str">
        <f>IF(G5="PURCHASE ORDER","Order form num","Pricing valid during")</f>
        <v>Order form num</v>
      </c>
      <c r="D12" s="56"/>
      <c r="E12" s="56"/>
      <c r="G12" s="44" t="str">
        <f>IF(C12="Order form num","-",IF(C12="Pricing valid during","60 days","-"))</f>
        <v>-</v>
      </c>
      <c r="I12" s="35"/>
      <c r="J12" s="35"/>
      <c r="K12" s="79" t="s">
        <v>3</v>
      </c>
      <c r="L12" s="35"/>
      <c r="M12" s="35"/>
      <c r="N12" s="47"/>
      <c r="O12" s="47"/>
      <c r="P12" s="47"/>
      <c r="Q12" s="47"/>
      <c r="R12" s="47"/>
    </row>
    <row r="13" spans="2:18" ht="15.75">
      <c r="B13" s="35"/>
      <c r="C13" s="56" t="str">
        <f>IF(G5="PURCHASE ORDER","Delivery note","")</f>
        <v>Delivery note</v>
      </c>
      <c r="D13" s="56"/>
      <c r="E13" s="56"/>
      <c r="I13" s="35"/>
      <c r="J13" s="35"/>
      <c r="K13" s="79" t="s">
        <v>4</v>
      </c>
      <c r="L13" s="35"/>
      <c r="M13" s="35"/>
      <c r="N13" s="47"/>
      <c r="O13" s="47"/>
      <c r="P13" s="47"/>
      <c r="Q13" s="47"/>
      <c r="R13" s="47"/>
    </row>
    <row r="14" spans="2:18" ht="15.75">
      <c r="B14" s="35"/>
      <c r="G14" s="44"/>
      <c r="H14" s="44"/>
      <c r="I14" s="35"/>
      <c r="J14" s="35"/>
      <c r="K14" s="79" t="s">
        <v>2</v>
      </c>
      <c r="L14" s="35"/>
      <c r="M14" s="35"/>
      <c r="N14" s="47"/>
      <c r="O14" s="47"/>
      <c r="P14" s="47"/>
      <c r="Q14" s="47"/>
      <c r="R14" s="47"/>
    </row>
    <row r="15" spans="2:18" ht="15.75">
      <c r="B15" s="35"/>
      <c r="C15" s="56" t="str">
        <f>IF(G5="PURCHASE ORDER","Balance due date","")</f>
        <v>Balance due date</v>
      </c>
      <c r="D15" s="56"/>
      <c r="E15" s="56"/>
      <c r="G15" s="99">
        <f>IF(C15="Balance due date",L57,"")</f>
        <v>44.690400000000004</v>
      </c>
      <c r="H15" s="43"/>
      <c r="I15" s="35"/>
      <c r="J15" s="35"/>
      <c r="K15" s="35"/>
      <c r="L15" s="35"/>
      <c r="M15" s="35"/>
      <c r="N15" s="47"/>
      <c r="O15" s="47"/>
      <c r="P15" s="47"/>
      <c r="Q15" s="47"/>
      <c r="R15" s="47"/>
    </row>
    <row r="16" spans="2:18" ht="15.75">
      <c r="B16" s="35"/>
      <c r="C16" s="56" t="s">
        <v>102</v>
      </c>
      <c r="D16" s="56"/>
      <c r="E16" s="56"/>
      <c r="G16" s="74" t="s">
        <v>10</v>
      </c>
      <c r="H16" s="74"/>
      <c r="I16" s="35"/>
      <c r="J16" s="53"/>
      <c r="K16" s="53"/>
      <c r="L16" s="35"/>
      <c r="M16" s="35"/>
      <c r="N16" s="47"/>
      <c r="O16" s="47"/>
      <c r="P16" s="47"/>
      <c r="Q16" s="47"/>
      <c r="R16" s="47"/>
    </row>
    <row r="17" spans="2:18" ht="15.75">
      <c r="B17" s="35"/>
      <c r="G17" s="99"/>
      <c r="H17" s="249"/>
      <c r="I17" s="8"/>
      <c r="J17" s="48"/>
      <c r="K17" s="48"/>
      <c r="L17" s="35"/>
      <c r="M17" s="35"/>
      <c r="N17" s="47"/>
      <c r="O17" s="47"/>
      <c r="P17" s="47"/>
      <c r="Q17" s="47"/>
      <c r="R17" s="47"/>
    </row>
    <row r="18" spans="2:18" ht="15.75">
      <c r="B18" s="35"/>
      <c r="C18" s="18"/>
      <c r="D18" s="20"/>
      <c r="E18" s="18"/>
      <c r="F18" s="35"/>
      <c r="G18" s="35"/>
      <c r="H18" s="31"/>
      <c r="I18" s="8"/>
      <c r="J18" s="49"/>
      <c r="K18" s="49"/>
      <c r="L18" s="35"/>
      <c r="M18" s="35"/>
      <c r="N18" s="47"/>
      <c r="O18" s="47"/>
      <c r="P18" s="47"/>
      <c r="Q18" s="47"/>
      <c r="R18" s="47"/>
    </row>
    <row r="19" spans="2:18" ht="15.75">
      <c r="B19" s="35"/>
      <c r="C19" s="15" t="s">
        <v>100</v>
      </c>
      <c r="D19" s="20"/>
      <c r="E19" s="18"/>
      <c r="F19" s="35"/>
      <c r="G19" s="35"/>
      <c r="H19" s="35"/>
      <c r="I19" s="35"/>
      <c r="J19" s="35"/>
      <c r="K19" s="35"/>
      <c r="L19" s="35"/>
      <c r="M19" s="35"/>
    </row>
    <row r="20" spans="2:18"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</row>
    <row r="21" spans="2:18" ht="15.75">
      <c r="B21" s="35"/>
      <c r="C21" s="64" t="s">
        <v>20</v>
      </c>
      <c r="D21" s="65"/>
      <c r="E21" s="66"/>
      <c r="F21" s="67"/>
      <c r="G21" s="67"/>
      <c r="H21" s="68"/>
      <c r="I21" s="1"/>
      <c r="J21" s="35"/>
      <c r="K21" s="35"/>
      <c r="L21" s="35"/>
      <c r="M21" s="35"/>
    </row>
    <row r="22" spans="2:18">
      <c r="B22" s="35"/>
      <c r="C22" s="69" t="s">
        <v>21</v>
      </c>
      <c r="D22" s="1"/>
      <c r="E22" s="1"/>
      <c r="F22" s="1"/>
      <c r="G22" s="62" t="s">
        <v>23</v>
      </c>
      <c r="H22" s="70"/>
      <c r="I22" s="1"/>
      <c r="J22" s="35"/>
      <c r="K22" s="35"/>
      <c r="L22" s="35"/>
      <c r="M22" s="35"/>
    </row>
    <row r="23" spans="2:18">
      <c r="B23" s="35"/>
      <c r="C23" s="71" t="s">
        <v>22</v>
      </c>
      <c r="D23" s="1"/>
      <c r="E23" s="1"/>
      <c r="F23" s="1"/>
      <c r="G23" s="63" t="s">
        <v>24</v>
      </c>
      <c r="H23" s="70"/>
      <c r="I23" s="1"/>
      <c r="J23" s="35"/>
      <c r="K23" s="35"/>
      <c r="L23" s="35"/>
      <c r="M23" s="35"/>
    </row>
    <row r="24" spans="2:18" ht="16.5">
      <c r="B24" s="35"/>
      <c r="C24" s="123" t="s">
        <v>25</v>
      </c>
      <c r="D24" s="124"/>
      <c r="E24" s="124"/>
      <c r="F24" s="124"/>
      <c r="G24" s="124"/>
      <c r="H24" s="125"/>
      <c r="I24" s="132"/>
      <c r="J24" s="35"/>
      <c r="K24" s="14"/>
      <c r="L24" s="35"/>
      <c r="M24" s="35"/>
    </row>
    <row r="25" spans="2:18" ht="16.5">
      <c r="B25" s="35"/>
      <c r="C25" s="35"/>
      <c r="D25" s="61"/>
      <c r="E25" s="35"/>
      <c r="F25" s="35"/>
      <c r="G25" s="35"/>
      <c r="H25" s="35"/>
      <c r="I25" s="35"/>
      <c r="J25" s="35"/>
      <c r="K25" s="35"/>
      <c r="L25" s="14"/>
      <c r="M25" s="35"/>
    </row>
    <row r="26" spans="2:18" ht="39" customHeight="1">
      <c r="B26" s="35"/>
      <c r="C26" s="330" t="s">
        <v>114</v>
      </c>
      <c r="D26" s="336" t="s">
        <v>6</v>
      </c>
      <c r="E26" s="337"/>
      <c r="F26" s="338"/>
      <c r="G26" s="331" t="s">
        <v>26</v>
      </c>
      <c r="H26" s="331" t="s">
        <v>42</v>
      </c>
      <c r="I26" s="331" t="s">
        <v>60</v>
      </c>
      <c r="J26" s="331" t="s">
        <v>61</v>
      </c>
      <c r="K26" s="331" t="s">
        <v>62</v>
      </c>
      <c r="L26" s="331" t="s">
        <v>44</v>
      </c>
      <c r="M26" s="35"/>
    </row>
    <row r="27" spans="2:18" ht="15.75">
      <c r="B27" s="35"/>
      <c r="C27" s="146" t="s">
        <v>116</v>
      </c>
      <c r="D27" s="362" t="str">
        <f>LOOKUP(C27,PowerRack!B7:F13,PowerRack!C7:C13)</f>
        <v>LFP PowerRack Super Master</v>
      </c>
      <c r="E27" s="362"/>
      <c r="F27" s="362"/>
      <c r="G27" s="133">
        <f>LOOKUP(C27,PowerRack!B7:F30,PowerRack!D7:D30)</f>
        <v>1</v>
      </c>
      <c r="H27" s="134">
        <v>1</v>
      </c>
      <c r="I27" s="135" t="str">
        <f ca="1">LOOKUP(C27,PowerRack!B7:F30,PowerRack!E7:E31)</f>
        <v>390x440x85mm</v>
      </c>
      <c r="J27" s="136">
        <f>LOOKUP(C27,PowerRack!B7:F30,PowerRack!F7:F30)</f>
        <v>5</v>
      </c>
      <c r="K27" s="136">
        <f>IF(J27="/","/",J27*H27)</f>
        <v>5</v>
      </c>
      <c r="L27" s="137">
        <f>G27*H27</f>
        <v>1</v>
      </c>
      <c r="M27" s="35"/>
    </row>
    <row r="28" spans="2:18" ht="15.75">
      <c r="B28" s="35"/>
      <c r="C28" s="147"/>
      <c r="D28" s="340"/>
      <c r="E28" s="340"/>
      <c r="F28" s="340"/>
      <c r="G28" s="138"/>
      <c r="H28" s="159"/>
      <c r="I28" s="139"/>
      <c r="J28" s="140"/>
      <c r="K28" s="140"/>
      <c r="L28" s="141"/>
      <c r="M28" s="35"/>
      <c r="N28" s="21"/>
    </row>
    <row r="29" spans="2:18" ht="15.75">
      <c r="B29" s="35"/>
      <c r="C29" s="147"/>
      <c r="D29" s="340"/>
      <c r="E29" s="340"/>
      <c r="F29" s="340"/>
      <c r="G29" s="138"/>
      <c r="H29" s="159"/>
      <c r="I29" s="139"/>
      <c r="J29" s="140"/>
      <c r="K29" s="140"/>
      <c r="L29" s="141"/>
      <c r="M29" s="8"/>
      <c r="N29" s="22"/>
      <c r="P29" s="25"/>
      <c r="Q29" s="10"/>
    </row>
    <row r="30" spans="2:18" ht="15.75">
      <c r="B30" s="35"/>
      <c r="C30" s="147"/>
      <c r="D30" s="340"/>
      <c r="E30" s="340"/>
      <c r="F30" s="340"/>
      <c r="G30" s="138"/>
      <c r="H30" s="159"/>
      <c r="I30" s="139"/>
      <c r="J30" s="140"/>
      <c r="K30" s="140"/>
      <c r="L30" s="141"/>
      <c r="M30" s="12"/>
      <c r="N30" s="22"/>
      <c r="P30" s="25"/>
      <c r="Q30" s="10"/>
    </row>
    <row r="31" spans="2:18" ht="15.75">
      <c r="B31" s="35"/>
      <c r="C31" s="147"/>
      <c r="D31" s="340"/>
      <c r="E31" s="340"/>
      <c r="F31" s="340"/>
      <c r="G31" s="138"/>
      <c r="H31" s="159"/>
      <c r="I31" s="139"/>
      <c r="J31" s="140"/>
      <c r="K31" s="140"/>
      <c r="L31" s="141"/>
      <c r="M31" s="11"/>
      <c r="P31" s="26"/>
      <c r="Q31" s="10"/>
      <c r="R31" s="16"/>
    </row>
    <row r="32" spans="2:18" ht="15.75">
      <c r="B32" s="35"/>
      <c r="C32" s="147"/>
      <c r="D32" s="340"/>
      <c r="E32" s="340"/>
      <c r="F32" s="340"/>
      <c r="G32" s="138"/>
      <c r="H32" s="159"/>
      <c r="I32" s="139"/>
      <c r="J32" s="140"/>
      <c r="K32" s="140"/>
      <c r="L32" s="141"/>
      <c r="M32" s="11"/>
      <c r="N32" s="22"/>
      <c r="P32" s="26"/>
      <c r="Q32" s="10"/>
      <c r="R32" s="13"/>
    </row>
    <row r="33" spans="2:18" ht="15.75">
      <c r="B33" s="35"/>
      <c r="C33" s="147"/>
      <c r="D33" s="340"/>
      <c r="E33" s="340"/>
      <c r="F33" s="340"/>
      <c r="G33" s="138"/>
      <c r="H33" s="159"/>
      <c r="I33" s="139"/>
      <c r="J33" s="140"/>
      <c r="K33" s="140"/>
      <c r="L33" s="141"/>
      <c r="M33" s="11"/>
      <c r="N33" s="22"/>
      <c r="P33" s="25"/>
      <c r="Q33" s="10"/>
      <c r="R33" s="13"/>
    </row>
    <row r="34" spans="2:18" ht="15.75">
      <c r="B34" s="35"/>
      <c r="C34" s="147"/>
      <c r="D34" s="340"/>
      <c r="E34" s="340"/>
      <c r="F34" s="340"/>
      <c r="G34" s="138"/>
      <c r="H34" s="159"/>
      <c r="I34" s="139"/>
      <c r="J34" s="140"/>
      <c r="K34" s="140"/>
      <c r="L34" s="141"/>
      <c r="M34" s="11"/>
      <c r="N34" s="22"/>
      <c r="P34" s="25"/>
      <c r="Q34" s="10"/>
      <c r="R34" s="16"/>
    </row>
    <row r="35" spans="2:18" ht="15.75">
      <c r="B35" s="35"/>
      <c r="C35" s="147"/>
      <c r="D35" s="340"/>
      <c r="E35" s="340"/>
      <c r="F35" s="340"/>
      <c r="G35" s="138"/>
      <c r="H35" s="159"/>
      <c r="I35" s="139"/>
      <c r="J35" s="140"/>
      <c r="K35" s="140"/>
      <c r="L35" s="141"/>
      <c r="M35" s="11"/>
      <c r="N35" s="22"/>
      <c r="P35" s="25"/>
      <c r="Q35" s="10"/>
      <c r="R35" s="27"/>
    </row>
    <row r="36" spans="2:18" ht="15.75">
      <c r="B36" s="35"/>
      <c r="C36" s="147"/>
      <c r="D36" s="340"/>
      <c r="E36" s="340"/>
      <c r="F36" s="340"/>
      <c r="G36" s="138"/>
      <c r="H36" s="159"/>
      <c r="I36" s="139"/>
      <c r="J36" s="140"/>
      <c r="K36" s="140"/>
      <c r="L36" s="141"/>
      <c r="M36" s="11"/>
      <c r="N36" s="22"/>
      <c r="P36" s="25"/>
      <c r="Q36" s="10"/>
      <c r="R36" s="13"/>
    </row>
    <row r="37" spans="2:18" ht="15.75">
      <c r="B37" s="35"/>
      <c r="C37" s="147"/>
      <c r="D37" s="340"/>
      <c r="E37" s="340"/>
      <c r="F37" s="340"/>
      <c r="G37" s="138"/>
      <c r="H37" s="159"/>
      <c r="I37" s="139"/>
      <c r="J37" s="140"/>
      <c r="K37" s="140"/>
      <c r="L37" s="141"/>
      <c r="M37" s="11"/>
      <c r="N37" s="22"/>
      <c r="P37" s="25"/>
      <c r="Q37" s="17"/>
      <c r="R37" s="13"/>
    </row>
    <row r="38" spans="2:18" ht="15.75">
      <c r="B38" s="35"/>
      <c r="C38" s="147"/>
      <c r="D38" s="340"/>
      <c r="E38" s="340"/>
      <c r="F38" s="340"/>
      <c r="G38" s="138"/>
      <c r="H38" s="159"/>
      <c r="I38" s="139"/>
      <c r="J38" s="140"/>
      <c r="K38" s="140"/>
      <c r="L38" s="141"/>
      <c r="M38" s="11"/>
      <c r="N38" s="22"/>
      <c r="R38" s="13"/>
    </row>
    <row r="39" spans="2:18" ht="15.75">
      <c r="B39" s="35"/>
      <c r="C39" s="147"/>
      <c r="D39" s="340"/>
      <c r="E39" s="340"/>
      <c r="F39" s="340"/>
      <c r="G39" s="138"/>
      <c r="H39" s="159"/>
      <c r="I39" s="139"/>
      <c r="J39" s="140"/>
      <c r="K39" s="140"/>
      <c r="L39" s="141"/>
      <c r="M39" s="11"/>
      <c r="N39" s="22"/>
      <c r="R39" s="13"/>
    </row>
    <row r="40" spans="2:18" ht="15.75">
      <c r="B40" s="35"/>
      <c r="C40" s="148"/>
      <c r="D40" s="341"/>
      <c r="E40" s="341"/>
      <c r="F40" s="341"/>
      <c r="G40" s="142"/>
      <c r="H40" s="160"/>
      <c r="I40" s="143"/>
      <c r="J40" s="144"/>
      <c r="K40" s="144"/>
      <c r="L40" s="145"/>
      <c r="M40" s="11"/>
      <c r="N40" s="22"/>
    </row>
    <row r="41" spans="2:18" ht="12.75" customHeight="1">
      <c r="B41" s="35"/>
      <c r="C41" s="333"/>
      <c r="D41" s="342" t="s">
        <v>107</v>
      </c>
      <c r="E41" s="343"/>
      <c r="F41" s="343"/>
      <c r="G41" s="344"/>
      <c r="H41" s="359" t="s">
        <v>108</v>
      </c>
      <c r="I41" s="360"/>
      <c r="J41" s="365" t="s">
        <v>104</v>
      </c>
      <c r="K41" s="366"/>
      <c r="L41" s="357"/>
      <c r="M41" s="11"/>
      <c r="N41" s="22"/>
    </row>
    <row r="42" spans="2:18" ht="15.75" customHeight="1">
      <c r="B42" s="35"/>
      <c r="C42" s="334"/>
      <c r="D42" s="342"/>
      <c r="E42" s="343"/>
      <c r="F42" s="343"/>
      <c r="G42" s="344"/>
      <c r="H42" s="114" t="s">
        <v>106</v>
      </c>
      <c r="I42" s="115" t="s">
        <v>105</v>
      </c>
      <c r="J42" s="116" t="s">
        <v>106</v>
      </c>
      <c r="K42" s="117" t="s">
        <v>105</v>
      </c>
      <c r="L42" s="358"/>
      <c r="M42" s="11"/>
      <c r="N42" s="22"/>
    </row>
    <row r="43" spans="2:18" ht="16.5">
      <c r="B43" s="35"/>
      <c r="C43" s="154" t="s">
        <v>146</v>
      </c>
      <c r="D43" s="345" t="str">
        <f>LOOKUP(C43,PowerRack!B33:C40,PowerRack!C33:C40)</f>
        <v xml:space="preserve">Three-years extended guarantee </v>
      </c>
      <c r="E43" s="346"/>
      <c r="F43" s="346"/>
      <c r="G43" s="347"/>
      <c r="H43" s="156" t="s">
        <v>109</v>
      </c>
      <c r="I43" s="111" t="s">
        <v>111</v>
      </c>
      <c r="J43" s="108"/>
      <c r="K43" s="102"/>
      <c r="L43" s="103">
        <f>0.045*L48</f>
        <v>4.4549999999999999E-2</v>
      </c>
      <c r="M43" s="11"/>
      <c r="N43" s="22"/>
    </row>
    <row r="44" spans="2:18" ht="16.5">
      <c r="B44" s="35"/>
      <c r="C44" s="154" t="s">
        <v>135</v>
      </c>
      <c r="D44" s="350" t="str">
        <f>LOOKUP(C44,PowerRack!B34:C41,PowerRack!C34:C41)</f>
        <v xml:space="preserve">Six-years extended guarantee </v>
      </c>
      <c r="E44" s="351"/>
      <c r="F44" s="351"/>
      <c r="G44" s="352"/>
      <c r="H44" s="157" t="s">
        <v>109</v>
      </c>
      <c r="I44" s="112" t="s">
        <v>111</v>
      </c>
      <c r="J44" s="109"/>
      <c r="K44" s="104"/>
      <c r="L44" s="105">
        <f>0.105*L48</f>
        <v>0.10395</v>
      </c>
      <c r="M44" s="11"/>
      <c r="N44" s="22"/>
    </row>
    <row r="45" spans="2:18" ht="16.5">
      <c r="B45" s="35"/>
      <c r="C45" s="155" t="s">
        <v>136</v>
      </c>
      <c r="D45" s="353" t="str">
        <f>LOOKUP(C45,PowerRack!B35:C42,PowerRack!C35:C42)</f>
        <v xml:space="preserve">Eight-years extended guarantee </v>
      </c>
      <c r="E45" s="354"/>
      <c r="F45" s="354"/>
      <c r="G45" s="355"/>
      <c r="H45" s="158" t="s">
        <v>109</v>
      </c>
      <c r="I45" s="113" t="s">
        <v>111</v>
      </c>
      <c r="J45" s="110"/>
      <c r="K45" s="106"/>
      <c r="L45" s="107">
        <f>0.15*L48</f>
        <v>0.14849999999999999</v>
      </c>
      <c r="M45" s="11"/>
      <c r="N45" s="22"/>
    </row>
    <row r="46" spans="2:18" ht="15.75">
      <c r="B46" s="35"/>
      <c r="C46" s="35"/>
      <c r="D46" s="348"/>
      <c r="E46" s="348"/>
      <c r="F46" s="348"/>
      <c r="G46" s="93"/>
      <c r="H46" s="100"/>
      <c r="I46" s="94"/>
      <c r="J46" s="95"/>
      <c r="K46" s="101"/>
      <c r="L46" s="45"/>
      <c r="M46" s="11"/>
      <c r="N46" s="22"/>
      <c r="P46" s="23"/>
    </row>
    <row r="47" spans="2:18" ht="21.75" customHeight="1" thickBot="1">
      <c r="B47" s="35"/>
      <c r="C47" s="35"/>
      <c r="D47" s="349" t="s">
        <v>80</v>
      </c>
      <c r="E47" s="349"/>
      <c r="F47" s="349"/>
      <c r="G47" s="91">
        <f>SUM(H27:H46)</f>
        <v>1</v>
      </c>
      <c r="H47" s="2"/>
      <c r="I47" s="238" t="s">
        <v>110</v>
      </c>
      <c r="J47" s="239"/>
      <c r="K47" s="240">
        <v>0.01</v>
      </c>
      <c r="L47" s="299">
        <f>IF(I47="Discount",((SUM(L27:L40))*K47),0)</f>
        <v>0.01</v>
      </c>
      <c r="M47" s="11"/>
      <c r="N47" s="22"/>
    </row>
    <row r="48" spans="2:18" ht="18.75" thickTop="1">
      <c r="B48" s="35"/>
      <c r="C48" s="35"/>
      <c r="D48" s="361" t="s">
        <v>46</v>
      </c>
      <c r="E48" s="361"/>
      <c r="F48" s="361"/>
      <c r="G48" s="46" t="s">
        <v>48</v>
      </c>
      <c r="H48" s="35"/>
      <c r="I48" s="223" t="s">
        <v>103</v>
      </c>
      <c r="J48" s="33"/>
      <c r="K48" s="33"/>
      <c r="L48" s="36">
        <f>SUM(L27:L40)-L47</f>
        <v>0.99</v>
      </c>
      <c r="M48" s="35"/>
      <c r="N48" s="22"/>
    </row>
    <row r="49" spans="2:14" ht="19.5" customHeight="1">
      <c r="B49" s="35"/>
      <c r="C49" s="35"/>
      <c r="D49" s="35"/>
      <c r="E49" s="35"/>
      <c r="F49" s="35"/>
      <c r="G49" s="35"/>
      <c r="H49" s="35"/>
      <c r="I49" s="303" t="s">
        <v>253</v>
      </c>
      <c r="J49" s="225" t="s">
        <v>256</v>
      </c>
      <c r="K49" s="226">
        <v>5</v>
      </c>
      <c r="L49" s="332">
        <f>translo!AA1</f>
        <v>61.08</v>
      </c>
      <c r="M49" s="35"/>
    </row>
    <row r="50" spans="2:14" ht="15.75">
      <c r="B50" s="35"/>
      <c r="C50" s="35"/>
      <c r="D50" s="33" t="s">
        <v>112</v>
      </c>
      <c r="E50" s="35"/>
      <c r="F50" s="35"/>
      <c r="G50" s="35"/>
      <c r="H50" s="35"/>
      <c r="I50" s="227" t="s">
        <v>254</v>
      </c>
      <c r="J50" s="228" t="s">
        <v>255</v>
      </c>
      <c r="K50" s="229">
        <f>1.1*(SUM(K27:K40))</f>
        <v>5.5</v>
      </c>
      <c r="L50" s="332"/>
      <c r="M50" s="35"/>
      <c r="N50" s="23"/>
    </row>
    <row r="51" spans="2:14" ht="15.75" thickBot="1">
      <c r="B51" s="35"/>
      <c r="C51" s="35"/>
      <c r="D51" s="35"/>
      <c r="E51" s="35"/>
      <c r="F51" s="35"/>
      <c r="G51" s="35"/>
      <c r="H51" s="35"/>
      <c r="I51" s="230" t="s">
        <v>258</v>
      </c>
      <c r="J51" s="230"/>
      <c r="K51" s="230"/>
      <c r="L51" s="231">
        <f>0.2*(L48+L49)</f>
        <v>12.414000000000001</v>
      </c>
      <c r="M51" s="35"/>
      <c r="N51" s="23"/>
    </row>
    <row r="52" spans="2:14" ht="16.5" thickTop="1">
      <c r="B52" s="35"/>
      <c r="C52" s="35"/>
      <c r="D52" s="35"/>
      <c r="E52" s="35"/>
      <c r="F52" s="35"/>
      <c r="G52" s="35"/>
      <c r="H52" s="35"/>
      <c r="I52" s="232"/>
      <c r="J52" s="233"/>
      <c r="K52" s="234"/>
      <c r="L52" s="235"/>
      <c r="M52" s="35"/>
    </row>
    <row r="53" spans="2:14" ht="18">
      <c r="B53" s="35"/>
      <c r="C53" s="35"/>
      <c r="D53" s="35"/>
      <c r="E53" s="35"/>
      <c r="F53" s="35"/>
      <c r="G53" s="35"/>
      <c r="H53" s="35"/>
      <c r="I53" s="232" t="s">
        <v>257</v>
      </c>
      <c r="J53" s="236"/>
      <c r="K53" s="233"/>
      <c r="L53" s="237">
        <f>SUM(L48+L49+L51)</f>
        <v>74.484000000000009</v>
      </c>
      <c r="M53" s="35"/>
    </row>
    <row r="54" spans="2:14" ht="18">
      <c r="B54" s="35"/>
      <c r="C54" s="35"/>
      <c r="D54" s="35"/>
      <c r="E54" s="35"/>
      <c r="F54" s="35"/>
      <c r="G54" s="35"/>
      <c r="H54" s="35"/>
      <c r="I54" s="34"/>
      <c r="J54" s="3"/>
      <c r="K54" s="6"/>
      <c r="L54" s="7"/>
      <c r="M54" s="35"/>
    </row>
    <row r="55" spans="2:14" ht="15.75">
      <c r="B55" s="35"/>
      <c r="C55" s="35"/>
      <c r="D55" s="35"/>
      <c r="E55" s="35"/>
      <c r="F55" s="35"/>
      <c r="G55" s="35"/>
      <c r="H55" s="35"/>
      <c r="I55" s="57" t="s">
        <v>98</v>
      </c>
      <c r="J55" s="44"/>
      <c r="K55" s="44"/>
      <c r="M55" s="35"/>
    </row>
    <row r="56" spans="2:14" ht="15.75">
      <c r="B56" s="35"/>
      <c r="C56" s="35"/>
      <c r="D56" s="35"/>
      <c r="E56" s="35"/>
      <c r="F56" s="35"/>
      <c r="G56" s="35"/>
      <c r="H56" s="35"/>
      <c r="I56" s="55">
        <v>0.4</v>
      </c>
      <c r="J56" s="32" t="s">
        <v>19</v>
      </c>
      <c r="K56" s="56">
        <v>7</v>
      </c>
      <c r="L56" s="58">
        <f>I56*L53</f>
        <v>29.793600000000005</v>
      </c>
      <c r="M56" s="59"/>
    </row>
    <row r="57" spans="2:14" ht="18">
      <c r="B57" s="35"/>
      <c r="C57" s="35"/>
      <c r="D57" s="35"/>
      <c r="E57" s="35"/>
      <c r="F57" s="35"/>
      <c r="G57" s="35"/>
      <c r="H57" s="35"/>
      <c r="I57" s="55">
        <v>0.6</v>
      </c>
      <c r="J57" s="32" t="s">
        <v>19</v>
      </c>
      <c r="K57" s="56">
        <v>30</v>
      </c>
      <c r="L57" s="58">
        <f>I57*L53</f>
        <v>44.690400000000004</v>
      </c>
      <c r="M57" s="6"/>
    </row>
    <row r="58" spans="2:14" ht="15.75">
      <c r="B58" s="35"/>
      <c r="C58" s="35"/>
      <c r="D58" s="35"/>
      <c r="E58" s="35"/>
      <c r="F58" s="35"/>
      <c r="G58" s="35"/>
      <c r="H58" s="35"/>
      <c r="I58" s="44" t="s">
        <v>99</v>
      </c>
      <c r="J58" s="44"/>
      <c r="K58" s="44"/>
      <c r="L58" s="60">
        <f ca="1">TODAY()+K57</f>
        <v>42691</v>
      </c>
      <c r="M58" s="35"/>
    </row>
    <row r="59" spans="2:14"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</row>
    <row r="60" spans="2:14"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</row>
    <row r="61" spans="2:14"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</row>
    <row r="62" spans="2:14"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</row>
    <row r="63" spans="2:14">
      <c r="B63" s="35"/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1"/>
    </row>
    <row r="64" spans="2:14">
      <c r="B64" s="35"/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1"/>
    </row>
    <row r="65" spans="2:13" ht="15.75">
      <c r="B65" s="35"/>
      <c r="C65" s="35"/>
      <c r="D65" s="37" t="str">
        <f>C5</f>
        <v>POWERTECH SYSTEMS</v>
      </c>
      <c r="E65" s="37"/>
      <c r="F65" s="38"/>
      <c r="G65" s="39" t="s">
        <v>5</v>
      </c>
      <c r="H65" s="38"/>
      <c r="I65" s="38"/>
      <c r="J65" s="98" t="s">
        <v>94</v>
      </c>
      <c r="K65" s="38"/>
      <c r="L65" s="4"/>
      <c r="M65" s="1"/>
    </row>
    <row r="66" spans="2:13">
      <c r="B66" s="35"/>
      <c r="C66" s="35"/>
      <c r="D66" s="40" t="s">
        <v>88</v>
      </c>
      <c r="E66" s="28"/>
      <c r="F66" s="28"/>
      <c r="G66" s="28" t="s">
        <v>81</v>
      </c>
      <c r="H66" s="28"/>
      <c r="I66" s="28"/>
      <c r="J66" s="363" t="s">
        <v>95</v>
      </c>
      <c r="K66" s="363"/>
      <c r="L66" s="28" t="s">
        <v>90</v>
      </c>
      <c r="M66" s="35"/>
    </row>
    <row r="67" spans="2:13">
      <c r="B67" s="35"/>
      <c r="C67" s="35"/>
      <c r="D67" s="15" t="s">
        <v>89</v>
      </c>
      <c r="E67" s="35"/>
      <c r="F67" s="35"/>
      <c r="G67" s="28" t="s">
        <v>82</v>
      </c>
      <c r="H67" s="28"/>
      <c r="I67" s="28"/>
      <c r="J67" s="363" t="s">
        <v>96</v>
      </c>
      <c r="K67" s="363"/>
      <c r="L67" s="41">
        <v>18707</v>
      </c>
      <c r="M67" s="35"/>
    </row>
    <row r="68" spans="2:13">
      <c r="B68" s="35"/>
      <c r="C68" s="35"/>
      <c r="D68" s="40" t="s">
        <v>85</v>
      </c>
      <c r="E68" s="28"/>
      <c r="F68" s="28"/>
      <c r="G68" s="28" t="s">
        <v>83</v>
      </c>
      <c r="H68" s="28"/>
      <c r="I68" s="28"/>
      <c r="J68" s="363" t="s">
        <v>97</v>
      </c>
      <c r="K68" s="363"/>
      <c r="L68" s="96" t="s">
        <v>91</v>
      </c>
      <c r="M68" s="35"/>
    </row>
    <row r="69" spans="2:13">
      <c r="B69" s="35"/>
      <c r="C69" s="35"/>
      <c r="D69" s="28" t="s">
        <v>86</v>
      </c>
      <c r="E69" s="28"/>
      <c r="F69" s="28"/>
      <c r="G69" s="42" t="s">
        <v>84</v>
      </c>
      <c r="H69" s="28"/>
      <c r="I69" s="28"/>
      <c r="J69" s="364" t="s">
        <v>1</v>
      </c>
      <c r="K69" s="364"/>
      <c r="L69" s="97" t="s">
        <v>92</v>
      </c>
      <c r="M69" s="35"/>
    </row>
    <row r="70" spans="2:13">
      <c r="B70" s="35"/>
      <c r="C70" s="35"/>
      <c r="D70" s="28" t="s">
        <v>87</v>
      </c>
      <c r="E70" s="28"/>
      <c r="F70" s="28"/>
      <c r="G70" s="1"/>
      <c r="H70" s="28"/>
      <c r="I70" s="28"/>
      <c r="J70" s="363" t="s">
        <v>0</v>
      </c>
      <c r="K70" s="363"/>
      <c r="L70" s="28" t="s">
        <v>93</v>
      </c>
      <c r="M70" s="35"/>
    </row>
    <row r="71" spans="2:13">
      <c r="B71" s="35"/>
      <c r="C71" s="35"/>
      <c r="D71" s="35"/>
      <c r="E71" s="35"/>
      <c r="F71" s="35"/>
      <c r="G71" s="35"/>
      <c r="H71" s="35"/>
      <c r="I71" s="35"/>
      <c r="J71" s="76"/>
      <c r="K71" s="76"/>
      <c r="L71" s="35"/>
      <c r="M71" s="35"/>
    </row>
    <row r="72" spans="2:13"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</row>
    <row r="73" spans="2:13">
      <c r="D73" s="24"/>
      <c r="E73" s="24"/>
      <c r="F73" s="24"/>
      <c r="G73" s="24"/>
      <c r="H73" s="24"/>
      <c r="I73" s="24"/>
      <c r="J73" s="24"/>
      <c r="K73" s="24"/>
      <c r="L73" s="24"/>
    </row>
  </sheetData>
  <dataConsolidate/>
  <mergeCells count="35">
    <mergeCell ref="J67:K67"/>
    <mergeCell ref="J68:K68"/>
    <mergeCell ref="J70:K70"/>
    <mergeCell ref="J69:K69"/>
    <mergeCell ref="J41:K41"/>
    <mergeCell ref="J66:K66"/>
    <mergeCell ref="J3:L3"/>
    <mergeCell ref="L41:L42"/>
    <mergeCell ref="H41:I41"/>
    <mergeCell ref="D48:F48"/>
    <mergeCell ref="D27:F27"/>
    <mergeCell ref="D28:F28"/>
    <mergeCell ref="D29:F29"/>
    <mergeCell ref="D30:F30"/>
    <mergeCell ref="D31:F31"/>
    <mergeCell ref="D32:F32"/>
    <mergeCell ref="D33:F33"/>
    <mergeCell ref="D34:F34"/>
    <mergeCell ref="D35:F35"/>
    <mergeCell ref="D36:F36"/>
    <mergeCell ref="D37:F37"/>
    <mergeCell ref="D38:F38"/>
    <mergeCell ref="L49:L50"/>
    <mergeCell ref="C41:C42"/>
    <mergeCell ref="J4:K4"/>
    <mergeCell ref="D26:F26"/>
    <mergeCell ref="G5:I5"/>
    <mergeCell ref="D39:F39"/>
    <mergeCell ref="D40:F40"/>
    <mergeCell ref="D41:G42"/>
    <mergeCell ref="D43:G43"/>
    <mergeCell ref="D46:F46"/>
    <mergeCell ref="D47:F47"/>
    <mergeCell ref="D44:G44"/>
    <mergeCell ref="D45:G45"/>
  </mergeCells>
  <dataValidations count="14">
    <dataValidation type="list" allowBlank="1" showInputMessage="1" showErrorMessage="1" sqref="G5">
      <formula1>PQ</formula1>
    </dataValidation>
    <dataValidation type="list" allowBlank="1" showInputMessage="1" showErrorMessage="1" sqref="I47">
      <formula1>discount</formula1>
    </dataValidation>
    <dataValidation type="list" allowBlank="1" showInputMessage="1" showErrorMessage="1" sqref="G48">
      <formula1>weeks</formula1>
    </dataValidation>
    <dataValidation type="list" allowBlank="1" showInputMessage="1" showErrorMessage="1" sqref="K56:K57">
      <formula1>paiements</formula1>
    </dataValidation>
    <dataValidation type="list" allowBlank="1" showInputMessage="1" showErrorMessage="1" sqref="I56:I57">
      <formula1>pourcentage</formula1>
    </dataValidation>
    <dataValidation type="list" allowBlank="1" showInputMessage="1" showErrorMessage="1" sqref="J56:J57">
      <formula1>PIANET</formula1>
    </dataValidation>
    <dataValidation type="list" allowBlank="1" showInputMessage="1" showErrorMessage="1" sqref="C31:C40">
      <formula1>code</formula1>
    </dataValidation>
    <dataValidation type="list" allowBlank="1" showInputMessage="1" showErrorMessage="1" sqref="C43:C45">
      <formula1>warranty</formula1>
    </dataValidation>
    <dataValidation type="list" allowBlank="1" showInputMessage="1" showErrorMessage="1" sqref="K49">
      <formula1>deptss</formula1>
    </dataValidation>
    <dataValidation type="list" allowBlank="1" showInputMessage="1" showErrorMessage="1" sqref="K47">
      <formula1>discount3</formula1>
    </dataValidation>
    <dataValidation type="list" allowBlank="1" showInputMessage="1" showErrorMessage="1" sqref="C27">
      <formula1>rack1</formula1>
    </dataValidation>
    <dataValidation type="list" allowBlank="1" showInputMessage="1" showErrorMessage="1" sqref="C28">
      <formula1>kiki3</formula1>
    </dataValidation>
    <dataValidation type="list" allowBlank="1" showInputMessage="1" showErrorMessage="1" sqref="C29">
      <formula1>kiki4</formula1>
    </dataValidation>
    <dataValidation type="list" allowBlank="1" showInputMessage="1" showErrorMessage="1" sqref="C30">
      <formula1>kiki5</formula1>
    </dataValidation>
  </dataValidations>
  <pageMargins left="0.19685039370078741" right="0" top="0.19685039370078741" bottom="0" header="0" footer="0"/>
  <pageSetup paperSize="9" scale="66" orientation="portrait" horizontalDpi="4294967292" verticalDpi="4294967292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6"/>
    <pageSetUpPr fitToPage="1"/>
  </sheetPr>
  <dimension ref="B2:R74"/>
  <sheetViews>
    <sheetView tabSelected="1" zoomScaleNormal="100" workbookViewId="0">
      <selection activeCell="H71" sqref="H71"/>
    </sheetView>
  </sheetViews>
  <sheetFormatPr baseColWidth="10" defaultColWidth="10.875" defaultRowHeight="15"/>
  <cols>
    <col min="1" max="1" width="3.125" style="5" customWidth="1"/>
    <col min="2" max="2" width="5.5" style="5" customWidth="1"/>
    <col min="3" max="3" width="13.625" style="5" customWidth="1"/>
    <col min="4" max="4" width="14.625" style="5" customWidth="1"/>
    <col min="5" max="5" width="1.875" style="5" customWidth="1"/>
    <col min="6" max="6" width="20.375" style="5" customWidth="1"/>
    <col min="7" max="7" width="16.25" style="5" customWidth="1"/>
    <col min="8" max="8" width="14.25" style="5" customWidth="1"/>
    <col min="9" max="9" width="25" style="5" customWidth="1"/>
    <col min="10" max="10" width="8.375" style="5" customWidth="1"/>
    <col min="11" max="11" width="9.875" style="5" customWidth="1"/>
    <col min="12" max="12" width="19.875" style="5" customWidth="1"/>
    <col min="13" max="13" width="5.125" style="5" customWidth="1"/>
    <col min="14" max="14" width="12.875" style="5" customWidth="1"/>
    <col min="15" max="15" width="2.625" style="5" customWidth="1"/>
    <col min="16" max="16" width="18" style="5" customWidth="1"/>
    <col min="17" max="17" width="32" style="5" customWidth="1"/>
    <col min="18" max="16384" width="10.875" style="5"/>
  </cols>
  <sheetData>
    <row r="2" spans="2:18" ht="24.75" customHeight="1">
      <c r="B2" s="35"/>
      <c r="C2" s="35"/>
      <c r="D2" s="9"/>
      <c r="E2" s="35"/>
      <c r="F2" s="35"/>
      <c r="G2" s="35"/>
      <c r="H2" s="19"/>
      <c r="I2" s="19"/>
      <c r="J2" s="35"/>
      <c r="K2" s="35"/>
      <c r="L2" s="35"/>
      <c r="M2" s="35"/>
    </row>
    <row r="3" spans="2:18" ht="36" customHeight="1">
      <c r="B3" s="35"/>
      <c r="C3" s="35"/>
      <c r="D3" s="30"/>
      <c r="E3" s="35"/>
      <c r="F3" s="35"/>
      <c r="G3" s="35"/>
      <c r="H3" s="35"/>
      <c r="I3" s="35"/>
      <c r="J3" s="356" t="s">
        <v>9</v>
      </c>
      <c r="K3" s="356"/>
      <c r="L3" s="356"/>
      <c r="M3" s="35"/>
      <c r="N3" s="47"/>
      <c r="O3" s="47"/>
      <c r="P3" s="47"/>
      <c r="Q3" s="47"/>
      <c r="R3" s="47"/>
    </row>
    <row r="4" spans="2:18" ht="15.75">
      <c r="B4" s="35"/>
      <c r="C4" s="4"/>
      <c r="D4" s="4"/>
      <c r="E4" s="50"/>
      <c r="F4" s="50"/>
      <c r="G4" s="4"/>
      <c r="H4" s="51"/>
      <c r="I4" s="52"/>
      <c r="J4" s="335"/>
      <c r="K4" s="335"/>
      <c r="L4" s="4"/>
      <c r="M4" s="35"/>
      <c r="N4" s="47"/>
      <c r="O4" s="47"/>
      <c r="P4" s="47"/>
      <c r="Q4" s="47"/>
      <c r="R4" s="47"/>
    </row>
    <row r="5" spans="2:18" ht="26.25" customHeight="1">
      <c r="B5" s="35"/>
      <c r="C5" s="77" t="s">
        <v>47</v>
      </c>
      <c r="D5" s="18"/>
      <c r="E5" s="18"/>
      <c r="F5" s="35"/>
      <c r="G5" s="339" t="s">
        <v>63</v>
      </c>
      <c r="H5" s="339"/>
      <c r="I5" s="339"/>
      <c r="J5" s="35"/>
      <c r="K5" s="35"/>
      <c r="L5" s="35"/>
      <c r="M5" s="78"/>
      <c r="N5" s="47"/>
      <c r="O5" s="47"/>
      <c r="P5" s="47"/>
      <c r="Q5" s="47"/>
      <c r="R5" s="47"/>
    </row>
    <row r="6" spans="2:18" ht="15" customHeight="1">
      <c r="B6" s="35"/>
      <c r="C6" s="72" t="s">
        <v>27</v>
      </c>
      <c r="D6" s="35"/>
      <c r="E6" s="35"/>
      <c r="F6" s="81"/>
      <c r="G6" s="81"/>
      <c r="H6" s="81"/>
      <c r="I6" s="35"/>
      <c r="J6" s="35"/>
      <c r="K6" s="35"/>
      <c r="L6" s="35"/>
      <c r="M6" s="79"/>
      <c r="N6" s="47"/>
      <c r="O6" s="47"/>
      <c r="P6" s="47"/>
      <c r="Q6" s="47"/>
      <c r="R6" s="47"/>
    </row>
    <row r="7" spans="2:18" ht="15" customHeight="1">
      <c r="B7" s="35"/>
      <c r="C7" s="73" t="s">
        <v>28</v>
      </c>
      <c r="D7" s="35"/>
      <c r="E7" s="35"/>
      <c r="F7" s="35"/>
      <c r="G7" s="83" t="s">
        <v>65</v>
      </c>
      <c r="H7" s="82">
        <f ca="1">TODAY()</f>
        <v>42661</v>
      </c>
      <c r="I7" s="35"/>
      <c r="J7" s="35"/>
      <c r="K7" s="35"/>
      <c r="L7" s="35"/>
      <c r="M7" s="79"/>
      <c r="N7" s="47"/>
      <c r="O7" s="47"/>
      <c r="P7" s="47"/>
      <c r="Q7" s="47"/>
      <c r="R7" s="47"/>
    </row>
    <row r="8" spans="2:18" ht="18.75" customHeight="1">
      <c r="B8" s="35"/>
      <c r="C8" s="73" t="s">
        <v>29</v>
      </c>
      <c r="D8" s="29"/>
      <c r="E8" s="29"/>
      <c r="F8" s="35"/>
      <c r="G8" s="35"/>
      <c r="H8" s="35"/>
      <c r="I8" s="31"/>
      <c r="J8" s="35"/>
      <c r="K8" s="35"/>
      <c r="L8" s="35"/>
      <c r="M8" s="79"/>
      <c r="N8" s="47"/>
      <c r="O8" s="47"/>
      <c r="P8" s="47"/>
      <c r="Q8" s="47"/>
      <c r="R8" s="47"/>
    </row>
    <row r="9" spans="2:18" ht="15.75">
      <c r="B9" s="35"/>
      <c r="C9" s="35"/>
      <c r="D9" s="35"/>
      <c r="E9" s="35"/>
      <c r="F9" s="35"/>
      <c r="G9" s="35"/>
      <c r="H9" s="31"/>
      <c r="I9" s="35"/>
      <c r="J9" s="35"/>
      <c r="K9" s="35"/>
      <c r="L9" s="35"/>
      <c r="M9" s="79"/>
      <c r="N9" s="47"/>
      <c r="O9" s="47"/>
      <c r="P9" s="47"/>
      <c r="Q9" s="47"/>
      <c r="R9" s="47"/>
    </row>
    <row r="10" spans="2:18" ht="15.75">
      <c r="B10" s="35"/>
      <c r="C10" s="56" t="str">
        <f>IF(G5="PURCHASE ORDER","Invoice date","Quotation date")</f>
        <v>Invoice date</v>
      </c>
      <c r="D10" s="56"/>
      <c r="E10" s="56"/>
      <c r="G10" s="99">
        <f ca="1">TODAY()</f>
        <v>42661</v>
      </c>
      <c r="H10" s="43"/>
      <c r="I10" s="35"/>
      <c r="J10" s="76"/>
      <c r="K10" s="78" t="s">
        <v>7</v>
      </c>
      <c r="L10" s="35"/>
      <c r="M10" s="35"/>
      <c r="N10" s="47"/>
      <c r="O10" s="47"/>
      <c r="P10" s="47"/>
      <c r="Q10" s="47"/>
      <c r="R10" s="47"/>
    </row>
    <row r="11" spans="2:18" ht="15.75">
      <c r="B11" s="35"/>
      <c r="C11" s="56" t="s">
        <v>101</v>
      </c>
      <c r="D11" s="56"/>
      <c r="E11" s="56"/>
      <c r="G11" s="44" t="str">
        <f>IF(C11="Client number","-")</f>
        <v>-</v>
      </c>
      <c r="H11" s="44"/>
      <c r="I11" s="35"/>
      <c r="J11" s="35"/>
      <c r="K11" s="79" t="s">
        <v>8</v>
      </c>
      <c r="L11" s="35"/>
      <c r="M11" s="35"/>
      <c r="N11" s="47"/>
      <c r="O11" s="47"/>
      <c r="P11" s="47"/>
      <c r="Q11" s="47"/>
      <c r="R11" s="47"/>
    </row>
    <row r="12" spans="2:18" ht="15.75">
      <c r="B12" s="35"/>
      <c r="C12" s="56" t="str">
        <f>IF(G5="PURCHASE ORDER","Order form num","Pricing valid during")</f>
        <v>Order form num</v>
      </c>
      <c r="D12" s="56"/>
      <c r="E12" s="56"/>
      <c r="G12" s="44" t="str">
        <f>IF(C12="Order form num","-",IF(C12="Pricing valid during","60 days","-"))</f>
        <v>-</v>
      </c>
      <c r="I12" s="35"/>
      <c r="J12" s="35"/>
      <c r="K12" s="79" t="s">
        <v>3</v>
      </c>
      <c r="L12" s="35"/>
      <c r="M12" s="35"/>
      <c r="N12" s="47"/>
      <c r="O12" s="47"/>
      <c r="P12" s="47"/>
      <c r="Q12" s="47"/>
      <c r="R12" s="47"/>
    </row>
    <row r="13" spans="2:18" ht="15.75">
      <c r="B13" s="35"/>
      <c r="C13" s="56" t="str">
        <f>IF(G5="PURCHASE ORDER","Delivery note","")</f>
        <v>Delivery note</v>
      </c>
      <c r="D13" s="56"/>
      <c r="E13" s="56"/>
      <c r="I13" s="35"/>
      <c r="J13" s="35"/>
      <c r="K13" s="79" t="s">
        <v>4</v>
      </c>
      <c r="L13" s="35"/>
      <c r="M13" s="35"/>
      <c r="N13" s="47"/>
      <c r="O13" s="47"/>
      <c r="P13" s="47"/>
      <c r="Q13" s="47"/>
      <c r="R13" s="47"/>
    </row>
    <row r="14" spans="2:18" ht="15.75">
      <c r="B14" s="35"/>
      <c r="G14" s="44"/>
      <c r="H14" s="44"/>
      <c r="I14" s="35"/>
      <c r="J14" s="35"/>
      <c r="K14" s="79" t="s">
        <v>2</v>
      </c>
      <c r="L14" s="35"/>
      <c r="M14" s="35"/>
      <c r="N14" s="47"/>
      <c r="O14" s="47"/>
      <c r="P14" s="47"/>
      <c r="Q14" s="47"/>
      <c r="R14" s="47"/>
    </row>
    <row r="15" spans="2:18" ht="15.75">
      <c r="B15" s="35"/>
      <c r="C15" s="56" t="str">
        <f>IF(G5="PURCHASE ORDER","Balance due date","")</f>
        <v>Balance due date</v>
      </c>
      <c r="D15" s="56"/>
      <c r="E15" s="56"/>
      <c r="G15" s="99">
        <f ca="1">IF(C15="Balance due date",L58,"")</f>
        <v>42691</v>
      </c>
      <c r="H15" s="43"/>
      <c r="I15" s="35"/>
      <c r="J15" s="35"/>
      <c r="K15" s="35"/>
      <c r="L15" s="35"/>
      <c r="M15" s="35"/>
      <c r="N15" s="47"/>
      <c r="O15" s="47"/>
      <c r="P15" s="47"/>
      <c r="Q15" s="47"/>
      <c r="R15" s="47"/>
    </row>
    <row r="16" spans="2:18" ht="15.75">
      <c r="B16" s="35"/>
      <c r="C16" s="56" t="s">
        <v>102</v>
      </c>
      <c r="D16" s="56"/>
      <c r="E16" s="56"/>
      <c r="G16" s="74" t="s">
        <v>10</v>
      </c>
      <c r="H16" s="74"/>
      <c r="I16" s="35"/>
      <c r="J16" s="53"/>
      <c r="K16" s="53"/>
      <c r="L16" s="35"/>
      <c r="M16" s="35"/>
      <c r="N16" s="47"/>
      <c r="O16" s="47"/>
      <c r="P16" s="47"/>
      <c r="Q16" s="47"/>
      <c r="R16" s="47"/>
    </row>
    <row r="17" spans="2:18" ht="15.75">
      <c r="B17" s="35"/>
      <c r="G17" s="99"/>
      <c r="H17" s="249"/>
      <c r="I17" s="8"/>
      <c r="J17" s="48"/>
      <c r="K17" s="48"/>
      <c r="L17" s="35"/>
      <c r="M17" s="35"/>
      <c r="N17" s="47"/>
      <c r="O17" s="47"/>
      <c r="P17" s="47"/>
      <c r="Q17" s="47"/>
      <c r="R17" s="47"/>
    </row>
    <row r="18" spans="2:18" ht="15.75">
      <c r="B18" s="35"/>
      <c r="C18" s="18"/>
      <c r="D18" s="20"/>
      <c r="E18" s="18"/>
      <c r="F18" s="35"/>
      <c r="G18" s="35"/>
      <c r="H18" s="31"/>
      <c r="I18" s="8"/>
      <c r="J18" s="49"/>
      <c r="K18" s="49"/>
      <c r="L18" s="35"/>
      <c r="M18" s="35"/>
      <c r="N18" s="47"/>
      <c r="O18" s="47"/>
      <c r="P18" s="47"/>
      <c r="Q18" s="47"/>
      <c r="R18" s="47"/>
    </row>
    <row r="19" spans="2:18" ht="15.75">
      <c r="B19" s="35"/>
      <c r="C19" s="15" t="s">
        <v>100</v>
      </c>
      <c r="D19" s="20"/>
      <c r="E19" s="18"/>
      <c r="F19" s="35"/>
      <c r="G19" s="35"/>
      <c r="H19" s="35"/>
      <c r="I19" s="35"/>
      <c r="J19" s="35"/>
      <c r="K19" s="35"/>
      <c r="L19" s="35"/>
      <c r="M19" s="35"/>
    </row>
    <row r="20" spans="2:18"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</row>
    <row r="21" spans="2:18" ht="15.75">
      <c r="B21" s="35"/>
      <c r="C21" s="64" t="s">
        <v>20</v>
      </c>
      <c r="D21" s="65"/>
      <c r="E21" s="66"/>
      <c r="F21" s="67"/>
      <c r="G21" s="67"/>
      <c r="H21" s="68"/>
      <c r="I21" s="35"/>
      <c r="J21" s="35"/>
      <c r="K21" s="35"/>
      <c r="L21" s="35"/>
      <c r="M21" s="35"/>
    </row>
    <row r="22" spans="2:18" ht="15.75" customHeight="1">
      <c r="B22" s="35"/>
      <c r="C22" s="381" t="s">
        <v>248</v>
      </c>
      <c r="D22" s="382"/>
      <c r="E22" s="1"/>
      <c r="F22" s="382" t="s">
        <v>250</v>
      </c>
      <c r="G22" s="382"/>
      <c r="H22" s="70"/>
      <c r="I22" s="1"/>
      <c r="J22" s="35"/>
      <c r="K22" s="35"/>
      <c r="L22" s="35"/>
      <c r="M22" s="35"/>
    </row>
    <row r="23" spans="2:18">
      <c r="B23" s="35"/>
      <c r="C23" s="381" t="s">
        <v>249</v>
      </c>
      <c r="D23" s="382"/>
      <c r="E23" s="1"/>
      <c r="F23" s="382" t="s">
        <v>251</v>
      </c>
      <c r="G23" s="382"/>
      <c r="H23" s="70"/>
      <c r="I23" s="1"/>
      <c r="J23" s="35"/>
      <c r="K23" s="35"/>
      <c r="L23" s="35"/>
      <c r="M23" s="35"/>
    </row>
    <row r="24" spans="2:18" ht="16.5">
      <c r="B24" s="35"/>
      <c r="C24" s="123" t="s">
        <v>25</v>
      </c>
      <c r="D24" s="124"/>
      <c r="E24" s="124"/>
      <c r="F24" s="124"/>
      <c r="G24" s="124"/>
      <c r="H24" s="125"/>
      <c r="I24" s="132"/>
      <c r="J24" s="35"/>
      <c r="K24" s="14"/>
      <c r="L24" s="35"/>
      <c r="M24" s="35"/>
    </row>
    <row r="25" spans="2:18" ht="16.5">
      <c r="B25" s="35"/>
      <c r="C25" s="35"/>
      <c r="D25" s="61"/>
      <c r="E25" s="35"/>
      <c r="F25" s="35"/>
      <c r="G25" s="35"/>
      <c r="H25" s="35"/>
      <c r="I25" s="35"/>
      <c r="J25" s="35"/>
      <c r="K25" s="35"/>
      <c r="L25" s="14"/>
      <c r="M25" s="35"/>
    </row>
    <row r="26" spans="2:18" ht="39" customHeight="1">
      <c r="B26" s="35"/>
      <c r="C26" s="120" t="s">
        <v>114</v>
      </c>
      <c r="D26" s="383" t="s">
        <v>6</v>
      </c>
      <c r="E26" s="384"/>
      <c r="F26" s="385"/>
      <c r="G26" s="75" t="s">
        <v>26</v>
      </c>
      <c r="H26" s="75" t="s">
        <v>42</v>
      </c>
      <c r="I26" s="75" t="s">
        <v>60</v>
      </c>
      <c r="J26" s="75" t="s">
        <v>61</v>
      </c>
      <c r="K26" s="75" t="s">
        <v>62</v>
      </c>
      <c r="L26" s="75" t="s">
        <v>44</v>
      </c>
      <c r="M26" s="35"/>
    </row>
    <row r="27" spans="2:18" ht="15.75">
      <c r="B27" s="35"/>
      <c r="C27" s="146" t="s">
        <v>161</v>
      </c>
      <c r="D27" s="362" t="str">
        <f>IFERROR(LOOKUP(C27,'Brick Start...'!B8:F51,'Brick Start...'!C8:C51),"")</f>
        <v>LFP PowerBrick+ 12V-12Ah (professional range)</v>
      </c>
      <c r="E27" s="362"/>
      <c r="F27" s="362"/>
      <c r="G27" s="133">
        <f ca="1">LOOKUP('Brick Start Module Move'!C27,'Brick Start...'!B5:F51,'Brick Start...'!D8:D51)</f>
        <v>20</v>
      </c>
      <c r="H27" s="134">
        <v>1</v>
      </c>
      <c r="I27" s="217" t="str">
        <f>IFERROR(LOOKUP(C27,'Brick Start...'!B8:F51,'Brick Start...'!E8:E51),"")</f>
        <v>L : 151mm x P : 98mm x H : 95mm</v>
      </c>
      <c r="J27" s="136">
        <f ca="1">LOOKUP(C27,'Brick Start...'!B6:F51,'Brick Start...'!F8:F51)</f>
        <v>5.25</v>
      </c>
      <c r="K27" s="136">
        <f ca="1">H27*J27</f>
        <v>5.25</v>
      </c>
      <c r="L27" s="137">
        <f ca="1">G27*H27</f>
        <v>20</v>
      </c>
      <c r="M27" s="35"/>
    </row>
    <row r="28" spans="2:18" ht="15.75">
      <c r="B28" s="35"/>
      <c r="C28" s="147"/>
      <c r="D28" s="340" t="str">
        <f>IFERROR(LOOKUP(C28,'Brick Start...'!B9:F52,'Brick Start...'!C9:C52),"")</f>
        <v/>
      </c>
      <c r="E28" s="340"/>
      <c r="F28" s="340"/>
      <c r="G28" s="138" t="str">
        <f>IFERROR(LOOKUP(C28,'Brick Start...'!B8:F51,'Brick Start...'!D8:D51),"")</f>
        <v/>
      </c>
      <c r="H28" s="159">
        <v>0</v>
      </c>
      <c r="I28" s="221" t="str">
        <f>IFERROR(LOOKUP(C28,'Brick Start...'!B8:F51,'Brick Start...'!E8:E51),"")</f>
        <v/>
      </c>
      <c r="J28" s="140" t="str">
        <f>IFERROR(LOOKUP(C28,PowerRack!B8:F31,PowerRack!F8:F31),"")</f>
        <v/>
      </c>
      <c r="K28" s="140" t="str">
        <f>IFERROR((H28*J28),"")</f>
        <v/>
      </c>
      <c r="L28" s="141" t="str">
        <f>IFERROR((G28*H28),"")</f>
        <v/>
      </c>
      <c r="M28" s="35"/>
      <c r="N28" s="21"/>
    </row>
    <row r="29" spans="2:18" ht="15.75">
      <c r="B29" s="35"/>
      <c r="C29" s="147"/>
      <c r="D29" s="340" t="str">
        <f>IFERROR(LOOKUP(C29,'Brick Start...'!B8:F51,'Brick Start...'!B8:B51),"")</f>
        <v/>
      </c>
      <c r="E29" s="340"/>
      <c r="F29" s="340"/>
      <c r="G29" s="138" t="str">
        <f>IFERROR(LOOKUP(C29,'Brick Start...'!B9:F52,'Brick Start...'!D9:D52),"")</f>
        <v/>
      </c>
      <c r="H29" s="159">
        <v>0</v>
      </c>
      <c r="I29" s="221" t="str">
        <f>IFERROR(LOOKUP(C29,'Brick Start...'!B9:F52,'Brick Start...'!E9:E52),"")</f>
        <v/>
      </c>
      <c r="J29" s="140" t="str">
        <f>IFERROR(LOOKUP(C29,PowerRack!B9:F33,PowerRack!F9:F33),"")</f>
        <v/>
      </c>
      <c r="K29" s="140" t="str">
        <f t="shared" ref="K29:K40" si="0">IFERROR((H29*J29),"")</f>
        <v/>
      </c>
      <c r="L29" s="141" t="str">
        <f t="shared" ref="L29:L40" si="1">IFERROR((G29*H29),"")</f>
        <v/>
      </c>
      <c r="M29" s="8"/>
      <c r="N29" s="22"/>
      <c r="P29" s="25"/>
      <c r="Q29" s="10"/>
    </row>
    <row r="30" spans="2:18" ht="15.75">
      <c r="B30" s="35"/>
      <c r="C30" s="147"/>
      <c r="D30" s="340" t="str">
        <f>IFERROR(LOOKUP(C30,'Brick Start...'!B9:F52,'Brick Start...'!B9:B52),"")</f>
        <v/>
      </c>
      <c r="E30" s="340"/>
      <c r="F30" s="340"/>
      <c r="G30" s="138" t="str">
        <f>IFERROR(LOOKUP(C30,'Brick Start...'!B10:F53,'Brick Start...'!D10:D53),"")</f>
        <v/>
      </c>
      <c r="H30" s="159">
        <v>0</v>
      </c>
      <c r="I30" s="221" t="str">
        <f>IFERROR(LOOKUP(C30,'Brick Start...'!B10:F53,'Brick Start...'!E10:E53),"")</f>
        <v/>
      </c>
      <c r="J30" s="140" t="str">
        <f>IFERROR(LOOKUP(C30,PowerRack!B10:F34,PowerRack!F10:F34),"")</f>
        <v/>
      </c>
      <c r="K30" s="140" t="str">
        <f t="shared" si="0"/>
        <v/>
      </c>
      <c r="L30" s="141" t="str">
        <f t="shared" si="1"/>
        <v/>
      </c>
      <c r="M30" s="12"/>
      <c r="N30" s="22"/>
      <c r="P30" s="25"/>
      <c r="Q30" s="10"/>
    </row>
    <row r="31" spans="2:18" ht="15.75">
      <c r="B31" s="35"/>
      <c r="C31" s="147"/>
      <c r="D31" s="340" t="str">
        <f>IFERROR(LOOKUP(C31,'Brick Start...'!B10:F53,'Brick Start...'!B10:B53),"")</f>
        <v/>
      </c>
      <c r="E31" s="340"/>
      <c r="F31" s="340"/>
      <c r="G31" s="138" t="str">
        <f>IFERROR(LOOKUP(C31,'Brick Start...'!B11:F54,'Brick Start...'!D11:D54),"")</f>
        <v/>
      </c>
      <c r="H31" s="159">
        <v>0</v>
      </c>
      <c r="I31" s="221" t="str">
        <f>IFERROR(LOOKUP(C31,'Brick Start...'!B11:F54,'Brick Start...'!E11:E54),"")</f>
        <v/>
      </c>
      <c r="J31" s="140" t="str">
        <f>IFERROR(LOOKUP(C31,PowerRack!B11:F35,PowerRack!F11:F35),"")</f>
        <v/>
      </c>
      <c r="K31" s="140" t="str">
        <f t="shared" si="0"/>
        <v/>
      </c>
      <c r="L31" s="141" t="str">
        <f t="shared" si="1"/>
        <v/>
      </c>
      <c r="M31" s="11"/>
      <c r="P31" s="26"/>
      <c r="Q31" s="10"/>
      <c r="R31" s="16"/>
    </row>
    <row r="32" spans="2:18" ht="15.75">
      <c r="B32" s="35"/>
      <c r="C32" s="147"/>
      <c r="D32" s="340" t="str">
        <f>IFERROR(LOOKUP(C32,'Brick Start...'!B11:F54,'Brick Start...'!B11:B54),"")</f>
        <v/>
      </c>
      <c r="E32" s="340"/>
      <c r="F32" s="340"/>
      <c r="G32" s="138" t="str">
        <f>IFERROR(LOOKUP(C32,'Brick Start...'!B12:F55,'Brick Start...'!D12:D55),"")</f>
        <v/>
      </c>
      <c r="H32" s="159">
        <v>0</v>
      </c>
      <c r="I32" s="221" t="str">
        <f>IFERROR(LOOKUP(C32,'Brick Start...'!B12:F55,'Brick Start...'!E12:E55),"")</f>
        <v/>
      </c>
      <c r="J32" s="140" t="str">
        <f>IFERROR(LOOKUP(C32,PowerRack!B12:F36,PowerRack!F12:F36),"")</f>
        <v/>
      </c>
      <c r="K32" s="140" t="str">
        <f t="shared" si="0"/>
        <v/>
      </c>
      <c r="L32" s="141" t="str">
        <f t="shared" si="1"/>
        <v/>
      </c>
      <c r="M32" s="11"/>
      <c r="N32" s="22"/>
      <c r="P32" s="26"/>
      <c r="Q32" s="10"/>
      <c r="R32" s="13"/>
    </row>
    <row r="33" spans="2:18" ht="15.75">
      <c r="B33" s="35"/>
      <c r="C33" s="147"/>
      <c r="D33" s="340" t="str">
        <f>IFERROR(LOOKUP(C33,'Brick Start...'!B12:F55,'Brick Start...'!B12:B55),"")</f>
        <v/>
      </c>
      <c r="E33" s="340"/>
      <c r="F33" s="340"/>
      <c r="G33" s="138" t="str">
        <f>IFERROR(LOOKUP(C33,'Brick Start...'!B13:F56,'Brick Start...'!D13:D56),"")</f>
        <v/>
      </c>
      <c r="H33" s="159">
        <v>0</v>
      </c>
      <c r="I33" s="221" t="str">
        <f>IFERROR(LOOKUP(C33,'Brick Start...'!B13:F56,'Brick Start...'!E13:E56),"")</f>
        <v/>
      </c>
      <c r="J33" s="140" t="str">
        <f>IFERROR(LOOKUP(C33,PowerRack!B13:F37,PowerRack!F13:F37),"")</f>
        <v/>
      </c>
      <c r="K33" s="140" t="str">
        <f t="shared" si="0"/>
        <v/>
      </c>
      <c r="L33" s="141" t="str">
        <f t="shared" si="1"/>
        <v/>
      </c>
      <c r="M33" s="11"/>
      <c r="N33" s="22"/>
      <c r="P33" s="25"/>
      <c r="Q33" s="10"/>
      <c r="R33" s="13"/>
    </row>
    <row r="34" spans="2:18" ht="15.75">
      <c r="B34" s="35"/>
      <c r="C34" s="147"/>
      <c r="D34" s="340" t="str">
        <f>IFERROR(LOOKUP(C34,'Brick Start...'!B13:F56,'Brick Start...'!B13:B56),"")</f>
        <v/>
      </c>
      <c r="E34" s="340"/>
      <c r="F34" s="340"/>
      <c r="G34" s="138" t="str">
        <f>IFERROR(LOOKUP(C34,'Brick Start...'!B14:F57,'Brick Start...'!D14:D57),"")</f>
        <v/>
      </c>
      <c r="H34" s="159">
        <v>0</v>
      </c>
      <c r="I34" s="221" t="str">
        <f>IFERROR(LOOKUP(C34,'Brick Start...'!B14:F57,'Brick Start...'!E14:E57),"")</f>
        <v/>
      </c>
      <c r="J34" s="140" t="str">
        <f>IFERROR(LOOKUP(C34,PowerRack!B14:F38,PowerRack!F14:F38),"")</f>
        <v/>
      </c>
      <c r="K34" s="140" t="str">
        <f t="shared" si="0"/>
        <v/>
      </c>
      <c r="L34" s="141" t="str">
        <f t="shared" si="1"/>
        <v/>
      </c>
      <c r="M34" s="11"/>
      <c r="N34" s="22"/>
      <c r="P34" s="25"/>
      <c r="Q34" s="10"/>
      <c r="R34" s="16"/>
    </row>
    <row r="35" spans="2:18" ht="15.75">
      <c r="B35" s="35"/>
      <c r="C35" s="147"/>
      <c r="D35" s="340" t="str">
        <f>IFERROR(LOOKUP(C35,'Brick Start...'!B14:F57,'Brick Start...'!B14:B57),"")</f>
        <v/>
      </c>
      <c r="E35" s="340"/>
      <c r="F35" s="340"/>
      <c r="G35" s="138" t="str">
        <f>IFERROR(LOOKUP(C35,'Brick Start...'!B15:F58,'Brick Start...'!D15:D58),"")</f>
        <v/>
      </c>
      <c r="H35" s="159">
        <v>0</v>
      </c>
      <c r="I35" s="221" t="str">
        <f>IFERROR(LOOKUP(C35,'Brick Start...'!B15:F58,'Brick Start...'!E15:E58),"")</f>
        <v/>
      </c>
      <c r="J35" s="140" t="str">
        <f>IFERROR(LOOKUP(C35,PowerRack!B15:F39,PowerRack!F15:F39),"")</f>
        <v/>
      </c>
      <c r="K35" s="140" t="str">
        <f t="shared" si="0"/>
        <v/>
      </c>
      <c r="L35" s="141" t="str">
        <f t="shared" si="1"/>
        <v/>
      </c>
      <c r="M35" s="11"/>
      <c r="N35" s="22"/>
      <c r="P35" s="25"/>
      <c r="Q35" s="10"/>
      <c r="R35" s="27"/>
    </row>
    <row r="36" spans="2:18" ht="15.75">
      <c r="B36" s="35"/>
      <c r="C36" s="147"/>
      <c r="D36" s="340" t="str">
        <f>IFERROR(LOOKUP(C36,'Brick Start...'!B15:F58,'Brick Start...'!B15:B58),"")</f>
        <v/>
      </c>
      <c r="E36" s="340"/>
      <c r="F36" s="340"/>
      <c r="G36" s="138" t="str">
        <f>IFERROR(LOOKUP(C36,'Brick Start...'!B16:F59,'Brick Start...'!D16:D59),"")</f>
        <v/>
      </c>
      <c r="H36" s="159">
        <v>0</v>
      </c>
      <c r="I36" s="221" t="str">
        <f>IFERROR(LOOKUP(C36,'Brick Start...'!B16:F59,'Brick Start...'!E16:E59),"")</f>
        <v/>
      </c>
      <c r="J36" s="140" t="str">
        <f>IFERROR(LOOKUP(C36,PowerRack!B16:F40,PowerRack!F16:F40),"")</f>
        <v/>
      </c>
      <c r="K36" s="140" t="str">
        <f t="shared" si="0"/>
        <v/>
      </c>
      <c r="L36" s="141" t="str">
        <f t="shared" si="1"/>
        <v/>
      </c>
      <c r="M36" s="11"/>
      <c r="N36" s="22"/>
      <c r="P36" s="25"/>
      <c r="Q36" s="10"/>
      <c r="R36" s="13"/>
    </row>
    <row r="37" spans="2:18" ht="15.75">
      <c r="B37" s="35"/>
      <c r="C37" s="147"/>
      <c r="D37" s="340" t="str">
        <f>IFERROR(LOOKUP(C37,'Brick Start...'!B16:F59,'Brick Start...'!B16:B59),"")</f>
        <v/>
      </c>
      <c r="E37" s="340"/>
      <c r="F37" s="340"/>
      <c r="G37" s="138" t="str">
        <f>IFERROR(LOOKUP(C37,'Brick Start...'!B17:F60,'Brick Start...'!D17:D60),"")</f>
        <v/>
      </c>
      <c r="H37" s="159">
        <v>0</v>
      </c>
      <c r="I37" s="221" t="str">
        <f>IFERROR(LOOKUP(C37,'Brick Start...'!B17:F60,'Brick Start...'!E17:E60),"")</f>
        <v/>
      </c>
      <c r="J37" s="140" t="str">
        <f>IFERROR(LOOKUP(C37,PowerRack!B17:F41,PowerRack!F17:F41),"")</f>
        <v/>
      </c>
      <c r="K37" s="140" t="str">
        <f t="shared" si="0"/>
        <v/>
      </c>
      <c r="L37" s="141" t="str">
        <f t="shared" si="1"/>
        <v/>
      </c>
      <c r="M37" s="11"/>
      <c r="N37" s="22"/>
      <c r="P37" s="25"/>
      <c r="Q37" s="17"/>
      <c r="R37" s="13"/>
    </row>
    <row r="38" spans="2:18" ht="15.75">
      <c r="B38" s="35"/>
      <c r="C38" s="147"/>
      <c r="D38" s="340" t="str">
        <f>IFERROR(LOOKUP(C38,'Brick Start...'!B17:F60,'Brick Start...'!B17:B60),"")</f>
        <v/>
      </c>
      <c r="E38" s="340"/>
      <c r="F38" s="340"/>
      <c r="G38" s="138" t="str">
        <f>IFERROR(LOOKUP(C38,'Brick Start...'!B18:F61,'Brick Start...'!D18:D61),"")</f>
        <v/>
      </c>
      <c r="H38" s="159">
        <v>0</v>
      </c>
      <c r="I38" s="221" t="str">
        <f>IFERROR(LOOKUP(C38,'Brick Start...'!B18:F61,'Brick Start...'!E18:E61),"")</f>
        <v/>
      </c>
      <c r="J38" s="140" t="str">
        <f>IFERROR(LOOKUP(C38,PowerRack!B18:F42,PowerRack!F18:F42),"")</f>
        <v/>
      </c>
      <c r="K38" s="140" t="str">
        <f t="shared" si="0"/>
        <v/>
      </c>
      <c r="L38" s="141" t="str">
        <f t="shared" si="1"/>
        <v/>
      </c>
      <c r="M38" s="11"/>
      <c r="N38" s="22"/>
      <c r="R38" s="13"/>
    </row>
    <row r="39" spans="2:18" ht="15.75">
      <c r="B39" s="35"/>
      <c r="C39" s="147"/>
      <c r="D39" s="340" t="str">
        <f>IFERROR(LOOKUP(C39,'Brick Start...'!B18:F61,'Brick Start...'!B18:B61),"")</f>
        <v/>
      </c>
      <c r="E39" s="340"/>
      <c r="F39" s="340"/>
      <c r="G39" s="138" t="str">
        <f>IFERROR(LOOKUP(C39,'Brick Start...'!B19:F62,'Brick Start...'!D19:D62),"")</f>
        <v/>
      </c>
      <c r="H39" s="159">
        <v>0</v>
      </c>
      <c r="I39" s="221" t="str">
        <f>IFERROR(LOOKUP(C39,'Brick Start...'!B19:F62,'Brick Start...'!E19:E62),"")</f>
        <v/>
      </c>
      <c r="J39" s="140" t="str">
        <f>IFERROR(LOOKUP(C39,PowerRack!B19:F43,PowerRack!F19:F43),"")</f>
        <v/>
      </c>
      <c r="K39" s="140" t="str">
        <f t="shared" si="0"/>
        <v/>
      </c>
      <c r="L39" s="141" t="str">
        <f t="shared" si="1"/>
        <v/>
      </c>
      <c r="M39" s="11"/>
      <c r="N39" s="22"/>
      <c r="R39" s="13"/>
    </row>
    <row r="40" spans="2:18" ht="15.75">
      <c r="B40" s="35"/>
      <c r="C40" s="148"/>
      <c r="D40" s="341" t="str">
        <f>IFERROR(LOOKUP(C40,'Brick Start...'!B19:F62,'Brick Start...'!B19:B62),"")</f>
        <v/>
      </c>
      <c r="E40" s="341"/>
      <c r="F40" s="341"/>
      <c r="G40" s="142" t="str">
        <f>IFERROR(LOOKUP(C40,'Brick Start...'!B20:F63,'Brick Start...'!D20:D63),"")</f>
        <v/>
      </c>
      <c r="H40" s="160">
        <v>0</v>
      </c>
      <c r="I40" s="222" t="str">
        <f>IFERROR(LOOKUP(C40,'Brick Start...'!B20:F63,'Brick Start...'!E20:E63),"")</f>
        <v/>
      </c>
      <c r="J40" s="144" t="str">
        <f>IFERROR(LOOKUP(C40,PowerRack!B21:F44,PowerRack!F21:F44),"")</f>
        <v/>
      </c>
      <c r="K40" s="144" t="str">
        <f t="shared" si="0"/>
        <v/>
      </c>
      <c r="L40" s="145" t="str">
        <f t="shared" si="1"/>
        <v/>
      </c>
      <c r="M40" s="11"/>
      <c r="N40" s="22"/>
    </row>
    <row r="41" spans="2:18" ht="12.75" customHeight="1">
      <c r="B41" s="35"/>
      <c r="C41" s="333"/>
      <c r="D41" s="370" t="s">
        <v>137</v>
      </c>
      <c r="E41" s="371"/>
      <c r="F41" s="371"/>
      <c r="G41" s="372"/>
      <c r="H41" s="376" t="s">
        <v>151</v>
      </c>
      <c r="I41" s="377"/>
      <c r="J41" s="378" t="s">
        <v>104</v>
      </c>
      <c r="K41" s="379"/>
      <c r="L41" s="380"/>
      <c r="M41" s="11"/>
      <c r="N41" s="22"/>
    </row>
    <row r="42" spans="2:18" ht="15.75" customHeight="1">
      <c r="B42" s="35"/>
      <c r="C42" s="334"/>
      <c r="D42" s="373"/>
      <c r="E42" s="374"/>
      <c r="F42" s="374"/>
      <c r="G42" s="375"/>
      <c r="H42" s="114" t="s">
        <v>106</v>
      </c>
      <c r="I42" s="115" t="s">
        <v>105</v>
      </c>
      <c r="J42" s="116" t="s">
        <v>106</v>
      </c>
      <c r="K42" s="117" t="s">
        <v>105</v>
      </c>
      <c r="L42" s="358"/>
      <c r="M42" s="11"/>
      <c r="N42" s="22"/>
    </row>
    <row r="43" spans="2:18" ht="30.75" customHeight="1">
      <c r="B43" s="35"/>
      <c r="C43" s="393" t="s">
        <v>131</v>
      </c>
      <c r="D43" s="394" t="s">
        <v>138</v>
      </c>
      <c r="E43" s="395"/>
      <c r="F43" s="395"/>
      <c r="G43" s="396"/>
      <c r="H43" s="149" t="s">
        <v>109</v>
      </c>
      <c r="I43" s="150" t="s">
        <v>111</v>
      </c>
      <c r="J43" s="151"/>
      <c r="K43" s="152"/>
      <c r="L43" s="153">
        <f ca="1">0.045*L48</f>
        <v>0.85499999999999998</v>
      </c>
      <c r="M43" s="11"/>
      <c r="N43" s="22"/>
    </row>
    <row r="44" spans="2:18" ht="9.75" customHeight="1">
      <c r="B44" s="35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11"/>
      <c r="N44" s="22"/>
    </row>
    <row r="45" spans="2:18" ht="6.75" customHeight="1">
      <c r="B45" s="35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11"/>
      <c r="N45" s="22"/>
    </row>
    <row r="46" spans="2:18" ht="15.75" hidden="1">
      <c r="B46" s="35"/>
      <c r="C46" s="35"/>
      <c r="D46" s="348"/>
      <c r="E46" s="348"/>
      <c r="F46" s="348"/>
      <c r="G46" s="93"/>
      <c r="H46" s="100"/>
      <c r="I46" s="94"/>
      <c r="J46" s="95"/>
      <c r="K46" s="101"/>
      <c r="L46" s="45"/>
      <c r="M46" s="11"/>
      <c r="N46" s="22"/>
      <c r="P46" s="23"/>
    </row>
    <row r="47" spans="2:18" ht="18.75" customHeight="1" thickBot="1">
      <c r="B47" s="35"/>
      <c r="C47" s="35"/>
      <c r="D47" s="349" t="s">
        <v>80</v>
      </c>
      <c r="E47" s="349"/>
      <c r="F47" s="349"/>
      <c r="G47" s="91">
        <f>SUM(H27:H40)</f>
        <v>1</v>
      </c>
      <c r="H47" s="2"/>
      <c r="I47" s="238" t="s">
        <v>110</v>
      </c>
      <c r="J47" s="239"/>
      <c r="K47" s="240">
        <v>0.05</v>
      </c>
      <c r="L47" s="299">
        <f ca="1">IF(I47="Discount",((SUM(L27:L40))*K47),0)</f>
        <v>1</v>
      </c>
      <c r="M47" s="11"/>
      <c r="N47" s="22"/>
    </row>
    <row r="48" spans="2:18" ht="21" customHeight="1" thickTop="1">
      <c r="B48" s="35"/>
      <c r="C48" s="35"/>
      <c r="D48" s="361" t="s">
        <v>46</v>
      </c>
      <c r="E48" s="361"/>
      <c r="F48" s="361"/>
      <c r="G48" s="46" t="s">
        <v>157</v>
      </c>
      <c r="H48" s="35"/>
      <c r="I48" s="223" t="s">
        <v>103</v>
      </c>
      <c r="J48" s="33"/>
      <c r="K48" s="33"/>
      <c r="L48" s="36">
        <f ca="1">SUM(L27:L40)-L47</f>
        <v>19</v>
      </c>
      <c r="M48" s="35"/>
      <c r="N48" s="22"/>
    </row>
    <row r="49" spans="2:14" ht="22.5" customHeight="1">
      <c r="B49" s="35"/>
      <c r="C49" s="35"/>
      <c r="D49" s="35"/>
      <c r="E49" s="35"/>
      <c r="F49" s="35"/>
      <c r="G49" s="35"/>
      <c r="H49" s="35"/>
      <c r="I49" s="224" t="s">
        <v>253</v>
      </c>
      <c r="J49" s="225" t="s">
        <v>256</v>
      </c>
      <c r="K49" s="304">
        <v>3</v>
      </c>
      <c r="L49" s="332">
        <f ca="1">translo!AA2</f>
        <v>52.320000000000007</v>
      </c>
      <c r="M49" s="35"/>
    </row>
    <row r="50" spans="2:14" ht="18" customHeight="1">
      <c r="B50" s="35"/>
      <c r="C50" s="35"/>
      <c r="D50" s="35"/>
      <c r="E50" s="35"/>
      <c r="F50" s="35"/>
      <c r="G50" s="35"/>
      <c r="H50" s="35"/>
      <c r="I50" s="227" t="s">
        <v>254</v>
      </c>
      <c r="J50" s="228" t="s">
        <v>255</v>
      </c>
      <c r="K50" s="229">
        <f ca="1">1.1*(SUM(K27:K40))</f>
        <v>5.7750000000000004</v>
      </c>
      <c r="L50" s="332"/>
      <c r="M50" s="35"/>
    </row>
    <row r="51" spans="2:14" ht="16.5" thickBot="1">
      <c r="B51" s="35"/>
      <c r="C51" s="35"/>
      <c r="D51" s="33" t="s">
        <v>112</v>
      </c>
      <c r="E51" s="35"/>
      <c r="F51" s="35"/>
      <c r="G51" s="35"/>
      <c r="H51" s="35"/>
      <c r="I51" s="230" t="s">
        <v>258</v>
      </c>
      <c r="J51" s="230"/>
      <c r="K51" s="230"/>
      <c r="L51" s="231">
        <f ca="1">0.2*(L48+L49)</f>
        <v>14.264000000000003</v>
      </c>
      <c r="M51" s="35"/>
      <c r="N51" s="23"/>
    </row>
    <row r="52" spans="2:14" ht="6.75" customHeight="1" thickTop="1">
      <c r="B52" s="35"/>
      <c r="C52" s="35"/>
      <c r="D52" s="35"/>
      <c r="E52" s="35"/>
      <c r="F52" s="35"/>
      <c r="G52" s="35"/>
      <c r="H52" s="35"/>
      <c r="I52" s="232"/>
      <c r="J52" s="233"/>
      <c r="K52" s="234"/>
      <c r="L52" s="235"/>
      <c r="M52" s="35"/>
      <c r="N52" s="23"/>
    </row>
    <row r="53" spans="2:14" ht="18">
      <c r="B53" s="35"/>
      <c r="C53" s="35"/>
      <c r="D53" s="35"/>
      <c r="E53" s="35"/>
      <c r="F53" s="35"/>
      <c r="G53" s="35"/>
      <c r="H53" s="35"/>
      <c r="I53" s="232" t="s">
        <v>257</v>
      </c>
      <c r="J53" s="236"/>
      <c r="K53" s="233"/>
      <c r="L53" s="237">
        <f ca="1">SUM(L48+L49+L51)</f>
        <v>85.584000000000003</v>
      </c>
      <c r="M53" s="35"/>
    </row>
    <row r="54" spans="2:14" ht="18">
      <c r="B54" s="35"/>
      <c r="C54" s="35"/>
      <c r="D54" s="35"/>
      <c r="E54" s="35"/>
      <c r="F54" s="35"/>
      <c r="G54" s="35"/>
      <c r="H54" s="35"/>
      <c r="I54" s="34"/>
      <c r="J54" s="3"/>
      <c r="K54" s="6"/>
      <c r="L54" s="7"/>
      <c r="M54" s="35"/>
    </row>
    <row r="55" spans="2:14" ht="15.75">
      <c r="B55" s="35"/>
      <c r="C55" s="35"/>
      <c r="D55" s="35"/>
      <c r="E55" s="35"/>
      <c r="F55" s="35"/>
      <c r="G55" s="35"/>
      <c r="H55" s="35"/>
      <c r="I55" s="57" t="s">
        <v>98</v>
      </c>
      <c r="J55" s="44"/>
      <c r="K55" s="44"/>
      <c r="M55" s="35"/>
    </row>
    <row r="56" spans="2:14" ht="15.75">
      <c r="B56" s="35"/>
      <c r="C56" s="35"/>
      <c r="D56" s="35"/>
      <c r="E56" s="35"/>
      <c r="F56" s="35"/>
      <c r="G56" s="35"/>
      <c r="H56" s="35"/>
      <c r="I56" s="55">
        <v>0.4</v>
      </c>
      <c r="J56" s="32" t="s">
        <v>19</v>
      </c>
      <c r="K56" s="56">
        <v>7</v>
      </c>
      <c r="L56" s="58">
        <f ca="1">I56*L53</f>
        <v>34.233600000000003</v>
      </c>
      <c r="M56" s="35"/>
    </row>
    <row r="57" spans="2:14" ht="15.75">
      <c r="B57" s="35"/>
      <c r="C57" s="35"/>
      <c r="D57" s="35"/>
      <c r="E57" s="35"/>
      <c r="F57" s="35"/>
      <c r="G57" s="35"/>
      <c r="H57" s="35"/>
      <c r="I57" s="55">
        <v>0.6</v>
      </c>
      <c r="J57" s="32" t="s">
        <v>19</v>
      </c>
      <c r="K57" s="56">
        <v>30</v>
      </c>
      <c r="L57" s="58">
        <f ca="1">I57*L53</f>
        <v>51.3504</v>
      </c>
      <c r="M57" s="59"/>
    </row>
    <row r="58" spans="2:14" ht="18">
      <c r="B58" s="35"/>
      <c r="C58" s="35"/>
      <c r="D58" s="35"/>
      <c r="E58" s="35"/>
      <c r="F58" s="35"/>
      <c r="G58" s="35"/>
      <c r="H58" s="35"/>
      <c r="I58" s="44" t="s">
        <v>99</v>
      </c>
      <c r="J58" s="44"/>
      <c r="K58" s="44"/>
      <c r="L58" s="60">
        <f ca="1">TODAY()+K57</f>
        <v>42691</v>
      </c>
      <c r="M58" s="6"/>
    </row>
    <row r="59" spans="2:14"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</row>
    <row r="60" spans="2:14"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</row>
    <row r="61" spans="2:14" ht="15.75">
      <c r="B61" s="35"/>
      <c r="C61" s="35"/>
      <c r="D61" s="35"/>
      <c r="E61" s="35"/>
      <c r="F61" s="35"/>
      <c r="G61" s="35"/>
      <c r="H61" s="35"/>
      <c r="I61" s="368"/>
      <c r="J61" s="368"/>
      <c r="K61" s="369"/>
      <c r="L61" s="369"/>
      <c r="M61" s="35"/>
    </row>
    <row r="62" spans="2:14" ht="15.75">
      <c r="B62" s="35"/>
      <c r="C62" s="35"/>
      <c r="D62" s="35"/>
      <c r="E62" s="35"/>
      <c r="F62" s="35"/>
      <c r="G62" s="35"/>
      <c r="H62" s="35"/>
      <c r="I62" s="35"/>
      <c r="J62" s="241"/>
      <c r="K62" s="367"/>
      <c r="L62" s="367"/>
      <c r="M62" s="35"/>
    </row>
    <row r="63" spans="2:14">
      <c r="B63" s="35"/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</row>
    <row r="64" spans="2:14">
      <c r="B64" s="35"/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1"/>
    </row>
    <row r="65" spans="2:13">
      <c r="B65" s="35"/>
      <c r="C65" s="35"/>
      <c r="D65" s="35"/>
      <c r="E65" s="35"/>
      <c r="F65" s="35"/>
      <c r="G65" s="35"/>
      <c r="H65" s="35"/>
      <c r="I65" s="35"/>
      <c r="J65" s="35"/>
      <c r="K65" s="300"/>
      <c r="L65" s="300"/>
      <c r="M65" s="1"/>
    </row>
    <row r="66" spans="2:13" ht="15.75">
      <c r="B66" s="35"/>
      <c r="C66" s="37" t="str">
        <f>C5</f>
        <v>POWERTECH SYSTEMS</v>
      </c>
      <c r="D66" s="37"/>
      <c r="E66" s="38"/>
      <c r="F66" s="39" t="s">
        <v>5</v>
      </c>
      <c r="G66" s="38"/>
      <c r="H66" s="38"/>
      <c r="I66" s="98" t="s">
        <v>94</v>
      </c>
      <c r="J66" s="38"/>
      <c r="K66" s="1"/>
      <c r="L66" s="1"/>
      <c r="M66" s="35"/>
    </row>
    <row r="67" spans="2:13">
      <c r="B67" s="35"/>
      <c r="C67" s="40" t="s">
        <v>88</v>
      </c>
      <c r="D67" s="28"/>
      <c r="E67" s="28"/>
      <c r="F67" s="28" t="s">
        <v>81</v>
      </c>
      <c r="G67" s="28"/>
      <c r="H67" s="28"/>
      <c r="I67" s="218" t="s">
        <v>95</v>
      </c>
      <c r="J67" s="218"/>
      <c r="K67" s="28" t="s">
        <v>90</v>
      </c>
      <c r="L67" s="35"/>
      <c r="M67" s="35"/>
    </row>
    <row r="68" spans="2:13">
      <c r="B68" s="35"/>
      <c r="C68" s="15" t="s">
        <v>89</v>
      </c>
      <c r="D68" s="35"/>
      <c r="E68" s="35"/>
      <c r="F68" s="28" t="s">
        <v>82</v>
      </c>
      <c r="G68" s="28"/>
      <c r="H68" s="28"/>
      <c r="I68" s="218" t="s">
        <v>96</v>
      </c>
      <c r="J68" s="218"/>
      <c r="K68" s="41">
        <v>18707</v>
      </c>
      <c r="L68" s="35"/>
      <c r="M68" s="35"/>
    </row>
    <row r="69" spans="2:13">
      <c r="B69" s="35"/>
      <c r="C69" s="40" t="s">
        <v>85</v>
      </c>
      <c r="D69" s="28"/>
      <c r="E69" s="28"/>
      <c r="F69" s="28" t="s">
        <v>83</v>
      </c>
      <c r="G69" s="28"/>
      <c r="H69" s="28"/>
      <c r="I69" s="218" t="s">
        <v>97</v>
      </c>
      <c r="J69" s="218"/>
      <c r="K69" s="96" t="s">
        <v>91</v>
      </c>
      <c r="L69" s="35"/>
      <c r="M69" s="35"/>
    </row>
    <row r="70" spans="2:13">
      <c r="B70" s="35"/>
      <c r="C70" s="28" t="s">
        <v>86</v>
      </c>
      <c r="D70" s="28"/>
      <c r="E70" s="28"/>
      <c r="F70" s="42" t="s">
        <v>84</v>
      </c>
      <c r="G70" s="28"/>
      <c r="H70" s="28"/>
      <c r="I70" s="219" t="s">
        <v>1</v>
      </c>
      <c r="J70" s="219"/>
      <c r="K70" s="97" t="s">
        <v>92</v>
      </c>
      <c r="L70" s="35"/>
      <c r="M70" s="35"/>
    </row>
    <row r="71" spans="2:13">
      <c r="B71" s="35"/>
      <c r="C71" s="28" t="s">
        <v>87</v>
      </c>
      <c r="D71" s="28"/>
      <c r="E71" s="28"/>
      <c r="F71" s="1"/>
      <c r="G71" s="28"/>
      <c r="H71" s="28"/>
      <c r="I71" s="218" t="s">
        <v>0</v>
      </c>
      <c r="J71" s="218"/>
      <c r="K71" s="28" t="s">
        <v>93</v>
      </c>
      <c r="L71" s="35"/>
      <c r="M71" s="35"/>
    </row>
    <row r="72" spans="2:13">
      <c r="B72" s="35"/>
      <c r="C72" s="35"/>
      <c r="D72" s="35"/>
      <c r="E72" s="35"/>
      <c r="F72" s="35"/>
      <c r="G72" s="35"/>
      <c r="H72" s="35"/>
      <c r="I72" s="35"/>
      <c r="J72" s="76"/>
      <c r="K72" s="76"/>
      <c r="L72" s="35"/>
      <c r="M72" s="35"/>
    </row>
    <row r="73" spans="2:13">
      <c r="B73" s="35"/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</row>
    <row r="74" spans="2:13">
      <c r="D74" s="24"/>
      <c r="E74" s="24"/>
      <c r="F74" s="24"/>
      <c r="G74" s="24"/>
      <c r="H74" s="24"/>
      <c r="I74" s="24"/>
      <c r="J74" s="24"/>
      <c r="K74" s="24"/>
      <c r="L74" s="24"/>
    </row>
  </sheetData>
  <dataConsolidate/>
  <mergeCells count="35">
    <mergeCell ref="D34:F34"/>
    <mergeCell ref="D43:G43"/>
    <mergeCell ref="D35:F35"/>
    <mergeCell ref="D36:F36"/>
    <mergeCell ref="D37:F37"/>
    <mergeCell ref="D38:F38"/>
    <mergeCell ref="D39:F39"/>
    <mergeCell ref="D40:F40"/>
    <mergeCell ref="J3:L3"/>
    <mergeCell ref="J4:K4"/>
    <mergeCell ref="G5:I5"/>
    <mergeCell ref="D26:F26"/>
    <mergeCell ref="D27:F27"/>
    <mergeCell ref="D28:F28"/>
    <mergeCell ref="C22:D22"/>
    <mergeCell ref="C23:D23"/>
    <mergeCell ref="F22:G22"/>
    <mergeCell ref="F23:G23"/>
    <mergeCell ref="D29:F29"/>
    <mergeCell ref="D30:F30"/>
    <mergeCell ref="D31:F31"/>
    <mergeCell ref="D32:F32"/>
    <mergeCell ref="D33:F33"/>
    <mergeCell ref="K62:L62"/>
    <mergeCell ref="I61:J61"/>
    <mergeCell ref="K61:L61"/>
    <mergeCell ref="C41:C42"/>
    <mergeCell ref="D41:G42"/>
    <mergeCell ref="H41:I41"/>
    <mergeCell ref="J41:K41"/>
    <mergeCell ref="L41:L42"/>
    <mergeCell ref="D48:F48"/>
    <mergeCell ref="D47:F47"/>
    <mergeCell ref="D46:F46"/>
    <mergeCell ref="L49:L50"/>
  </mergeCells>
  <dataValidations count="10">
    <dataValidation type="list" allowBlank="1" showInputMessage="1" showErrorMessage="1" sqref="J56:J57">
      <formula1>PIANET</formula1>
    </dataValidation>
    <dataValidation type="list" allowBlank="1" showInputMessage="1" showErrorMessage="1" sqref="I56:I57">
      <formula1>pourcentage</formula1>
    </dataValidation>
    <dataValidation type="list" allowBlank="1" showInputMessage="1" showErrorMessage="1" sqref="K56:K57">
      <formula1>paiements</formula1>
    </dataValidation>
    <dataValidation type="list" allowBlank="1" showInputMessage="1" showErrorMessage="1" sqref="K47">
      <formula1>discount3</formula1>
    </dataValidation>
    <dataValidation type="list" allowBlank="1" showInputMessage="1" showErrorMessage="1" sqref="G48">
      <formula1>delay</formula1>
    </dataValidation>
    <dataValidation type="list" allowBlank="1" showInputMessage="1" showErrorMessage="1" sqref="I47">
      <formula1>discount</formula1>
    </dataValidation>
    <dataValidation type="list" allowBlank="1" showInputMessage="1" showErrorMessage="1" sqref="G5">
      <formula1>PQ</formula1>
    </dataValidation>
    <dataValidation type="list" allowBlank="1" showInputMessage="1" showErrorMessage="1" sqref="C28:C40">
      <formula1>Powergamme</formula1>
    </dataValidation>
    <dataValidation type="list" allowBlank="1" showInputMessage="1" showErrorMessage="1" sqref="C27">
      <formula1>powercode</formula1>
    </dataValidation>
    <dataValidation type="list" allowBlank="1" showInputMessage="1" showErrorMessage="1" sqref="K49">
      <formula1>deptss</formula1>
    </dataValidation>
  </dataValidations>
  <pageMargins left="0.19685039370078741" right="0" top="0.19685039370078741" bottom="0" header="0" footer="0"/>
  <pageSetup paperSize="9" scale="62" orientation="portrait" horizontalDpi="4294967292" verticalDpi="4294967292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9"/>
  </sheetPr>
  <dimension ref="B1:G40"/>
  <sheetViews>
    <sheetView workbookViewId="0">
      <selection activeCell="B5" sqref="B5:B30"/>
    </sheetView>
  </sheetViews>
  <sheetFormatPr baseColWidth="10" defaultRowHeight="15.75"/>
  <cols>
    <col min="2" max="2" width="20.125" customWidth="1"/>
    <col min="3" max="3" width="61.25" customWidth="1"/>
    <col min="4" max="4" width="17.5" customWidth="1"/>
    <col min="5" max="5" width="14.875" customWidth="1"/>
    <col min="6" max="6" width="15" customWidth="1"/>
  </cols>
  <sheetData>
    <row r="1" spans="2:7" ht="16.5" thickBot="1"/>
    <row r="2" spans="2:7" ht="16.5" thickBot="1">
      <c r="B2" s="386" t="s">
        <v>79</v>
      </c>
      <c r="C2" s="387"/>
      <c r="D2" s="387"/>
      <c r="E2" s="387"/>
      <c r="F2" s="388"/>
    </row>
    <row r="3" spans="2:7" ht="10.5" customHeight="1" thickBot="1">
      <c r="C3" s="84"/>
      <c r="D3" s="84"/>
      <c r="E3" s="84"/>
      <c r="F3" s="84"/>
      <c r="G3" s="130"/>
    </row>
    <row r="4" spans="2:7" ht="26.25" thickBot="1">
      <c r="B4" s="122" t="s">
        <v>113</v>
      </c>
      <c r="C4" s="85" t="s">
        <v>6</v>
      </c>
      <c r="D4" s="86" t="s">
        <v>26</v>
      </c>
      <c r="E4" s="86" t="s">
        <v>43</v>
      </c>
      <c r="F4" s="87" t="s">
        <v>41</v>
      </c>
      <c r="G4" s="131"/>
    </row>
    <row r="5" spans="2:7">
      <c r="B5" s="325" t="s">
        <v>387</v>
      </c>
      <c r="C5" s="326" t="s">
        <v>388</v>
      </c>
      <c r="D5" s="327" t="s">
        <v>389</v>
      </c>
      <c r="E5" s="328" t="s">
        <v>390</v>
      </c>
      <c r="F5" s="329" t="s">
        <v>391</v>
      </c>
      <c r="G5" s="130"/>
    </row>
    <row r="6" spans="2:7">
      <c r="B6" s="313"/>
      <c r="C6" s="319"/>
      <c r="D6" s="211"/>
      <c r="E6" s="211"/>
      <c r="F6" s="212"/>
      <c r="G6" s="130"/>
    </row>
    <row r="7" spans="2:7">
      <c r="B7" s="161" t="s">
        <v>116</v>
      </c>
      <c r="C7" s="162" t="s">
        <v>78</v>
      </c>
      <c r="D7" s="163">
        <v>1</v>
      </c>
      <c r="E7" s="163" t="s">
        <v>58</v>
      </c>
      <c r="F7" s="164">
        <v>5</v>
      </c>
    </row>
    <row r="8" spans="2:7">
      <c r="B8" s="161" t="s">
        <v>115</v>
      </c>
      <c r="C8" s="162" t="s">
        <v>77</v>
      </c>
      <c r="D8" s="163">
        <v>2</v>
      </c>
      <c r="E8" s="163" t="s">
        <v>59</v>
      </c>
      <c r="F8" s="164">
        <v>30</v>
      </c>
    </row>
    <row r="9" spans="2:7">
      <c r="B9" s="161" t="s">
        <v>117</v>
      </c>
      <c r="C9" s="162" t="s">
        <v>76</v>
      </c>
      <c r="D9" s="163">
        <v>3</v>
      </c>
      <c r="E9" s="163" t="s">
        <v>59</v>
      </c>
      <c r="F9" s="164">
        <v>30</v>
      </c>
    </row>
    <row r="10" spans="2:7">
      <c r="B10" s="161"/>
      <c r="C10" s="162"/>
      <c r="D10" s="163"/>
      <c r="E10" s="163"/>
      <c r="F10" s="164"/>
    </row>
    <row r="11" spans="2:7">
      <c r="B11" s="161" t="s">
        <v>118</v>
      </c>
      <c r="C11" s="162" t="s">
        <v>73</v>
      </c>
      <c r="D11" s="163">
        <v>4</v>
      </c>
      <c r="E11" s="163" t="s">
        <v>58</v>
      </c>
      <c r="F11" s="164">
        <v>5</v>
      </c>
    </row>
    <row r="12" spans="2:7">
      <c r="B12" s="161" t="s">
        <v>119</v>
      </c>
      <c r="C12" s="162" t="s">
        <v>74</v>
      </c>
      <c r="D12" s="163">
        <v>5</v>
      </c>
      <c r="E12" s="163" t="s">
        <v>59</v>
      </c>
      <c r="F12" s="164">
        <v>25</v>
      </c>
    </row>
    <row r="13" spans="2:7" ht="16.5" thickBot="1">
      <c r="B13" s="161" t="s">
        <v>120</v>
      </c>
      <c r="C13" s="162" t="s">
        <v>75</v>
      </c>
      <c r="D13" s="163">
        <v>6</v>
      </c>
      <c r="E13" s="163" t="s">
        <v>59</v>
      </c>
      <c r="F13" s="164">
        <v>25</v>
      </c>
    </row>
    <row r="14" spans="2:7">
      <c r="B14" s="320" t="s">
        <v>392</v>
      </c>
      <c r="C14" s="321" t="s">
        <v>395</v>
      </c>
      <c r="D14" s="322" t="s">
        <v>389</v>
      </c>
      <c r="E14" s="323" t="s">
        <v>390</v>
      </c>
      <c r="F14" s="324" t="s">
        <v>391</v>
      </c>
    </row>
    <row r="15" spans="2:7">
      <c r="B15" s="165"/>
      <c r="C15" s="88"/>
      <c r="D15" s="89"/>
      <c r="E15" s="89"/>
      <c r="F15" s="90"/>
    </row>
    <row r="16" spans="2:7">
      <c r="B16" s="165" t="s">
        <v>121</v>
      </c>
      <c r="C16" s="88" t="s">
        <v>34</v>
      </c>
      <c r="D16" s="89">
        <v>7</v>
      </c>
      <c r="E16" s="89" t="s">
        <v>57</v>
      </c>
      <c r="F16" s="90">
        <v>0.5</v>
      </c>
    </row>
    <row r="17" spans="2:6">
      <c r="B17" s="165" t="s">
        <v>122</v>
      </c>
      <c r="C17" s="88" t="s">
        <v>33</v>
      </c>
      <c r="D17" s="89">
        <v>8</v>
      </c>
      <c r="E17" s="89" t="s">
        <v>57</v>
      </c>
      <c r="F17" s="90">
        <v>0.5</v>
      </c>
    </row>
    <row r="18" spans="2:6" ht="16.5" thickBot="1">
      <c r="B18" s="165" t="s">
        <v>123</v>
      </c>
      <c r="C18" s="88" t="s">
        <v>35</v>
      </c>
      <c r="D18" s="89">
        <v>9</v>
      </c>
      <c r="E18" s="89" t="s">
        <v>57</v>
      </c>
      <c r="F18" s="90">
        <v>0.5</v>
      </c>
    </row>
    <row r="19" spans="2:6">
      <c r="B19" s="314" t="s">
        <v>393</v>
      </c>
      <c r="C19" s="315" t="s">
        <v>394</v>
      </c>
      <c r="D19" s="316" t="s">
        <v>389</v>
      </c>
      <c r="E19" s="317" t="s">
        <v>390</v>
      </c>
      <c r="F19" s="318" t="s">
        <v>391</v>
      </c>
    </row>
    <row r="20" spans="2:6">
      <c r="B20" s="161"/>
      <c r="C20" s="162"/>
      <c r="D20" s="163"/>
      <c r="E20" s="163"/>
      <c r="F20" s="164"/>
    </row>
    <row r="21" spans="2:6" ht="16.5">
      <c r="B21" s="161" t="s">
        <v>124</v>
      </c>
      <c r="C21" s="162" t="s">
        <v>30</v>
      </c>
      <c r="D21" s="163">
        <v>10</v>
      </c>
      <c r="E21" s="211" t="s">
        <v>66</v>
      </c>
      <c r="F21" s="212">
        <v>80</v>
      </c>
    </row>
    <row r="22" spans="2:6" ht="16.5">
      <c r="B22" s="161" t="s">
        <v>125</v>
      </c>
      <c r="C22" s="162" t="s">
        <v>40</v>
      </c>
      <c r="D22" s="163">
        <v>11</v>
      </c>
      <c r="E22" s="211" t="s">
        <v>67</v>
      </c>
      <c r="F22" s="212">
        <v>100</v>
      </c>
    </row>
    <row r="23" spans="2:6" ht="16.5">
      <c r="B23" s="161" t="s">
        <v>126</v>
      </c>
      <c r="C23" s="162" t="s">
        <v>39</v>
      </c>
      <c r="D23" s="163">
        <v>12</v>
      </c>
      <c r="E23" s="211" t="s">
        <v>68</v>
      </c>
      <c r="F23" s="212">
        <v>120</v>
      </c>
    </row>
    <row r="24" spans="2:6" ht="16.5">
      <c r="B24" s="161" t="s">
        <v>127</v>
      </c>
      <c r="C24" s="162" t="s">
        <v>38</v>
      </c>
      <c r="D24" s="163">
        <v>13</v>
      </c>
      <c r="E24" s="211" t="s">
        <v>69</v>
      </c>
      <c r="F24" s="212">
        <v>130</v>
      </c>
    </row>
    <row r="25" spans="2:6" ht="16.5">
      <c r="B25" s="161" t="s">
        <v>128</v>
      </c>
      <c r="C25" s="162" t="s">
        <v>37</v>
      </c>
      <c r="D25" s="163">
        <v>14</v>
      </c>
      <c r="E25" s="211" t="s">
        <v>70</v>
      </c>
      <c r="F25" s="212">
        <v>140</v>
      </c>
    </row>
    <row r="26" spans="2:6" ht="16.5">
      <c r="B26" s="161" t="s">
        <v>129</v>
      </c>
      <c r="C26" s="162" t="s">
        <v>36</v>
      </c>
      <c r="D26" s="163">
        <v>15</v>
      </c>
      <c r="E26" s="211" t="s">
        <v>71</v>
      </c>
      <c r="F26" s="212">
        <v>150</v>
      </c>
    </row>
    <row r="27" spans="2:6" ht="17.25" thickBot="1">
      <c r="B27" s="161" t="s">
        <v>130</v>
      </c>
      <c r="C27" s="162" t="s">
        <v>31</v>
      </c>
      <c r="D27" s="163">
        <v>16</v>
      </c>
      <c r="E27" s="211" t="s">
        <v>72</v>
      </c>
      <c r="F27" s="212">
        <v>180</v>
      </c>
    </row>
    <row r="28" spans="2:6">
      <c r="B28" s="320" t="s">
        <v>387</v>
      </c>
      <c r="C28" s="321" t="s">
        <v>388</v>
      </c>
      <c r="D28" s="322" t="s">
        <v>389</v>
      </c>
      <c r="E28" s="323" t="s">
        <v>390</v>
      </c>
      <c r="F28" s="324" t="s">
        <v>391</v>
      </c>
    </row>
    <row r="29" spans="2:6">
      <c r="B29" s="165"/>
      <c r="C29" s="88"/>
      <c r="D29" s="89"/>
      <c r="E29" s="89"/>
      <c r="F29" s="90"/>
    </row>
    <row r="30" spans="2:6" ht="17.25" thickBot="1">
      <c r="B30" s="177" t="s">
        <v>397</v>
      </c>
      <c r="C30" s="178" t="s">
        <v>32</v>
      </c>
      <c r="D30" s="179">
        <v>17</v>
      </c>
      <c r="E30" s="179" t="s">
        <v>396</v>
      </c>
      <c r="F30" s="180">
        <v>0.5</v>
      </c>
    </row>
    <row r="32" spans="2:6" ht="16.5" thickBot="1"/>
    <row r="33" spans="2:3">
      <c r="B33" s="307" t="s">
        <v>146</v>
      </c>
      <c r="C33" s="308" t="s">
        <v>138</v>
      </c>
    </row>
    <row r="34" spans="2:3">
      <c r="B34" s="309" t="s">
        <v>147</v>
      </c>
      <c r="C34" s="310" t="s">
        <v>139</v>
      </c>
    </row>
    <row r="35" spans="2:3">
      <c r="B35" s="309" t="s">
        <v>148</v>
      </c>
      <c r="C35" s="310" t="s">
        <v>140</v>
      </c>
    </row>
    <row r="36" spans="2:3">
      <c r="B36" s="309" t="s">
        <v>132</v>
      </c>
      <c r="C36" s="310" t="s">
        <v>142</v>
      </c>
    </row>
    <row r="37" spans="2:3">
      <c r="B37" s="309" t="s">
        <v>133</v>
      </c>
      <c r="C37" s="310" t="s">
        <v>141</v>
      </c>
    </row>
    <row r="38" spans="2:3">
      <c r="B38" s="309" t="s">
        <v>134</v>
      </c>
      <c r="C38" s="310" t="s">
        <v>143</v>
      </c>
    </row>
    <row r="39" spans="2:3">
      <c r="B39" s="309" t="s">
        <v>149</v>
      </c>
      <c r="C39" s="310" t="s">
        <v>144</v>
      </c>
    </row>
    <row r="40" spans="2:3" ht="16.5" thickBot="1">
      <c r="B40" s="311" t="s">
        <v>150</v>
      </c>
      <c r="C40" s="312" t="s">
        <v>145</v>
      </c>
    </row>
  </sheetData>
  <mergeCells count="1">
    <mergeCell ref="B2:F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9"/>
  </sheetPr>
  <dimension ref="A1:I54"/>
  <sheetViews>
    <sheetView workbookViewId="0">
      <selection activeCell="H21" sqref="H21"/>
    </sheetView>
  </sheetViews>
  <sheetFormatPr baseColWidth="10" defaultRowHeight="15.75"/>
  <cols>
    <col min="1" max="1" width="9.375" customWidth="1"/>
    <col min="2" max="2" width="21" customWidth="1"/>
    <col min="3" max="3" width="43.875" customWidth="1"/>
    <col min="4" max="4" width="17.5" customWidth="1"/>
    <col min="5" max="5" width="34.25" customWidth="1"/>
    <col min="6" max="6" width="15" customWidth="1"/>
    <col min="9" max="9" width="44.75" customWidth="1"/>
  </cols>
  <sheetData>
    <row r="1" spans="1:9">
      <c r="A1" s="53"/>
      <c r="B1" s="53"/>
      <c r="C1" s="53"/>
      <c r="D1" s="53"/>
      <c r="E1" s="53"/>
      <c r="F1" s="53"/>
      <c r="G1" s="53"/>
      <c r="H1" s="53"/>
    </row>
    <row r="2" spans="1:9">
      <c r="A2" s="53"/>
      <c r="B2" s="53"/>
      <c r="C2" s="53"/>
      <c r="D2" s="53"/>
      <c r="E2" s="53"/>
      <c r="F2" s="53"/>
      <c r="G2" s="53"/>
      <c r="H2" s="53"/>
    </row>
    <row r="3" spans="1:9" ht="8.25" customHeight="1" thickBot="1">
      <c r="A3" s="53"/>
      <c r="B3" s="53"/>
      <c r="C3" s="53"/>
      <c r="D3" s="53"/>
      <c r="E3" s="53"/>
      <c r="F3" s="53"/>
      <c r="G3" s="53"/>
      <c r="H3" s="53"/>
    </row>
    <row r="4" spans="1:9" ht="16.5" thickBot="1">
      <c r="A4" s="53"/>
      <c r="B4" s="200" t="s">
        <v>113</v>
      </c>
      <c r="C4" s="121" t="s">
        <v>6</v>
      </c>
      <c r="D4" s="198" t="s">
        <v>26</v>
      </c>
      <c r="E4" s="198" t="s">
        <v>43</v>
      </c>
      <c r="F4" s="199" t="s">
        <v>41</v>
      </c>
      <c r="G4" s="80"/>
      <c r="H4" s="53"/>
      <c r="I4" s="126"/>
    </row>
    <row r="5" spans="1:9" ht="14.25" customHeight="1" thickBot="1">
      <c r="A5" s="53"/>
      <c r="B5" s="171"/>
      <c r="C5" s="167"/>
      <c r="D5" s="167"/>
      <c r="E5" s="167"/>
      <c r="F5" s="168"/>
      <c r="G5" s="53"/>
      <c r="H5" s="53"/>
      <c r="I5" s="126"/>
    </row>
    <row r="6" spans="1:9" ht="14.25" customHeight="1" thickBot="1">
      <c r="A6" s="53"/>
      <c r="B6" s="201" t="s">
        <v>187</v>
      </c>
      <c r="C6" s="127" t="s">
        <v>187</v>
      </c>
      <c r="D6" s="128"/>
      <c r="E6" s="128"/>
      <c r="F6" s="129"/>
      <c r="G6" s="53"/>
      <c r="H6" s="53"/>
      <c r="I6" s="126"/>
    </row>
    <row r="7" spans="1:9" ht="10.5" customHeight="1" thickBot="1">
      <c r="A7" s="53"/>
      <c r="B7" s="171"/>
      <c r="C7" s="167"/>
      <c r="D7" s="167"/>
      <c r="E7" s="167"/>
      <c r="F7" s="168"/>
      <c r="G7" s="53"/>
      <c r="H7" s="53"/>
      <c r="I7" s="126"/>
    </row>
    <row r="8" spans="1:9" ht="21.75" customHeight="1">
      <c r="A8" s="53"/>
      <c r="B8" s="173" t="s">
        <v>161</v>
      </c>
      <c r="C8" s="188" t="s">
        <v>170</v>
      </c>
      <c r="D8" s="175">
        <v>17</v>
      </c>
      <c r="E8" s="175" t="s">
        <v>180</v>
      </c>
      <c r="F8" s="176">
        <v>1.55</v>
      </c>
      <c r="G8" s="53"/>
      <c r="H8" s="53"/>
    </row>
    <row r="9" spans="1:9">
      <c r="A9" s="53"/>
      <c r="B9" s="165" t="s">
        <v>162</v>
      </c>
      <c r="C9" s="183" t="s">
        <v>172</v>
      </c>
      <c r="D9" s="89">
        <v>18</v>
      </c>
      <c r="E9" s="89" t="s">
        <v>181</v>
      </c>
      <c r="F9" s="90">
        <v>13.6</v>
      </c>
      <c r="G9" s="53"/>
      <c r="H9" s="53"/>
    </row>
    <row r="10" spans="1:9">
      <c r="A10" s="53"/>
      <c r="B10" s="165" t="s">
        <v>163</v>
      </c>
      <c r="C10" s="183" t="s">
        <v>173</v>
      </c>
      <c r="D10" s="89">
        <v>19</v>
      </c>
      <c r="E10" s="89" t="s">
        <v>182</v>
      </c>
      <c r="F10" s="90">
        <v>5.25</v>
      </c>
      <c r="G10" s="53"/>
      <c r="H10" s="53"/>
    </row>
    <row r="11" spans="1:9">
      <c r="A11" s="53"/>
      <c r="B11" s="165" t="s">
        <v>164</v>
      </c>
      <c r="C11" s="183" t="s">
        <v>174</v>
      </c>
      <c r="D11" s="89">
        <v>20</v>
      </c>
      <c r="E11" s="89" t="s">
        <v>184</v>
      </c>
      <c r="F11" s="90">
        <v>7.8</v>
      </c>
      <c r="G11" s="53"/>
      <c r="H11" s="53"/>
    </row>
    <row r="12" spans="1:9" ht="16.5" thickBot="1">
      <c r="A12" s="53"/>
      <c r="B12" s="177" t="s">
        <v>183</v>
      </c>
      <c r="C12" s="186" t="s">
        <v>175</v>
      </c>
      <c r="D12" s="179">
        <v>21</v>
      </c>
      <c r="E12" s="179" t="s">
        <v>185</v>
      </c>
      <c r="F12" s="180">
        <v>13.6</v>
      </c>
      <c r="G12" s="53"/>
      <c r="H12" s="53"/>
    </row>
    <row r="13" spans="1:9" ht="9" customHeight="1" thickBot="1">
      <c r="A13" s="53"/>
      <c r="B13" s="92"/>
      <c r="C13" s="92"/>
      <c r="D13" s="92"/>
      <c r="E13" s="92"/>
      <c r="F13" s="92"/>
      <c r="G13" s="53"/>
      <c r="H13" s="53"/>
    </row>
    <row r="14" spans="1:9">
      <c r="A14" s="53"/>
      <c r="B14" s="189" t="s">
        <v>165</v>
      </c>
      <c r="C14" s="190" t="s">
        <v>171</v>
      </c>
      <c r="D14" s="191">
        <v>22</v>
      </c>
      <c r="E14" s="191" t="s">
        <v>180</v>
      </c>
      <c r="F14" s="192">
        <v>1.55</v>
      </c>
      <c r="G14" s="53"/>
      <c r="H14" s="53"/>
    </row>
    <row r="15" spans="1:9">
      <c r="A15" s="53"/>
      <c r="B15" s="161" t="s">
        <v>166</v>
      </c>
      <c r="C15" s="162" t="s">
        <v>176</v>
      </c>
      <c r="D15" s="163">
        <v>23</v>
      </c>
      <c r="E15" s="163" t="s">
        <v>181</v>
      </c>
      <c r="F15" s="164">
        <v>13.6</v>
      </c>
      <c r="G15" s="53"/>
      <c r="H15" s="53"/>
    </row>
    <row r="16" spans="1:9">
      <c r="A16" s="53"/>
      <c r="B16" s="161" t="s">
        <v>167</v>
      </c>
      <c r="C16" s="162" t="s">
        <v>177</v>
      </c>
      <c r="D16" s="163">
        <v>24</v>
      </c>
      <c r="E16" s="163" t="s">
        <v>182</v>
      </c>
      <c r="F16" s="164">
        <v>5.25</v>
      </c>
      <c r="G16" s="53"/>
      <c r="H16" s="53"/>
    </row>
    <row r="17" spans="1:8" ht="15.75" customHeight="1">
      <c r="A17" s="53"/>
      <c r="B17" s="161" t="s">
        <v>168</v>
      </c>
      <c r="C17" s="162" t="s">
        <v>178</v>
      </c>
      <c r="D17" s="163">
        <v>25</v>
      </c>
      <c r="E17" s="163" t="s">
        <v>184</v>
      </c>
      <c r="F17" s="164">
        <v>7.8</v>
      </c>
      <c r="G17" s="53"/>
      <c r="H17" s="53"/>
    </row>
    <row r="18" spans="1:8" ht="16.5" thickBot="1">
      <c r="A18" s="53"/>
      <c r="B18" s="193" t="s">
        <v>169</v>
      </c>
      <c r="C18" s="194" t="s">
        <v>179</v>
      </c>
      <c r="D18" s="195">
        <v>26</v>
      </c>
      <c r="E18" s="195" t="s">
        <v>185</v>
      </c>
      <c r="F18" s="196">
        <v>13.6</v>
      </c>
      <c r="G18" s="53"/>
      <c r="H18" s="53"/>
    </row>
    <row r="19" spans="1:8" ht="9.75" customHeight="1" thickBot="1">
      <c r="A19" s="53"/>
      <c r="B19" s="171"/>
      <c r="C19" s="181"/>
      <c r="D19" s="169"/>
      <c r="E19" s="169"/>
      <c r="F19" s="170"/>
      <c r="G19" s="53"/>
      <c r="H19" s="53"/>
    </row>
    <row r="20" spans="1:8" ht="16.5" thickBot="1">
      <c r="A20" s="92"/>
      <c r="B20" s="201" t="s">
        <v>186</v>
      </c>
      <c r="C20" s="127" t="s">
        <v>186</v>
      </c>
      <c r="D20" s="128"/>
      <c r="E20" s="128"/>
      <c r="F20" s="129"/>
      <c r="G20" s="92"/>
      <c r="H20" s="53"/>
    </row>
    <row r="21" spans="1:8" ht="9" customHeight="1" thickBot="1">
      <c r="A21" s="53"/>
      <c r="B21" s="171"/>
      <c r="C21" s="92"/>
      <c r="D21" s="92"/>
      <c r="E21" s="92"/>
      <c r="F21" s="172"/>
      <c r="G21" s="53"/>
      <c r="H21" s="53"/>
    </row>
    <row r="22" spans="1:8">
      <c r="A22" s="53"/>
      <c r="B22" s="173" t="s">
        <v>206</v>
      </c>
      <c r="C22" s="174" t="s">
        <v>188</v>
      </c>
      <c r="D22" s="175">
        <v>27</v>
      </c>
      <c r="E22" s="175" t="s">
        <v>200</v>
      </c>
      <c r="F22" s="176" t="s">
        <v>194</v>
      </c>
      <c r="G22" s="53"/>
      <c r="H22" s="53"/>
    </row>
    <row r="23" spans="1:8">
      <c r="A23" s="53"/>
      <c r="B23" s="165" t="s">
        <v>207</v>
      </c>
      <c r="C23" s="88" t="s">
        <v>189</v>
      </c>
      <c r="D23" s="89">
        <v>28</v>
      </c>
      <c r="E23" s="89" t="s">
        <v>201</v>
      </c>
      <c r="F23" s="90" t="s">
        <v>195</v>
      </c>
      <c r="G23" s="53"/>
      <c r="H23" s="53"/>
    </row>
    <row r="24" spans="1:8">
      <c r="A24" s="53"/>
      <c r="B24" s="165" t="s">
        <v>208</v>
      </c>
      <c r="C24" s="88" t="s">
        <v>190</v>
      </c>
      <c r="D24" s="89">
        <v>29</v>
      </c>
      <c r="E24" s="89" t="s">
        <v>202</v>
      </c>
      <c r="F24" s="90" t="s">
        <v>196</v>
      </c>
      <c r="G24" s="53"/>
      <c r="H24" s="53"/>
    </row>
    <row r="25" spans="1:8">
      <c r="A25" s="53"/>
      <c r="B25" s="165" t="s">
        <v>209</v>
      </c>
      <c r="C25" s="88" t="s">
        <v>191</v>
      </c>
      <c r="D25" s="89">
        <v>30</v>
      </c>
      <c r="E25" s="89" t="s">
        <v>203</v>
      </c>
      <c r="F25" s="90" t="s">
        <v>197</v>
      </c>
      <c r="G25" s="53"/>
      <c r="H25" s="53"/>
    </row>
    <row r="26" spans="1:8">
      <c r="A26" s="53"/>
      <c r="B26" s="165" t="s">
        <v>210</v>
      </c>
      <c r="C26" s="88" t="s">
        <v>192</v>
      </c>
      <c r="D26" s="89">
        <v>31</v>
      </c>
      <c r="E26" s="89" t="s">
        <v>204</v>
      </c>
      <c r="F26" s="90" t="s">
        <v>198</v>
      </c>
      <c r="G26" s="53"/>
      <c r="H26" s="53"/>
    </row>
    <row r="27" spans="1:8" ht="16.5" thickBot="1">
      <c r="A27" s="53"/>
      <c r="B27" s="177" t="s">
        <v>211</v>
      </c>
      <c r="C27" s="178" t="s">
        <v>193</v>
      </c>
      <c r="D27" s="179">
        <v>32</v>
      </c>
      <c r="E27" s="179" t="s">
        <v>205</v>
      </c>
      <c r="F27" s="180" t="s">
        <v>199</v>
      </c>
      <c r="G27" s="53"/>
      <c r="H27" s="53"/>
    </row>
    <row r="28" spans="1:8" ht="10.5" customHeight="1" thickBot="1">
      <c r="A28" s="53"/>
      <c r="B28" s="166"/>
      <c r="C28" s="167"/>
      <c r="D28" s="167"/>
      <c r="E28" s="167"/>
      <c r="F28" s="168"/>
      <c r="G28" s="53"/>
      <c r="H28" s="53"/>
    </row>
    <row r="29" spans="1:8" ht="16.5" thickBot="1">
      <c r="A29" s="53"/>
      <c r="B29" s="201" t="s">
        <v>212</v>
      </c>
      <c r="C29" s="127" t="s">
        <v>212</v>
      </c>
      <c r="D29" s="128"/>
      <c r="E29" s="128"/>
      <c r="F29" s="129"/>
      <c r="G29" s="53"/>
      <c r="H29" s="53"/>
    </row>
    <row r="30" spans="1:8" ht="7.5" customHeight="1" thickBot="1">
      <c r="A30" s="53"/>
      <c r="B30" s="171"/>
      <c r="C30" s="92"/>
      <c r="D30" s="92"/>
      <c r="E30" s="92"/>
      <c r="F30" s="172"/>
      <c r="G30" s="53"/>
      <c r="H30" s="53"/>
    </row>
    <row r="31" spans="1:8">
      <c r="A31" s="53"/>
      <c r="B31" s="202" t="s">
        <v>213</v>
      </c>
      <c r="C31" s="203" t="s">
        <v>214</v>
      </c>
      <c r="D31" s="191">
        <v>33</v>
      </c>
      <c r="E31" s="191" t="s">
        <v>240</v>
      </c>
      <c r="F31" s="192">
        <v>15.7</v>
      </c>
      <c r="G31" s="53"/>
      <c r="H31" s="53"/>
    </row>
    <row r="32" spans="1:8">
      <c r="A32" s="53"/>
      <c r="B32" s="204" t="s">
        <v>216</v>
      </c>
      <c r="C32" s="205" t="s">
        <v>215</v>
      </c>
      <c r="D32" s="163">
        <v>34</v>
      </c>
      <c r="E32" s="163" t="s">
        <v>378</v>
      </c>
      <c r="F32" s="164">
        <v>0.25</v>
      </c>
      <c r="G32" s="53"/>
      <c r="H32" s="53"/>
    </row>
    <row r="33" spans="1:8" ht="16.5" thickBot="1">
      <c r="A33" s="53"/>
      <c r="B33" s="206" t="s">
        <v>217</v>
      </c>
      <c r="C33" s="207" t="s">
        <v>218</v>
      </c>
      <c r="D33" s="195">
        <v>35</v>
      </c>
      <c r="E33" s="195" t="s">
        <v>379</v>
      </c>
      <c r="F33" s="196">
        <v>0.3</v>
      </c>
      <c r="G33" s="53"/>
      <c r="H33" s="53"/>
    </row>
    <row r="34" spans="1:8" ht="9.75" customHeight="1" thickBot="1">
      <c r="A34" s="53"/>
      <c r="B34" s="171"/>
      <c r="C34" s="92"/>
      <c r="D34" s="92"/>
      <c r="E34" s="92"/>
      <c r="F34" s="172"/>
      <c r="G34" s="53"/>
      <c r="H34" s="53"/>
    </row>
    <row r="35" spans="1:8" ht="16.5" thickBot="1">
      <c r="A35" s="53"/>
      <c r="B35" s="201" t="s">
        <v>219</v>
      </c>
      <c r="C35" s="127" t="s">
        <v>219</v>
      </c>
      <c r="D35" s="128"/>
      <c r="E35" s="128"/>
      <c r="F35" s="129"/>
      <c r="G35" s="53"/>
      <c r="H35" s="53"/>
    </row>
    <row r="36" spans="1:8" ht="9.75" customHeight="1" thickBot="1">
      <c r="A36" s="53"/>
      <c r="B36" s="171"/>
      <c r="C36" s="92"/>
      <c r="D36" s="92"/>
      <c r="E36" s="92"/>
      <c r="F36" s="172"/>
      <c r="G36" s="53"/>
      <c r="H36" s="53"/>
    </row>
    <row r="37" spans="1:8">
      <c r="A37" s="53"/>
      <c r="B37" s="187" t="s">
        <v>220</v>
      </c>
      <c r="C37" s="188" t="s">
        <v>222</v>
      </c>
      <c r="D37" s="175">
        <v>36</v>
      </c>
      <c r="E37" s="175" t="s">
        <v>241</v>
      </c>
      <c r="F37" s="176">
        <v>11.7</v>
      </c>
      <c r="G37" s="53"/>
      <c r="H37" s="53"/>
    </row>
    <row r="38" spans="1:8">
      <c r="A38" s="53"/>
      <c r="B38" s="184" t="s">
        <v>221</v>
      </c>
      <c r="C38" s="183" t="s">
        <v>223</v>
      </c>
      <c r="D38" s="89">
        <v>37</v>
      </c>
      <c r="E38" s="89" t="s">
        <v>242</v>
      </c>
      <c r="F38" s="90">
        <v>28.6</v>
      </c>
      <c r="G38" s="53"/>
      <c r="H38" s="53"/>
    </row>
    <row r="39" spans="1:8">
      <c r="A39" s="53"/>
      <c r="B39" s="184" t="s">
        <v>224</v>
      </c>
      <c r="C39" s="182" t="s">
        <v>226</v>
      </c>
      <c r="D39" s="182">
        <v>38</v>
      </c>
      <c r="E39" s="89" t="s">
        <v>385</v>
      </c>
      <c r="F39" s="306">
        <v>0.1</v>
      </c>
      <c r="G39" s="53"/>
      <c r="H39" s="53"/>
    </row>
    <row r="40" spans="1:8">
      <c r="A40" s="53"/>
      <c r="B40" s="184" t="s">
        <v>225</v>
      </c>
      <c r="C40" s="182" t="s">
        <v>227</v>
      </c>
      <c r="D40" s="182">
        <v>39</v>
      </c>
      <c r="E40" s="89" t="s">
        <v>386</v>
      </c>
      <c r="F40" s="306">
        <v>0.2</v>
      </c>
      <c r="G40" s="53"/>
      <c r="H40" s="53"/>
    </row>
    <row r="41" spans="1:8">
      <c r="A41" s="53"/>
      <c r="B41" s="184" t="s">
        <v>228</v>
      </c>
      <c r="C41" s="182" t="s">
        <v>230</v>
      </c>
      <c r="D41" s="182">
        <v>40</v>
      </c>
      <c r="E41" s="89" t="s">
        <v>244</v>
      </c>
      <c r="F41" s="90" t="s">
        <v>243</v>
      </c>
      <c r="G41" s="53"/>
      <c r="H41" s="53"/>
    </row>
    <row r="42" spans="1:8" ht="16.5" thickBot="1">
      <c r="A42" s="53"/>
      <c r="B42" s="185" t="s">
        <v>229</v>
      </c>
      <c r="C42" s="197" t="s">
        <v>231</v>
      </c>
      <c r="D42" s="197">
        <v>41</v>
      </c>
      <c r="E42" s="179" t="s">
        <v>245</v>
      </c>
      <c r="F42" s="180" t="s">
        <v>246</v>
      </c>
      <c r="G42" s="53"/>
      <c r="H42" s="53"/>
    </row>
    <row r="43" spans="1:8" ht="13.5" customHeight="1" thickBot="1">
      <c r="A43" s="53"/>
      <c r="B43" s="171"/>
      <c r="C43" s="92"/>
      <c r="D43" s="92"/>
      <c r="E43" s="92"/>
      <c r="F43" s="172"/>
      <c r="G43" s="53"/>
      <c r="H43" s="53"/>
    </row>
    <row r="44" spans="1:8" ht="16.5" thickBot="1">
      <c r="A44" s="53"/>
      <c r="B44" s="201" t="s">
        <v>247</v>
      </c>
      <c r="C44" s="127" t="s">
        <v>232</v>
      </c>
      <c r="D44" s="128"/>
      <c r="E44" s="128"/>
      <c r="F44" s="129"/>
      <c r="G44" s="53"/>
      <c r="H44" s="53"/>
    </row>
    <row r="45" spans="1:8" ht="9.75" customHeight="1" thickBot="1">
      <c r="A45" s="53"/>
      <c r="B45" s="171"/>
      <c r="C45" s="92"/>
      <c r="D45" s="92"/>
      <c r="E45" s="92"/>
      <c r="F45" s="172"/>
      <c r="G45" s="53"/>
      <c r="H45" s="53"/>
    </row>
    <row r="46" spans="1:8">
      <c r="A46" s="53"/>
      <c r="B46" s="202" t="s">
        <v>239</v>
      </c>
      <c r="C46" s="208" t="s">
        <v>233</v>
      </c>
      <c r="D46" s="191">
        <v>42</v>
      </c>
      <c r="E46" s="191" t="s">
        <v>380</v>
      </c>
      <c r="F46" s="192">
        <v>0.82</v>
      </c>
      <c r="G46" s="53"/>
      <c r="H46" s="53"/>
    </row>
    <row r="47" spans="1:8">
      <c r="A47" s="53"/>
      <c r="B47" s="204" t="s">
        <v>239</v>
      </c>
      <c r="C47" s="209" t="s">
        <v>234</v>
      </c>
      <c r="D47" s="163">
        <v>43</v>
      </c>
      <c r="E47" s="163" t="s">
        <v>381</v>
      </c>
      <c r="F47" s="164">
        <v>2</v>
      </c>
      <c r="G47" s="53"/>
      <c r="H47" s="53"/>
    </row>
    <row r="48" spans="1:8">
      <c r="A48" s="53"/>
      <c r="B48" s="204" t="s">
        <v>239</v>
      </c>
      <c r="C48" s="209" t="s">
        <v>235</v>
      </c>
      <c r="D48" s="210">
        <v>44</v>
      </c>
      <c r="E48" s="210" t="s">
        <v>382</v>
      </c>
      <c r="F48" s="305">
        <v>3.2</v>
      </c>
      <c r="G48" s="53"/>
      <c r="H48" s="53"/>
    </row>
    <row r="49" spans="1:8">
      <c r="A49" s="53"/>
      <c r="B49" s="204" t="s">
        <v>239</v>
      </c>
      <c r="C49" s="209" t="s">
        <v>236</v>
      </c>
      <c r="D49" s="210">
        <v>45</v>
      </c>
      <c r="E49" s="163" t="s">
        <v>383</v>
      </c>
      <c r="F49" s="164">
        <v>5.8</v>
      </c>
      <c r="G49" s="53"/>
      <c r="H49" s="53"/>
    </row>
    <row r="50" spans="1:8">
      <c r="A50" s="53"/>
      <c r="B50" s="204" t="s">
        <v>239</v>
      </c>
      <c r="C50" s="209" t="s">
        <v>237</v>
      </c>
      <c r="D50" s="210">
        <v>46</v>
      </c>
      <c r="E50" s="163" t="s">
        <v>384</v>
      </c>
      <c r="F50" s="164">
        <v>6.2</v>
      </c>
      <c r="G50" s="53"/>
      <c r="H50" s="53"/>
    </row>
    <row r="51" spans="1:8" ht="16.5" thickBot="1">
      <c r="A51" s="53"/>
      <c r="B51" s="206" t="s">
        <v>239</v>
      </c>
      <c r="C51" s="213" t="s">
        <v>238</v>
      </c>
      <c r="D51" s="214">
        <v>47</v>
      </c>
      <c r="E51" s="215"/>
      <c r="F51" s="216"/>
      <c r="G51" s="53"/>
      <c r="H51" s="53"/>
    </row>
    <row r="52" spans="1:8">
      <c r="A52" s="53"/>
      <c r="B52" s="53"/>
      <c r="C52" s="53"/>
      <c r="D52" s="53"/>
      <c r="E52" s="53"/>
      <c r="F52" s="53"/>
      <c r="G52" s="53"/>
      <c r="H52" s="53"/>
    </row>
    <row r="53" spans="1:8">
      <c r="A53" s="53"/>
      <c r="B53" s="53"/>
      <c r="C53" s="53"/>
      <c r="D53" s="53"/>
      <c r="E53" s="53"/>
      <c r="F53" s="53"/>
      <c r="G53" s="53"/>
      <c r="H53" s="53"/>
    </row>
    <row r="54" spans="1:8">
      <c r="A54" s="53"/>
      <c r="G54" s="53"/>
      <c r="H54" s="53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5" tint="0.59999389629810485"/>
  </sheetPr>
  <dimension ref="A1:AB110"/>
  <sheetViews>
    <sheetView workbookViewId="0">
      <selection activeCell="AA1" sqref="AA1"/>
    </sheetView>
  </sheetViews>
  <sheetFormatPr baseColWidth="10" defaultColWidth="10" defaultRowHeight="18"/>
  <cols>
    <col min="1" max="1" width="5.375" style="252" bestFit="1" customWidth="1"/>
    <col min="2" max="2" width="20.25" style="253" bestFit="1" customWidth="1"/>
    <col min="3" max="14" width="5.25" style="250" bestFit="1" customWidth="1"/>
    <col min="15" max="26" width="10" style="251"/>
    <col min="27" max="27" width="16" style="251" customWidth="1"/>
    <col min="28" max="16384" width="10" style="251"/>
  </cols>
  <sheetData>
    <row r="1" spans="1:28" ht="32.25" thickBot="1">
      <c r="A1" s="390"/>
      <c r="B1" s="390"/>
      <c r="C1" s="390"/>
      <c r="D1" s="390"/>
      <c r="J1" s="390" t="s">
        <v>260</v>
      </c>
      <c r="K1" s="390"/>
      <c r="L1" s="390"/>
      <c r="M1" s="390"/>
      <c r="N1" s="390"/>
      <c r="S1" s="291" t="s">
        <v>376</v>
      </c>
      <c r="T1" s="289" t="s">
        <v>262</v>
      </c>
      <c r="U1" s="301">
        <f>Rack!K50</f>
        <v>5.5</v>
      </c>
      <c r="V1" s="292"/>
      <c r="W1" s="289" t="s">
        <v>263</v>
      </c>
      <c r="X1" s="290">
        <f>Rack!K49</f>
        <v>5</v>
      </c>
      <c r="Y1" s="292"/>
      <c r="Z1" s="289" t="s">
        <v>264</v>
      </c>
      <c r="AA1" s="291">
        <f>INDEX($P$8:$AB$102,MATCH(X1,$A$8:$A$102,0),MATCH(U1,$P$4:$AB$4,1))</f>
        <v>61.08</v>
      </c>
    </row>
    <row r="2" spans="1:28" ht="18.75" thickBot="1">
      <c r="P2" s="251" t="s">
        <v>261</v>
      </c>
      <c r="Q2" s="251">
        <v>3</v>
      </c>
      <c r="S2" s="293" t="s">
        <v>377</v>
      </c>
      <c r="T2" s="294" t="s">
        <v>262</v>
      </c>
      <c r="U2" s="302">
        <f ca="1">'Brick Start Module Move'!K50</f>
        <v>5.7750000000000004</v>
      </c>
      <c r="V2" s="296"/>
      <c r="W2" s="297" t="s">
        <v>263</v>
      </c>
      <c r="X2" s="295">
        <f>'Brick Start Module Move'!K49</f>
        <v>3</v>
      </c>
      <c r="Y2" s="296"/>
      <c r="Z2" s="297" t="s">
        <v>264</v>
      </c>
      <c r="AA2" s="298">
        <f ca="1">INDEX($P$8:$AB$102,MATCH(X2,$A$8:$A$102,0),MATCH(U2,$P$4:$AB$4,1))</f>
        <v>52.320000000000007</v>
      </c>
    </row>
    <row r="3" spans="1:28">
      <c r="E3" s="391" t="s">
        <v>265</v>
      </c>
      <c r="F3" s="391"/>
      <c r="G3" s="391"/>
      <c r="H3" s="391"/>
      <c r="I3" s="391"/>
      <c r="J3" s="391"/>
      <c r="M3" s="391" t="s">
        <v>266</v>
      </c>
      <c r="N3" s="391"/>
    </row>
    <row r="4" spans="1:28" ht="15.75" customHeight="1">
      <c r="A4" s="254" t="s">
        <v>267</v>
      </c>
      <c r="B4" s="255"/>
      <c r="C4" s="256">
        <v>0</v>
      </c>
      <c r="D4" s="256">
        <v>11</v>
      </c>
      <c r="E4" s="256">
        <v>21</v>
      </c>
      <c r="F4" s="256">
        <v>31</v>
      </c>
      <c r="G4" s="256">
        <v>41</v>
      </c>
      <c r="H4" s="256">
        <v>51</v>
      </c>
      <c r="I4" s="256">
        <v>61</v>
      </c>
      <c r="J4" s="256">
        <v>71</v>
      </c>
      <c r="K4" s="256">
        <v>81</v>
      </c>
      <c r="L4" s="256">
        <v>91</v>
      </c>
      <c r="M4" s="256">
        <v>100</v>
      </c>
      <c r="N4" s="283">
        <v>501</v>
      </c>
      <c r="O4" s="220"/>
      <c r="P4" s="284">
        <v>0</v>
      </c>
      <c r="Q4" s="256">
        <v>11</v>
      </c>
      <c r="R4" s="256">
        <v>21</v>
      </c>
      <c r="S4" s="256">
        <v>31</v>
      </c>
      <c r="T4" s="256">
        <v>41</v>
      </c>
      <c r="U4" s="256">
        <v>51</v>
      </c>
      <c r="V4" s="256">
        <v>61</v>
      </c>
      <c r="W4" s="256">
        <v>71</v>
      </c>
      <c r="X4" s="256">
        <v>81</v>
      </c>
      <c r="Y4" s="256">
        <v>91</v>
      </c>
      <c r="Z4" s="256">
        <v>100</v>
      </c>
      <c r="AA4" s="256">
        <v>501</v>
      </c>
      <c r="AB4" s="256">
        <v>1001</v>
      </c>
    </row>
    <row r="5" spans="1:28" ht="15.75" customHeight="1">
      <c r="A5" s="257"/>
      <c r="B5" s="258"/>
      <c r="C5" s="259">
        <v>10</v>
      </c>
      <c r="D5" s="259">
        <v>20</v>
      </c>
      <c r="E5" s="259">
        <v>30</v>
      </c>
      <c r="F5" s="259">
        <v>40</v>
      </c>
      <c r="G5" s="259">
        <v>50</v>
      </c>
      <c r="H5" s="259">
        <v>60</v>
      </c>
      <c r="I5" s="259">
        <v>70</v>
      </c>
      <c r="J5" s="259">
        <v>80</v>
      </c>
      <c r="K5" s="259">
        <v>90</v>
      </c>
      <c r="L5" s="259">
        <v>100</v>
      </c>
      <c r="M5" s="259">
        <v>500</v>
      </c>
      <c r="N5" s="285">
        <v>1000</v>
      </c>
      <c r="O5" s="281" t="s">
        <v>375</v>
      </c>
      <c r="P5" s="287">
        <v>10</v>
      </c>
      <c r="Q5" s="259">
        <v>20</v>
      </c>
      <c r="R5" s="259">
        <v>30</v>
      </c>
      <c r="S5" s="259">
        <v>40</v>
      </c>
      <c r="T5" s="259">
        <v>50</v>
      </c>
      <c r="U5" s="259">
        <v>60</v>
      </c>
      <c r="V5" s="259">
        <v>70</v>
      </c>
      <c r="W5" s="259">
        <v>80</v>
      </c>
      <c r="X5" s="259">
        <v>90</v>
      </c>
      <c r="Y5" s="259">
        <v>100</v>
      </c>
      <c r="Z5" s="259">
        <v>500</v>
      </c>
      <c r="AA5" s="259">
        <v>1000</v>
      </c>
      <c r="AB5" s="259"/>
    </row>
    <row r="6" spans="1:28" ht="15.75" customHeight="1">
      <c r="A6" s="260"/>
      <c r="B6" s="261"/>
      <c r="C6" s="262" t="s">
        <v>268</v>
      </c>
      <c r="D6" s="262" t="s">
        <v>268</v>
      </c>
      <c r="E6" s="262" t="s">
        <v>268</v>
      </c>
      <c r="F6" s="262" t="s">
        <v>268</v>
      </c>
      <c r="G6" s="262" t="s">
        <v>268</v>
      </c>
      <c r="H6" s="262" t="s">
        <v>268</v>
      </c>
      <c r="I6" s="262" t="s">
        <v>268</v>
      </c>
      <c r="J6" s="262" t="s">
        <v>268</v>
      </c>
      <c r="K6" s="262" t="s">
        <v>268</v>
      </c>
      <c r="L6" s="262" t="s">
        <v>268</v>
      </c>
      <c r="M6" s="262" t="s">
        <v>269</v>
      </c>
      <c r="N6" s="286" t="s">
        <v>269</v>
      </c>
      <c r="O6" s="282"/>
      <c r="P6" s="288" t="s">
        <v>268</v>
      </c>
      <c r="Q6" s="262" t="s">
        <v>268</v>
      </c>
      <c r="R6" s="262" t="s">
        <v>268</v>
      </c>
      <c r="S6" s="262" t="s">
        <v>268</v>
      </c>
      <c r="T6" s="262" t="s">
        <v>268</v>
      </c>
      <c r="U6" s="262" t="s">
        <v>268</v>
      </c>
      <c r="V6" s="262" t="s">
        <v>268</v>
      </c>
      <c r="W6" s="262" t="s">
        <v>268</v>
      </c>
      <c r="X6" s="262" t="s">
        <v>268</v>
      </c>
      <c r="Y6" s="262" t="s">
        <v>268</v>
      </c>
      <c r="Z6" s="262" t="s">
        <v>269</v>
      </c>
      <c r="AA6" s="262" t="s">
        <v>269</v>
      </c>
      <c r="AB6" s="263"/>
    </row>
    <row r="7" spans="1:28" ht="15.75" customHeight="1">
      <c r="A7" s="257"/>
      <c r="B7" s="258"/>
      <c r="C7" s="264"/>
      <c r="D7" s="264"/>
      <c r="E7" s="264"/>
      <c r="F7" s="264"/>
      <c r="G7" s="264"/>
      <c r="H7" s="264"/>
      <c r="I7" s="264"/>
      <c r="J7" s="264"/>
      <c r="K7" s="264"/>
      <c r="L7" s="264"/>
      <c r="M7" s="264"/>
      <c r="N7" s="264"/>
      <c r="O7" s="220" t="s">
        <v>252</v>
      </c>
      <c r="P7" s="264"/>
      <c r="Q7" s="264"/>
      <c r="R7" s="264"/>
      <c r="S7" s="264"/>
      <c r="T7" s="264"/>
      <c r="U7" s="264"/>
      <c r="V7" s="264"/>
      <c r="W7" s="264"/>
      <c r="X7" s="264"/>
      <c r="Y7" s="264"/>
      <c r="Z7" s="264"/>
      <c r="AA7" s="264"/>
      <c r="AB7" s="265"/>
    </row>
    <row r="8" spans="1:28" ht="16.5" customHeight="1">
      <c r="A8" s="220">
        <v>1</v>
      </c>
      <c r="B8" s="266" t="s">
        <v>270</v>
      </c>
      <c r="C8" s="267">
        <v>14.41</v>
      </c>
      <c r="D8" s="267">
        <v>17.170000000000002</v>
      </c>
      <c r="E8" s="267">
        <v>19.93</v>
      </c>
      <c r="F8" s="267">
        <v>22.91</v>
      </c>
      <c r="G8" s="267">
        <v>27.21</v>
      </c>
      <c r="H8" s="267">
        <v>29.97</v>
      </c>
      <c r="I8" s="267">
        <v>34.07</v>
      </c>
      <c r="J8" s="267">
        <v>36.83</v>
      </c>
      <c r="K8" s="267">
        <v>40.56</v>
      </c>
      <c r="L8" s="267">
        <v>43.33</v>
      </c>
      <c r="M8" s="267">
        <v>41.61</v>
      </c>
      <c r="N8" s="267">
        <v>29.36</v>
      </c>
      <c r="O8" s="220">
        <v>1</v>
      </c>
      <c r="P8" s="267">
        <f t="shared" ref="P8:P26" si="0">C8*fx</f>
        <v>43.230000000000004</v>
      </c>
      <c r="Q8" s="267">
        <f t="shared" ref="Q8:Q26" si="1">D8*fx</f>
        <v>51.510000000000005</v>
      </c>
      <c r="R8" s="267">
        <f t="shared" ref="R8:R26" si="2">E8*fx</f>
        <v>59.79</v>
      </c>
      <c r="S8" s="267">
        <f t="shared" ref="S8:S26" si="3">F8*fx</f>
        <v>68.73</v>
      </c>
      <c r="T8" s="267">
        <f t="shared" ref="T8:T26" si="4">G8*fx</f>
        <v>81.63</v>
      </c>
      <c r="U8" s="267">
        <f t="shared" ref="U8:U26" si="5">H8*fx</f>
        <v>89.91</v>
      </c>
      <c r="V8" s="267">
        <f t="shared" ref="V8:V26" si="6">I8*fx</f>
        <v>102.21000000000001</v>
      </c>
      <c r="W8" s="267">
        <f t="shared" ref="W8:W26" si="7">J8*fx</f>
        <v>110.49</v>
      </c>
      <c r="X8" s="267">
        <f t="shared" ref="X8:X26" si="8">K8*fx</f>
        <v>121.68</v>
      </c>
      <c r="Y8" s="267">
        <f t="shared" ref="Y8:Y26" si="9">L8*fx</f>
        <v>129.99</v>
      </c>
      <c r="Z8" s="267">
        <f t="shared" ref="Z8:Z26" si="10">M8*fx</f>
        <v>124.83</v>
      </c>
      <c r="AA8" s="267">
        <f t="shared" ref="AA8:AA26" si="11">N8*fx</f>
        <v>88.08</v>
      </c>
      <c r="AB8" s="268" t="s">
        <v>271</v>
      </c>
    </row>
    <row r="9" spans="1:28" ht="16.5" customHeight="1">
      <c r="A9" s="220">
        <v>2</v>
      </c>
      <c r="B9" s="266" t="s">
        <v>272</v>
      </c>
      <c r="C9" s="267">
        <v>14.05</v>
      </c>
      <c r="D9" s="267">
        <v>16.43</v>
      </c>
      <c r="E9" s="267">
        <v>18.829999999999998</v>
      </c>
      <c r="F9" s="267">
        <v>21.43</v>
      </c>
      <c r="G9" s="267">
        <v>25.38</v>
      </c>
      <c r="H9" s="267">
        <v>27.76</v>
      </c>
      <c r="I9" s="267">
        <v>31.49</v>
      </c>
      <c r="J9" s="267">
        <v>33.880000000000003</v>
      </c>
      <c r="K9" s="267">
        <v>37.26</v>
      </c>
      <c r="L9" s="267">
        <v>39.65</v>
      </c>
      <c r="M9" s="267">
        <v>37.93</v>
      </c>
      <c r="N9" s="267">
        <v>27.66</v>
      </c>
      <c r="O9" s="220">
        <v>2</v>
      </c>
      <c r="P9" s="267">
        <f t="shared" si="0"/>
        <v>42.150000000000006</v>
      </c>
      <c r="Q9" s="267">
        <f t="shared" si="1"/>
        <v>49.29</v>
      </c>
      <c r="R9" s="267">
        <f t="shared" si="2"/>
        <v>56.489999999999995</v>
      </c>
      <c r="S9" s="267">
        <f t="shared" si="3"/>
        <v>64.289999999999992</v>
      </c>
      <c r="T9" s="267">
        <f t="shared" si="4"/>
        <v>76.14</v>
      </c>
      <c r="U9" s="267">
        <f t="shared" si="5"/>
        <v>83.28</v>
      </c>
      <c r="V9" s="267">
        <f t="shared" si="6"/>
        <v>94.47</v>
      </c>
      <c r="W9" s="267">
        <f t="shared" si="7"/>
        <v>101.64000000000001</v>
      </c>
      <c r="X9" s="267">
        <f t="shared" si="8"/>
        <v>111.78</v>
      </c>
      <c r="Y9" s="267">
        <f t="shared" si="9"/>
        <v>118.94999999999999</v>
      </c>
      <c r="Z9" s="267">
        <f t="shared" si="10"/>
        <v>113.78999999999999</v>
      </c>
      <c r="AA9" s="267">
        <f t="shared" si="11"/>
        <v>82.98</v>
      </c>
      <c r="AB9" s="268" t="s">
        <v>271</v>
      </c>
    </row>
    <row r="10" spans="1:28" ht="16.5" customHeight="1">
      <c r="A10" s="220">
        <v>3</v>
      </c>
      <c r="B10" s="266" t="s">
        <v>273</v>
      </c>
      <c r="C10" s="267">
        <v>17.440000000000001</v>
      </c>
      <c r="D10" s="267">
        <v>20.329999999999998</v>
      </c>
      <c r="E10" s="267">
        <v>23.2</v>
      </c>
      <c r="F10" s="267">
        <v>26.34</v>
      </c>
      <c r="G10" s="267">
        <v>31.15</v>
      </c>
      <c r="H10" s="267">
        <v>34.03</v>
      </c>
      <c r="I10" s="267">
        <v>38.57</v>
      </c>
      <c r="J10" s="267">
        <v>41.45</v>
      </c>
      <c r="K10" s="267">
        <v>45.53</v>
      </c>
      <c r="L10" s="267">
        <v>48.41</v>
      </c>
      <c r="M10" s="267">
        <v>46.15</v>
      </c>
      <c r="N10" s="267">
        <v>32.630000000000003</v>
      </c>
      <c r="O10" s="220">
        <v>3</v>
      </c>
      <c r="P10" s="267">
        <f t="shared" si="0"/>
        <v>52.320000000000007</v>
      </c>
      <c r="Q10" s="267">
        <f t="shared" si="1"/>
        <v>60.989999999999995</v>
      </c>
      <c r="R10" s="267">
        <f t="shared" si="2"/>
        <v>69.599999999999994</v>
      </c>
      <c r="S10" s="267">
        <f t="shared" si="3"/>
        <v>79.02</v>
      </c>
      <c r="T10" s="267">
        <f t="shared" si="4"/>
        <v>93.449999999999989</v>
      </c>
      <c r="U10" s="267">
        <f t="shared" si="5"/>
        <v>102.09</v>
      </c>
      <c r="V10" s="267">
        <f t="shared" si="6"/>
        <v>115.71000000000001</v>
      </c>
      <c r="W10" s="267">
        <f t="shared" si="7"/>
        <v>124.35000000000001</v>
      </c>
      <c r="X10" s="267">
        <f t="shared" si="8"/>
        <v>136.59</v>
      </c>
      <c r="Y10" s="267">
        <f t="shared" si="9"/>
        <v>145.22999999999999</v>
      </c>
      <c r="Z10" s="267">
        <f t="shared" si="10"/>
        <v>138.44999999999999</v>
      </c>
      <c r="AA10" s="267">
        <f t="shared" si="11"/>
        <v>97.890000000000015</v>
      </c>
      <c r="AB10" s="268" t="s">
        <v>271</v>
      </c>
    </row>
    <row r="11" spans="1:28" ht="16.5" customHeight="1">
      <c r="A11" s="220">
        <v>4</v>
      </c>
      <c r="B11" s="266" t="s">
        <v>274</v>
      </c>
      <c r="C11" s="267">
        <v>21.25</v>
      </c>
      <c r="D11" s="267">
        <v>25.69</v>
      </c>
      <c r="E11" s="267">
        <v>30.13</v>
      </c>
      <c r="F11" s="267">
        <v>36.35</v>
      </c>
      <c r="G11" s="267">
        <v>41.7</v>
      </c>
      <c r="H11" s="267">
        <v>43.92</v>
      </c>
      <c r="I11" s="267">
        <v>46.17</v>
      </c>
      <c r="J11" s="267">
        <v>51.5</v>
      </c>
      <c r="K11" s="267">
        <v>56.07</v>
      </c>
      <c r="L11" s="267">
        <v>61.32</v>
      </c>
      <c r="M11" s="267">
        <v>61.08</v>
      </c>
      <c r="N11" s="267">
        <v>45.02</v>
      </c>
      <c r="O11" s="220">
        <v>4</v>
      </c>
      <c r="P11" s="267">
        <f t="shared" si="0"/>
        <v>63.75</v>
      </c>
      <c r="Q11" s="267">
        <f t="shared" si="1"/>
        <v>77.070000000000007</v>
      </c>
      <c r="R11" s="267">
        <f t="shared" si="2"/>
        <v>90.39</v>
      </c>
      <c r="S11" s="267">
        <f t="shared" si="3"/>
        <v>109.05000000000001</v>
      </c>
      <c r="T11" s="267">
        <f t="shared" si="4"/>
        <v>125.10000000000001</v>
      </c>
      <c r="U11" s="267">
        <f t="shared" si="5"/>
        <v>131.76</v>
      </c>
      <c r="V11" s="267">
        <f t="shared" si="6"/>
        <v>138.51</v>
      </c>
      <c r="W11" s="267">
        <f t="shared" si="7"/>
        <v>154.5</v>
      </c>
      <c r="X11" s="267">
        <f t="shared" si="8"/>
        <v>168.21</v>
      </c>
      <c r="Y11" s="267">
        <f t="shared" si="9"/>
        <v>183.96</v>
      </c>
      <c r="Z11" s="267">
        <f t="shared" si="10"/>
        <v>183.24</v>
      </c>
      <c r="AA11" s="267">
        <f t="shared" si="11"/>
        <v>135.06</v>
      </c>
      <c r="AB11" s="268" t="s">
        <v>271</v>
      </c>
    </row>
    <row r="12" spans="1:28" ht="16.5" customHeight="1">
      <c r="A12" s="220">
        <v>5</v>
      </c>
      <c r="B12" s="266" t="s">
        <v>275</v>
      </c>
      <c r="C12" s="267">
        <v>20.36</v>
      </c>
      <c r="D12" s="267">
        <v>24.81</v>
      </c>
      <c r="E12" s="267">
        <v>31.01</v>
      </c>
      <c r="F12" s="267">
        <v>35.47</v>
      </c>
      <c r="G12" s="267">
        <v>40.83</v>
      </c>
      <c r="H12" s="267">
        <v>43.49</v>
      </c>
      <c r="I12" s="267">
        <v>45.72</v>
      </c>
      <c r="J12" s="267">
        <v>51.5</v>
      </c>
      <c r="K12" s="267">
        <v>55.21</v>
      </c>
      <c r="L12" s="267">
        <v>61.32</v>
      </c>
      <c r="M12" s="267">
        <v>61.08</v>
      </c>
      <c r="N12" s="267">
        <v>45.02</v>
      </c>
      <c r="O12" s="220">
        <v>5</v>
      </c>
      <c r="P12" s="267">
        <f t="shared" si="0"/>
        <v>61.08</v>
      </c>
      <c r="Q12" s="267">
        <f t="shared" si="1"/>
        <v>74.429999999999993</v>
      </c>
      <c r="R12" s="267">
        <f t="shared" si="2"/>
        <v>93.03</v>
      </c>
      <c r="S12" s="267">
        <f t="shared" si="3"/>
        <v>106.41</v>
      </c>
      <c r="T12" s="267">
        <f t="shared" si="4"/>
        <v>122.49</v>
      </c>
      <c r="U12" s="267">
        <f t="shared" si="5"/>
        <v>130.47</v>
      </c>
      <c r="V12" s="267">
        <f t="shared" si="6"/>
        <v>137.16</v>
      </c>
      <c r="W12" s="267">
        <f t="shared" si="7"/>
        <v>154.5</v>
      </c>
      <c r="X12" s="267">
        <f t="shared" si="8"/>
        <v>165.63</v>
      </c>
      <c r="Y12" s="267">
        <f t="shared" si="9"/>
        <v>183.96</v>
      </c>
      <c r="Z12" s="267">
        <f t="shared" si="10"/>
        <v>183.24</v>
      </c>
      <c r="AA12" s="267">
        <f t="shared" si="11"/>
        <v>135.06</v>
      </c>
      <c r="AB12" s="268" t="s">
        <v>271</v>
      </c>
    </row>
    <row r="13" spans="1:28" ht="16.5" customHeight="1">
      <c r="A13" s="220">
        <v>6</v>
      </c>
      <c r="B13" s="266" t="s">
        <v>276</v>
      </c>
      <c r="C13" s="267">
        <v>21.79</v>
      </c>
      <c r="D13" s="267">
        <v>27.39</v>
      </c>
      <c r="E13" s="267">
        <v>32.15</v>
      </c>
      <c r="F13" s="267">
        <v>35.69</v>
      </c>
      <c r="G13" s="267">
        <v>39.17</v>
      </c>
      <c r="H13" s="267">
        <v>42.67</v>
      </c>
      <c r="I13" s="267">
        <v>46.15</v>
      </c>
      <c r="J13" s="267">
        <v>51.37</v>
      </c>
      <c r="K13" s="267">
        <v>54.15</v>
      </c>
      <c r="L13" s="267">
        <v>56.73</v>
      </c>
      <c r="M13" s="267">
        <v>56.89</v>
      </c>
      <c r="N13" s="267">
        <v>48.06</v>
      </c>
      <c r="O13" s="220">
        <v>6</v>
      </c>
      <c r="P13" s="267">
        <f t="shared" si="0"/>
        <v>65.37</v>
      </c>
      <c r="Q13" s="267">
        <f t="shared" si="1"/>
        <v>82.17</v>
      </c>
      <c r="R13" s="267">
        <f t="shared" si="2"/>
        <v>96.449999999999989</v>
      </c>
      <c r="S13" s="267">
        <f t="shared" si="3"/>
        <v>107.07</v>
      </c>
      <c r="T13" s="267">
        <f t="shared" si="4"/>
        <v>117.51</v>
      </c>
      <c r="U13" s="267">
        <f t="shared" si="5"/>
        <v>128.01</v>
      </c>
      <c r="V13" s="267">
        <f t="shared" si="6"/>
        <v>138.44999999999999</v>
      </c>
      <c r="W13" s="267">
        <f t="shared" si="7"/>
        <v>154.10999999999999</v>
      </c>
      <c r="X13" s="267">
        <f t="shared" si="8"/>
        <v>162.44999999999999</v>
      </c>
      <c r="Y13" s="267">
        <f t="shared" si="9"/>
        <v>170.19</v>
      </c>
      <c r="Z13" s="267">
        <f t="shared" si="10"/>
        <v>170.67000000000002</v>
      </c>
      <c r="AA13" s="267">
        <f t="shared" si="11"/>
        <v>144.18</v>
      </c>
      <c r="AB13" s="268" t="s">
        <v>271</v>
      </c>
    </row>
    <row r="14" spans="1:28" ht="16.5" customHeight="1">
      <c r="A14" s="220">
        <v>7</v>
      </c>
      <c r="B14" s="266" t="s">
        <v>277</v>
      </c>
      <c r="C14" s="267">
        <v>17.53</v>
      </c>
      <c r="D14" s="267">
        <v>20.22</v>
      </c>
      <c r="E14" s="267">
        <v>22.5</v>
      </c>
      <c r="F14" s="267">
        <v>24.75</v>
      </c>
      <c r="G14" s="267">
        <v>27.38</v>
      </c>
      <c r="H14" s="267">
        <v>30.94</v>
      </c>
      <c r="I14" s="267">
        <v>34.450000000000003</v>
      </c>
      <c r="J14" s="267">
        <v>37.200000000000003</v>
      </c>
      <c r="K14" s="267">
        <v>38.94</v>
      </c>
      <c r="L14" s="267">
        <v>41.26</v>
      </c>
      <c r="M14" s="267">
        <v>41.15</v>
      </c>
      <c r="N14" s="267">
        <v>33.71</v>
      </c>
      <c r="O14" s="220">
        <v>7</v>
      </c>
      <c r="P14" s="267">
        <f t="shared" si="0"/>
        <v>52.59</v>
      </c>
      <c r="Q14" s="267">
        <f t="shared" si="1"/>
        <v>60.66</v>
      </c>
      <c r="R14" s="267">
        <f t="shared" si="2"/>
        <v>67.5</v>
      </c>
      <c r="S14" s="267">
        <f t="shared" si="3"/>
        <v>74.25</v>
      </c>
      <c r="T14" s="267">
        <f t="shared" si="4"/>
        <v>82.14</v>
      </c>
      <c r="U14" s="267">
        <f t="shared" si="5"/>
        <v>92.820000000000007</v>
      </c>
      <c r="V14" s="267">
        <f t="shared" si="6"/>
        <v>103.35000000000001</v>
      </c>
      <c r="W14" s="267">
        <f t="shared" si="7"/>
        <v>111.60000000000001</v>
      </c>
      <c r="X14" s="267">
        <f t="shared" si="8"/>
        <v>116.82</v>
      </c>
      <c r="Y14" s="267">
        <f t="shared" si="9"/>
        <v>123.78</v>
      </c>
      <c r="Z14" s="267">
        <f t="shared" si="10"/>
        <v>123.44999999999999</v>
      </c>
      <c r="AA14" s="267">
        <f t="shared" si="11"/>
        <v>101.13</v>
      </c>
      <c r="AB14" s="268" t="s">
        <v>271</v>
      </c>
    </row>
    <row r="15" spans="1:28" ht="16.5" customHeight="1">
      <c r="A15" s="220">
        <v>8</v>
      </c>
      <c r="B15" s="266" t="s">
        <v>278</v>
      </c>
      <c r="C15" s="267">
        <v>15.21</v>
      </c>
      <c r="D15" s="267">
        <v>17.61</v>
      </c>
      <c r="E15" s="267">
        <v>20</v>
      </c>
      <c r="F15" s="267">
        <v>22.62</v>
      </c>
      <c r="G15" s="267">
        <v>26.72</v>
      </c>
      <c r="H15" s="267">
        <v>29.11</v>
      </c>
      <c r="I15" s="267">
        <v>32.96</v>
      </c>
      <c r="J15" s="267">
        <v>35.36</v>
      </c>
      <c r="K15" s="267">
        <v>38.82</v>
      </c>
      <c r="L15" s="267">
        <v>41.22</v>
      </c>
      <c r="M15" s="267">
        <v>39.229999999999997</v>
      </c>
      <c r="N15" s="267">
        <v>31.68</v>
      </c>
      <c r="O15" s="220">
        <v>8</v>
      </c>
      <c r="P15" s="267">
        <f t="shared" si="0"/>
        <v>45.63</v>
      </c>
      <c r="Q15" s="267">
        <f t="shared" si="1"/>
        <v>52.83</v>
      </c>
      <c r="R15" s="267">
        <f t="shared" si="2"/>
        <v>60</v>
      </c>
      <c r="S15" s="267">
        <f t="shared" si="3"/>
        <v>67.86</v>
      </c>
      <c r="T15" s="267">
        <f t="shared" si="4"/>
        <v>80.16</v>
      </c>
      <c r="U15" s="267">
        <f t="shared" si="5"/>
        <v>87.33</v>
      </c>
      <c r="V15" s="267">
        <f t="shared" si="6"/>
        <v>98.88</v>
      </c>
      <c r="W15" s="267">
        <f t="shared" si="7"/>
        <v>106.08</v>
      </c>
      <c r="X15" s="267">
        <f t="shared" si="8"/>
        <v>116.46000000000001</v>
      </c>
      <c r="Y15" s="267">
        <f t="shared" si="9"/>
        <v>123.66</v>
      </c>
      <c r="Z15" s="267">
        <f t="shared" si="10"/>
        <v>117.69</v>
      </c>
      <c r="AA15" s="267">
        <f t="shared" si="11"/>
        <v>95.039999999999992</v>
      </c>
      <c r="AB15" s="268" t="s">
        <v>271</v>
      </c>
    </row>
    <row r="16" spans="1:28" ht="16.5" customHeight="1">
      <c r="A16" s="220">
        <v>9</v>
      </c>
      <c r="B16" s="266" t="s">
        <v>279</v>
      </c>
      <c r="C16" s="267">
        <v>15.48</v>
      </c>
      <c r="D16" s="267">
        <v>18.62</v>
      </c>
      <c r="E16" s="267">
        <v>21.76</v>
      </c>
      <c r="F16" s="267">
        <v>25.14</v>
      </c>
      <c r="G16" s="267">
        <v>29.92</v>
      </c>
      <c r="H16" s="267">
        <v>33.07</v>
      </c>
      <c r="I16" s="267">
        <v>37.619999999999997</v>
      </c>
      <c r="J16" s="267">
        <v>40.78</v>
      </c>
      <c r="K16" s="267">
        <v>44.96</v>
      </c>
      <c r="L16" s="267">
        <v>48.11</v>
      </c>
      <c r="M16" s="267">
        <v>46.7</v>
      </c>
      <c r="N16" s="267">
        <v>32.369999999999997</v>
      </c>
      <c r="O16" s="220">
        <v>9</v>
      </c>
      <c r="P16" s="267">
        <f t="shared" si="0"/>
        <v>46.44</v>
      </c>
      <c r="Q16" s="267">
        <f t="shared" si="1"/>
        <v>55.86</v>
      </c>
      <c r="R16" s="267">
        <f t="shared" si="2"/>
        <v>65.28</v>
      </c>
      <c r="S16" s="267">
        <f t="shared" si="3"/>
        <v>75.42</v>
      </c>
      <c r="T16" s="267">
        <f t="shared" si="4"/>
        <v>89.76</v>
      </c>
      <c r="U16" s="267">
        <f t="shared" si="5"/>
        <v>99.210000000000008</v>
      </c>
      <c r="V16" s="267">
        <f t="shared" si="6"/>
        <v>112.85999999999999</v>
      </c>
      <c r="W16" s="267">
        <f t="shared" si="7"/>
        <v>122.34</v>
      </c>
      <c r="X16" s="267">
        <f t="shared" si="8"/>
        <v>134.88</v>
      </c>
      <c r="Y16" s="267">
        <f t="shared" si="9"/>
        <v>144.32999999999998</v>
      </c>
      <c r="Z16" s="267">
        <f t="shared" si="10"/>
        <v>140.10000000000002</v>
      </c>
      <c r="AA16" s="267">
        <f t="shared" si="11"/>
        <v>97.109999999999985</v>
      </c>
      <c r="AB16" s="268" t="s">
        <v>271</v>
      </c>
    </row>
    <row r="17" spans="1:28" ht="16.5" customHeight="1">
      <c r="A17" s="220">
        <v>10</v>
      </c>
      <c r="B17" s="266" t="s">
        <v>280</v>
      </c>
      <c r="C17" s="267">
        <v>14.08</v>
      </c>
      <c r="D17" s="267">
        <v>16.510000000000002</v>
      </c>
      <c r="E17" s="267">
        <v>18.93</v>
      </c>
      <c r="F17" s="267">
        <v>21.58</v>
      </c>
      <c r="G17" s="267">
        <v>25.55</v>
      </c>
      <c r="H17" s="267">
        <v>27.97</v>
      </c>
      <c r="I17" s="267">
        <v>31.73</v>
      </c>
      <c r="J17" s="267">
        <v>34.159999999999997</v>
      </c>
      <c r="K17" s="267">
        <v>37.57</v>
      </c>
      <c r="L17" s="267">
        <v>40</v>
      </c>
      <c r="M17" s="267">
        <v>38.28</v>
      </c>
      <c r="N17" s="267">
        <v>27.83</v>
      </c>
      <c r="O17" s="220">
        <v>10</v>
      </c>
      <c r="P17" s="267">
        <f t="shared" si="0"/>
        <v>42.24</v>
      </c>
      <c r="Q17" s="267">
        <f t="shared" si="1"/>
        <v>49.53</v>
      </c>
      <c r="R17" s="267">
        <f t="shared" si="2"/>
        <v>56.79</v>
      </c>
      <c r="S17" s="267">
        <f t="shared" si="3"/>
        <v>64.739999999999995</v>
      </c>
      <c r="T17" s="267">
        <f t="shared" si="4"/>
        <v>76.650000000000006</v>
      </c>
      <c r="U17" s="267">
        <f t="shared" si="5"/>
        <v>83.91</v>
      </c>
      <c r="V17" s="267">
        <f t="shared" si="6"/>
        <v>95.19</v>
      </c>
      <c r="W17" s="267">
        <f t="shared" si="7"/>
        <v>102.47999999999999</v>
      </c>
      <c r="X17" s="267">
        <f t="shared" si="8"/>
        <v>112.71000000000001</v>
      </c>
      <c r="Y17" s="267">
        <f t="shared" si="9"/>
        <v>120</v>
      </c>
      <c r="Z17" s="267">
        <f t="shared" si="10"/>
        <v>114.84</v>
      </c>
      <c r="AA17" s="267">
        <f t="shared" si="11"/>
        <v>83.49</v>
      </c>
      <c r="AB17" s="268" t="s">
        <v>271</v>
      </c>
    </row>
    <row r="18" spans="1:28" ht="16.5" customHeight="1">
      <c r="A18" s="220">
        <v>11</v>
      </c>
      <c r="B18" s="266" t="s">
        <v>281</v>
      </c>
      <c r="C18" s="267">
        <v>14.72</v>
      </c>
      <c r="D18" s="267">
        <v>17.8</v>
      </c>
      <c r="E18" s="267">
        <v>20.89</v>
      </c>
      <c r="F18" s="267">
        <v>24.18</v>
      </c>
      <c r="G18" s="267">
        <v>28.79</v>
      </c>
      <c r="H18" s="267">
        <v>31.88</v>
      </c>
      <c r="I18" s="267">
        <v>36.29</v>
      </c>
      <c r="J18" s="267">
        <v>39.369999999999997</v>
      </c>
      <c r="K18" s="267">
        <v>43.42</v>
      </c>
      <c r="L18" s="267">
        <v>46.51</v>
      </c>
      <c r="M18" s="267">
        <v>44.79</v>
      </c>
      <c r="N18" s="267">
        <v>36.03</v>
      </c>
      <c r="O18" s="220">
        <v>11</v>
      </c>
      <c r="P18" s="267">
        <f t="shared" si="0"/>
        <v>44.160000000000004</v>
      </c>
      <c r="Q18" s="267">
        <f t="shared" si="1"/>
        <v>53.400000000000006</v>
      </c>
      <c r="R18" s="267">
        <f t="shared" si="2"/>
        <v>62.67</v>
      </c>
      <c r="S18" s="267">
        <f t="shared" si="3"/>
        <v>72.539999999999992</v>
      </c>
      <c r="T18" s="267">
        <f t="shared" si="4"/>
        <v>86.37</v>
      </c>
      <c r="U18" s="267">
        <f t="shared" si="5"/>
        <v>95.64</v>
      </c>
      <c r="V18" s="267">
        <f t="shared" si="6"/>
        <v>108.87</v>
      </c>
      <c r="W18" s="267">
        <f t="shared" si="7"/>
        <v>118.10999999999999</v>
      </c>
      <c r="X18" s="267">
        <f t="shared" si="8"/>
        <v>130.26</v>
      </c>
      <c r="Y18" s="267">
        <f t="shared" si="9"/>
        <v>139.53</v>
      </c>
      <c r="Z18" s="267">
        <f t="shared" si="10"/>
        <v>134.37</v>
      </c>
      <c r="AA18" s="267">
        <f t="shared" si="11"/>
        <v>108.09</v>
      </c>
      <c r="AB18" s="268" t="s">
        <v>271</v>
      </c>
    </row>
    <row r="19" spans="1:28" ht="16.5" customHeight="1">
      <c r="A19" s="220">
        <v>12</v>
      </c>
      <c r="B19" s="266" t="s">
        <v>282</v>
      </c>
      <c r="C19" s="267">
        <v>14.52</v>
      </c>
      <c r="D19" s="267">
        <v>17.41</v>
      </c>
      <c r="E19" s="267">
        <v>20.28</v>
      </c>
      <c r="F19" s="267">
        <v>23.38</v>
      </c>
      <c r="G19" s="267">
        <v>27.8</v>
      </c>
      <c r="H19" s="267">
        <v>30.68</v>
      </c>
      <c r="I19" s="267">
        <v>34.89</v>
      </c>
      <c r="J19" s="267">
        <v>37.770000000000003</v>
      </c>
      <c r="K19" s="267">
        <v>41.63</v>
      </c>
      <c r="L19" s="267">
        <v>44.5</v>
      </c>
      <c r="M19" s="267">
        <v>42.79</v>
      </c>
      <c r="N19" s="267">
        <v>30.07</v>
      </c>
      <c r="O19" s="220">
        <v>12</v>
      </c>
      <c r="P19" s="267">
        <f t="shared" si="0"/>
        <v>43.56</v>
      </c>
      <c r="Q19" s="267">
        <f t="shared" si="1"/>
        <v>52.230000000000004</v>
      </c>
      <c r="R19" s="267">
        <f t="shared" si="2"/>
        <v>60.84</v>
      </c>
      <c r="S19" s="267">
        <f t="shared" si="3"/>
        <v>70.14</v>
      </c>
      <c r="T19" s="267">
        <f t="shared" si="4"/>
        <v>83.4</v>
      </c>
      <c r="U19" s="267">
        <f t="shared" si="5"/>
        <v>92.039999999999992</v>
      </c>
      <c r="V19" s="267">
        <f t="shared" si="6"/>
        <v>104.67</v>
      </c>
      <c r="W19" s="267">
        <f t="shared" si="7"/>
        <v>113.31</v>
      </c>
      <c r="X19" s="267">
        <f t="shared" si="8"/>
        <v>124.89000000000001</v>
      </c>
      <c r="Y19" s="267">
        <f t="shared" si="9"/>
        <v>133.5</v>
      </c>
      <c r="Z19" s="267">
        <f t="shared" si="10"/>
        <v>128.37</v>
      </c>
      <c r="AA19" s="267">
        <f t="shared" si="11"/>
        <v>90.210000000000008</v>
      </c>
      <c r="AB19" s="268" t="s">
        <v>271</v>
      </c>
    </row>
    <row r="20" spans="1:28" ht="16.5" customHeight="1">
      <c r="A20" s="220">
        <v>13</v>
      </c>
      <c r="B20" s="266" t="s">
        <v>283</v>
      </c>
      <c r="C20" s="267">
        <v>19.23</v>
      </c>
      <c r="D20" s="267">
        <v>24.51</v>
      </c>
      <c r="E20" s="267">
        <v>30.2</v>
      </c>
      <c r="F20" s="267">
        <v>33.21</v>
      </c>
      <c r="G20" s="267">
        <v>36.770000000000003</v>
      </c>
      <c r="H20" s="267">
        <v>40.26</v>
      </c>
      <c r="I20" s="267">
        <v>42.94</v>
      </c>
      <c r="J20" s="267">
        <v>46.49</v>
      </c>
      <c r="K20" s="267">
        <v>49.34</v>
      </c>
      <c r="L20" s="267">
        <v>52.32</v>
      </c>
      <c r="M20" s="267">
        <v>52.14</v>
      </c>
      <c r="N20" s="267">
        <v>41.31</v>
      </c>
      <c r="O20" s="220">
        <v>13</v>
      </c>
      <c r="P20" s="267">
        <f t="shared" si="0"/>
        <v>57.69</v>
      </c>
      <c r="Q20" s="267">
        <f t="shared" si="1"/>
        <v>73.53</v>
      </c>
      <c r="R20" s="267">
        <f t="shared" si="2"/>
        <v>90.6</v>
      </c>
      <c r="S20" s="267">
        <f t="shared" si="3"/>
        <v>99.63</v>
      </c>
      <c r="T20" s="267">
        <f t="shared" si="4"/>
        <v>110.31</v>
      </c>
      <c r="U20" s="267">
        <f t="shared" si="5"/>
        <v>120.78</v>
      </c>
      <c r="V20" s="267">
        <f t="shared" si="6"/>
        <v>128.82</v>
      </c>
      <c r="W20" s="267">
        <f t="shared" si="7"/>
        <v>139.47</v>
      </c>
      <c r="X20" s="267">
        <f t="shared" si="8"/>
        <v>148.02000000000001</v>
      </c>
      <c r="Y20" s="267">
        <f t="shared" si="9"/>
        <v>156.96</v>
      </c>
      <c r="Z20" s="267">
        <f t="shared" si="10"/>
        <v>156.42000000000002</v>
      </c>
      <c r="AA20" s="267">
        <f t="shared" si="11"/>
        <v>123.93</v>
      </c>
      <c r="AB20" s="268" t="s">
        <v>271</v>
      </c>
    </row>
    <row r="21" spans="1:28" ht="16.5" customHeight="1">
      <c r="A21" s="220">
        <v>14</v>
      </c>
      <c r="B21" s="266" t="s">
        <v>284</v>
      </c>
      <c r="C21" s="267">
        <v>10.89</v>
      </c>
      <c r="D21" s="267">
        <v>14.35</v>
      </c>
      <c r="E21" s="267">
        <v>17.66</v>
      </c>
      <c r="F21" s="267">
        <v>19.559999999999999</v>
      </c>
      <c r="G21" s="267">
        <v>22.87</v>
      </c>
      <c r="H21" s="267">
        <v>24.77</v>
      </c>
      <c r="I21" s="267">
        <v>27.73</v>
      </c>
      <c r="J21" s="267">
        <v>29.64</v>
      </c>
      <c r="K21" s="267">
        <v>31.43</v>
      </c>
      <c r="L21" s="267">
        <v>33.31</v>
      </c>
      <c r="M21" s="267">
        <v>32</v>
      </c>
      <c r="N21" s="267">
        <v>25.28</v>
      </c>
      <c r="O21" s="220">
        <v>14</v>
      </c>
      <c r="P21" s="267">
        <f t="shared" si="0"/>
        <v>32.67</v>
      </c>
      <c r="Q21" s="267">
        <f t="shared" si="1"/>
        <v>43.05</v>
      </c>
      <c r="R21" s="267">
        <f t="shared" si="2"/>
        <v>52.980000000000004</v>
      </c>
      <c r="S21" s="267">
        <f t="shared" si="3"/>
        <v>58.679999999999993</v>
      </c>
      <c r="T21" s="267">
        <f t="shared" si="4"/>
        <v>68.61</v>
      </c>
      <c r="U21" s="267">
        <f t="shared" si="5"/>
        <v>74.31</v>
      </c>
      <c r="V21" s="267">
        <f t="shared" si="6"/>
        <v>83.19</v>
      </c>
      <c r="W21" s="267">
        <f t="shared" si="7"/>
        <v>88.92</v>
      </c>
      <c r="X21" s="267">
        <f t="shared" si="8"/>
        <v>94.289999999999992</v>
      </c>
      <c r="Y21" s="267">
        <f t="shared" si="9"/>
        <v>99.93</v>
      </c>
      <c r="Z21" s="267">
        <f t="shared" si="10"/>
        <v>96</v>
      </c>
      <c r="AA21" s="267">
        <f t="shared" si="11"/>
        <v>75.84</v>
      </c>
      <c r="AB21" s="268" t="s">
        <v>271</v>
      </c>
    </row>
    <row r="22" spans="1:28" ht="16.5" customHeight="1">
      <c r="A22" s="220">
        <v>15</v>
      </c>
      <c r="B22" s="266" t="s">
        <v>285</v>
      </c>
      <c r="C22" s="267">
        <v>14.29</v>
      </c>
      <c r="D22" s="267">
        <v>16.940000000000001</v>
      </c>
      <c r="E22" s="267">
        <v>19.579999999999998</v>
      </c>
      <c r="F22" s="267">
        <v>22.43</v>
      </c>
      <c r="G22" s="267">
        <v>26.62</v>
      </c>
      <c r="H22" s="267">
        <v>29.28</v>
      </c>
      <c r="I22" s="267">
        <v>33.25</v>
      </c>
      <c r="J22" s="267">
        <v>35.89</v>
      </c>
      <c r="K22" s="267">
        <v>39.51</v>
      </c>
      <c r="L22" s="267">
        <v>42.15</v>
      </c>
      <c r="M22" s="267">
        <v>40.44</v>
      </c>
      <c r="N22" s="267">
        <v>28.88</v>
      </c>
      <c r="O22" s="220">
        <v>15</v>
      </c>
      <c r="P22" s="267">
        <f t="shared" si="0"/>
        <v>42.87</v>
      </c>
      <c r="Q22" s="267">
        <f t="shared" si="1"/>
        <v>50.820000000000007</v>
      </c>
      <c r="R22" s="267">
        <f t="shared" si="2"/>
        <v>58.739999999999995</v>
      </c>
      <c r="S22" s="267">
        <f t="shared" si="3"/>
        <v>67.289999999999992</v>
      </c>
      <c r="T22" s="267">
        <f t="shared" si="4"/>
        <v>79.86</v>
      </c>
      <c r="U22" s="267">
        <f t="shared" si="5"/>
        <v>87.84</v>
      </c>
      <c r="V22" s="267">
        <f t="shared" si="6"/>
        <v>99.75</v>
      </c>
      <c r="W22" s="267">
        <f t="shared" si="7"/>
        <v>107.67</v>
      </c>
      <c r="X22" s="267">
        <f t="shared" si="8"/>
        <v>118.53</v>
      </c>
      <c r="Y22" s="267">
        <f t="shared" si="9"/>
        <v>126.44999999999999</v>
      </c>
      <c r="Z22" s="267">
        <f t="shared" si="10"/>
        <v>121.32</v>
      </c>
      <c r="AA22" s="267">
        <f t="shared" si="11"/>
        <v>86.64</v>
      </c>
      <c r="AB22" s="268" t="s">
        <v>271</v>
      </c>
    </row>
    <row r="23" spans="1:28" ht="16.5" customHeight="1">
      <c r="A23" s="220">
        <v>16</v>
      </c>
      <c r="B23" s="266" t="s">
        <v>286</v>
      </c>
      <c r="C23" s="267">
        <v>14.06</v>
      </c>
      <c r="D23" s="267">
        <v>16.47</v>
      </c>
      <c r="E23" s="267">
        <v>18.88</v>
      </c>
      <c r="F23" s="267">
        <v>21.5</v>
      </c>
      <c r="G23" s="267">
        <v>25.46</v>
      </c>
      <c r="H23" s="267">
        <v>27.87</v>
      </c>
      <c r="I23" s="267">
        <v>31.6</v>
      </c>
      <c r="J23" s="267">
        <v>34.020000000000003</v>
      </c>
      <c r="K23" s="267">
        <v>37.39</v>
      </c>
      <c r="L23" s="267">
        <v>39.81</v>
      </c>
      <c r="M23" s="267">
        <v>38.1</v>
      </c>
      <c r="N23" s="267">
        <v>27.6</v>
      </c>
      <c r="O23" s="220">
        <v>16</v>
      </c>
      <c r="P23" s="267">
        <f t="shared" si="0"/>
        <v>42.18</v>
      </c>
      <c r="Q23" s="267">
        <f t="shared" si="1"/>
        <v>49.41</v>
      </c>
      <c r="R23" s="267">
        <f t="shared" si="2"/>
        <v>56.64</v>
      </c>
      <c r="S23" s="267">
        <f t="shared" si="3"/>
        <v>64.5</v>
      </c>
      <c r="T23" s="267">
        <f t="shared" si="4"/>
        <v>76.38</v>
      </c>
      <c r="U23" s="267">
        <f t="shared" si="5"/>
        <v>83.61</v>
      </c>
      <c r="V23" s="267">
        <f t="shared" si="6"/>
        <v>94.800000000000011</v>
      </c>
      <c r="W23" s="267">
        <f t="shared" si="7"/>
        <v>102.06</v>
      </c>
      <c r="X23" s="267">
        <f t="shared" si="8"/>
        <v>112.17</v>
      </c>
      <c r="Y23" s="267">
        <f t="shared" si="9"/>
        <v>119.43</v>
      </c>
      <c r="Z23" s="267">
        <f t="shared" si="10"/>
        <v>114.30000000000001</v>
      </c>
      <c r="AA23" s="267">
        <f t="shared" si="11"/>
        <v>82.800000000000011</v>
      </c>
      <c r="AB23" s="268" t="s">
        <v>271</v>
      </c>
    </row>
    <row r="24" spans="1:28" ht="16.5" customHeight="1">
      <c r="A24" s="220">
        <v>17</v>
      </c>
      <c r="B24" s="266" t="s">
        <v>287</v>
      </c>
      <c r="C24" s="267">
        <v>15.15</v>
      </c>
      <c r="D24" s="267">
        <v>17.47</v>
      </c>
      <c r="E24" s="267">
        <v>19.809999999999999</v>
      </c>
      <c r="F24" s="267">
        <v>22.37</v>
      </c>
      <c r="G24" s="267">
        <v>26.4</v>
      </c>
      <c r="H24" s="267">
        <v>28.74</v>
      </c>
      <c r="I24" s="267">
        <v>32.520000000000003</v>
      </c>
      <c r="J24" s="267">
        <v>34.85</v>
      </c>
      <c r="K24" s="267">
        <v>38.270000000000003</v>
      </c>
      <c r="L24" s="267">
        <v>40.6</v>
      </c>
      <c r="M24" s="267">
        <v>38.6</v>
      </c>
      <c r="N24" s="267">
        <v>28.25</v>
      </c>
      <c r="O24" s="220">
        <v>17</v>
      </c>
      <c r="P24" s="267">
        <f t="shared" si="0"/>
        <v>45.45</v>
      </c>
      <c r="Q24" s="267">
        <f t="shared" si="1"/>
        <v>52.41</v>
      </c>
      <c r="R24" s="267">
        <f t="shared" si="2"/>
        <v>59.429999999999993</v>
      </c>
      <c r="S24" s="267">
        <f t="shared" si="3"/>
        <v>67.11</v>
      </c>
      <c r="T24" s="267">
        <f t="shared" si="4"/>
        <v>79.199999999999989</v>
      </c>
      <c r="U24" s="267">
        <f t="shared" si="5"/>
        <v>86.22</v>
      </c>
      <c r="V24" s="267">
        <f t="shared" si="6"/>
        <v>97.56</v>
      </c>
      <c r="W24" s="267">
        <f t="shared" si="7"/>
        <v>104.55000000000001</v>
      </c>
      <c r="X24" s="267">
        <f t="shared" si="8"/>
        <v>114.81</v>
      </c>
      <c r="Y24" s="267">
        <f t="shared" si="9"/>
        <v>121.80000000000001</v>
      </c>
      <c r="Z24" s="267">
        <f t="shared" si="10"/>
        <v>115.80000000000001</v>
      </c>
      <c r="AA24" s="267">
        <f t="shared" si="11"/>
        <v>84.75</v>
      </c>
      <c r="AB24" s="268" t="s">
        <v>271</v>
      </c>
    </row>
    <row r="25" spans="1:28" ht="16.5" customHeight="1">
      <c r="A25" s="220">
        <v>18</v>
      </c>
      <c r="B25" s="266" t="s">
        <v>288</v>
      </c>
      <c r="C25" s="267">
        <v>13.9</v>
      </c>
      <c r="D25" s="267">
        <v>16.16</v>
      </c>
      <c r="E25" s="267">
        <v>18.420000000000002</v>
      </c>
      <c r="F25" s="267">
        <v>20.87</v>
      </c>
      <c r="G25" s="267">
        <v>24.68</v>
      </c>
      <c r="H25" s="267">
        <v>26.93</v>
      </c>
      <c r="I25" s="267">
        <v>30.52</v>
      </c>
      <c r="J25" s="267">
        <v>32.770000000000003</v>
      </c>
      <c r="K25" s="267">
        <v>35.99</v>
      </c>
      <c r="L25" s="267">
        <v>38.25</v>
      </c>
      <c r="M25" s="267">
        <v>36.53</v>
      </c>
      <c r="N25" s="267">
        <v>26.82</v>
      </c>
      <c r="O25" s="220">
        <v>18</v>
      </c>
      <c r="P25" s="267">
        <f t="shared" si="0"/>
        <v>41.7</v>
      </c>
      <c r="Q25" s="267">
        <f t="shared" si="1"/>
        <v>48.480000000000004</v>
      </c>
      <c r="R25" s="267">
        <f t="shared" si="2"/>
        <v>55.260000000000005</v>
      </c>
      <c r="S25" s="267">
        <f t="shared" si="3"/>
        <v>62.61</v>
      </c>
      <c r="T25" s="267">
        <f t="shared" si="4"/>
        <v>74.039999999999992</v>
      </c>
      <c r="U25" s="267">
        <f t="shared" si="5"/>
        <v>80.789999999999992</v>
      </c>
      <c r="V25" s="267">
        <f t="shared" si="6"/>
        <v>91.56</v>
      </c>
      <c r="W25" s="267">
        <f t="shared" si="7"/>
        <v>98.31</v>
      </c>
      <c r="X25" s="267">
        <f t="shared" si="8"/>
        <v>107.97</v>
      </c>
      <c r="Y25" s="267">
        <f t="shared" si="9"/>
        <v>114.75</v>
      </c>
      <c r="Z25" s="267">
        <f t="shared" si="10"/>
        <v>109.59</v>
      </c>
      <c r="AA25" s="267">
        <f t="shared" si="11"/>
        <v>80.460000000000008</v>
      </c>
      <c r="AB25" s="268" t="s">
        <v>271</v>
      </c>
    </row>
    <row r="26" spans="1:28" ht="16.5" customHeight="1">
      <c r="A26" s="220">
        <v>19</v>
      </c>
      <c r="B26" s="266" t="s">
        <v>289</v>
      </c>
      <c r="C26" s="267">
        <v>13.73</v>
      </c>
      <c r="D26" s="267">
        <v>15.83</v>
      </c>
      <c r="E26" s="267">
        <v>17.899999999999999</v>
      </c>
      <c r="F26" s="267">
        <v>20.21</v>
      </c>
      <c r="G26" s="267">
        <v>23.83</v>
      </c>
      <c r="H26" s="267">
        <v>25.91</v>
      </c>
      <c r="I26" s="267">
        <v>29.33</v>
      </c>
      <c r="J26" s="267">
        <v>31.43</v>
      </c>
      <c r="K26" s="267">
        <v>34.479999999999997</v>
      </c>
      <c r="L26" s="267">
        <v>36.56</v>
      </c>
      <c r="M26" s="267">
        <v>34.840000000000003</v>
      </c>
      <c r="N26" s="267">
        <v>26.1</v>
      </c>
      <c r="O26" s="220">
        <v>19</v>
      </c>
      <c r="P26" s="267">
        <f t="shared" si="0"/>
        <v>41.19</v>
      </c>
      <c r="Q26" s="267">
        <f t="shared" si="1"/>
        <v>47.49</v>
      </c>
      <c r="R26" s="267">
        <f t="shared" si="2"/>
        <v>53.699999999999996</v>
      </c>
      <c r="S26" s="267">
        <f t="shared" si="3"/>
        <v>60.63</v>
      </c>
      <c r="T26" s="267">
        <f t="shared" si="4"/>
        <v>71.489999999999995</v>
      </c>
      <c r="U26" s="267">
        <f t="shared" si="5"/>
        <v>77.73</v>
      </c>
      <c r="V26" s="267">
        <f t="shared" si="6"/>
        <v>87.99</v>
      </c>
      <c r="W26" s="267">
        <f t="shared" si="7"/>
        <v>94.289999999999992</v>
      </c>
      <c r="X26" s="267">
        <f t="shared" si="8"/>
        <v>103.44</v>
      </c>
      <c r="Y26" s="267">
        <f t="shared" si="9"/>
        <v>109.68</v>
      </c>
      <c r="Z26" s="267">
        <f t="shared" si="10"/>
        <v>104.52000000000001</v>
      </c>
      <c r="AA26" s="267">
        <f t="shared" si="11"/>
        <v>78.300000000000011</v>
      </c>
      <c r="AB26" s="268" t="s">
        <v>271</v>
      </c>
    </row>
    <row r="27" spans="1:28" ht="16.5" customHeight="1">
      <c r="A27" s="220">
        <v>20</v>
      </c>
      <c r="B27" s="266" t="s">
        <v>290</v>
      </c>
      <c r="C27" s="251">
        <v>0</v>
      </c>
      <c r="D27" s="269">
        <v>0</v>
      </c>
      <c r="E27" s="270">
        <v>0</v>
      </c>
      <c r="F27" s="271">
        <v>0</v>
      </c>
      <c r="G27" s="269">
        <v>0</v>
      </c>
      <c r="H27" s="272">
        <v>0</v>
      </c>
      <c r="I27" s="273">
        <v>0</v>
      </c>
      <c r="J27" s="269">
        <v>0</v>
      </c>
      <c r="K27" s="272">
        <v>0</v>
      </c>
      <c r="L27" s="273">
        <v>0</v>
      </c>
      <c r="M27" s="269">
        <v>0</v>
      </c>
      <c r="N27" s="272">
        <v>0</v>
      </c>
      <c r="O27" s="220">
        <v>20</v>
      </c>
      <c r="P27" s="267"/>
      <c r="Q27" s="267"/>
      <c r="R27" s="267"/>
      <c r="S27" s="267"/>
      <c r="T27" s="267"/>
      <c r="U27" s="267"/>
      <c r="V27" s="267"/>
      <c r="W27" s="267"/>
      <c r="X27" s="267"/>
      <c r="Y27" s="267"/>
      <c r="Z27" s="267"/>
      <c r="AA27" s="267"/>
      <c r="AB27" s="268" t="s">
        <v>271</v>
      </c>
    </row>
    <row r="28" spans="1:28" ht="16.5" customHeight="1">
      <c r="A28" s="220">
        <v>21</v>
      </c>
      <c r="B28" s="266" t="s">
        <v>291</v>
      </c>
      <c r="C28" s="267">
        <v>13.76</v>
      </c>
      <c r="D28" s="267">
        <v>15.87</v>
      </c>
      <c r="E28" s="267">
        <v>17.98</v>
      </c>
      <c r="F28" s="267">
        <v>20.29</v>
      </c>
      <c r="G28" s="267">
        <v>23.96</v>
      </c>
      <c r="H28" s="267">
        <v>26.05</v>
      </c>
      <c r="I28" s="267">
        <v>29.51</v>
      </c>
      <c r="J28" s="267">
        <v>31.61</v>
      </c>
      <c r="K28" s="267">
        <v>34.71</v>
      </c>
      <c r="L28" s="267">
        <v>36.81</v>
      </c>
      <c r="M28" s="267">
        <v>35.090000000000003</v>
      </c>
      <c r="N28" s="267">
        <v>26.11</v>
      </c>
      <c r="O28" s="220">
        <v>21</v>
      </c>
      <c r="P28" s="267">
        <f t="shared" ref="P28:P59" si="12">C28*fx</f>
        <v>41.28</v>
      </c>
      <c r="Q28" s="267">
        <f t="shared" ref="Q28:Q59" si="13">D28*fx</f>
        <v>47.61</v>
      </c>
      <c r="R28" s="267">
        <f t="shared" ref="R28:R59" si="14">E28*fx</f>
        <v>53.94</v>
      </c>
      <c r="S28" s="267">
        <f t="shared" ref="S28:S59" si="15">F28*fx</f>
        <v>60.87</v>
      </c>
      <c r="T28" s="267">
        <f t="shared" ref="T28:T59" si="16">G28*fx</f>
        <v>71.88</v>
      </c>
      <c r="U28" s="267">
        <f t="shared" ref="U28:U59" si="17">H28*fx</f>
        <v>78.150000000000006</v>
      </c>
      <c r="V28" s="267">
        <f t="shared" ref="V28:V59" si="18">I28*fx</f>
        <v>88.53</v>
      </c>
      <c r="W28" s="267">
        <f t="shared" ref="W28:W59" si="19">J28*fx</f>
        <v>94.83</v>
      </c>
      <c r="X28" s="267">
        <f t="shared" ref="X28:X59" si="20">K28*fx</f>
        <v>104.13</v>
      </c>
      <c r="Y28" s="267">
        <f t="shared" ref="Y28:Y59" si="21">L28*fx</f>
        <v>110.43</v>
      </c>
      <c r="Z28" s="267">
        <f t="shared" ref="Z28:Z59" si="22">M28*fx</f>
        <v>105.27000000000001</v>
      </c>
      <c r="AA28" s="267">
        <f t="shared" ref="AA28:AA59" si="23">N28*fx</f>
        <v>78.33</v>
      </c>
      <c r="AB28" s="268" t="s">
        <v>271</v>
      </c>
    </row>
    <row r="29" spans="1:28" ht="16.5" customHeight="1">
      <c r="A29" s="220">
        <v>22</v>
      </c>
      <c r="B29" s="266" t="s">
        <v>292</v>
      </c>
      <c r="C29" s="267">
        <v>14.33</v>
      </c>
      <c r="D29" s="267">
        <v>17.010000000000002</v>
      </c>
      <c r="E29" s="267">
        <v>19.7</v>
      </c>
      <c r="F29" s="267">
        <v>22.59</v>
      </c>
      <c r="G29" s="267">
        <v>26.82</v>
      </c>
      <c r="H29" s="267">
        <v>29.5</v>
      </c>
      <c r="I29" s="267">
        <v>33.5</v>
      </c>
      <c r="J29" s="267">
        <v>36.19</v>
      </c>
      <c r="K29" s="267">
        <v>39.840000000000003</v>
      </c>
      <c r="L29" s="267">
        <v>42.53</v>
      </c>
      <c r="M29" s="267">
        <v>40.81</v>
      </c>
      <c r="N29" s="267">
        <v>28.96</v>
      </c>
      <c r="O29" s="220">
        <v>22</v>
      </c>
      <c r="P29" s="267">
        <f t="shared" si="12"/>
        <v>42.99</v>
      </c>
      <c r="Q29" s="267">
        <f t="shared" si="13"/>
        <v>51.03</v>
      </c>
      <c r="R29" s="267">
        <f t="shared" si="14"/>
        <v>59.099999999999994</v>
      </c>
      <c r="S29" s="267">
        <f t="shared" si="15"/>
        <v>67.77</v>
      </c>
      <c r="T29" s="267">
        <f t="shared" si="16"/>
        <v>80.460000000000008</v>
      </c>
      <c r="U29" s="267">
        <f t="shared" si="17"/>
        <v>88.5</v>
      </c>
      <c r="V29" s="267">
        <f t="shared" si="18"/>
        <v>100.5</v>
      </c>
      <c r="W29" s="267">
        <f t="shared" si="19"/>
        <v>108.57</v>
      </c>
      <c r="X29" s="267">
        <f t="shared" si="20"/>
        <v>119.52000000000001</v>
      </c>
      <c r="Y29" s="267">
        <f t="shared" si="21"/>
        <v>127.59</v>
      </c>
      <c r="Z29" s="267">
        <f t="shared" si="22"/>
        <v>122.43</v>
      </c>
      <c r="AA29" s="267">
        <f t="shared" si="23"/>
        <v>86.88</v>
      </c>
      <c r="AB29" s="268" t="s">
        <v>271</v>
      </c>
    </row>
    <row r="30" spans="1:28" ht="16.5" customHeight="1">
      <c r="A30" s="220">
        <v>23</v>
      </c>
      <c r="B30" s="266" t="s">
        <v>293</v>
      </c>
      <c r="C30" s="267">
        <v>17.04</v>
      </c>
      <c r="D30" s="267">
        <v>19.350000000000001</v>
      </c>
      <c r="E30" s="267">
        <v>21.65</v>
      </c>
      <c r="F30" s="267">
        <v>25.35</v>
      </c>
      <c r="G30" s="267">
        <v>30.13</v>
      </c>
      <c r="H30" s="267">
        <v>32.44</v>
      </c>
      <c r="I30" s="267">
        <v>37.700000000000003</v>
      </c>
      <c r="J30" s="267">
        <v>40.020000000000003</v>
      </c>
      <c r="K30" s="267">
        <v>44.7</v>
      </c>
      <c r="L30" s="267">
        <v>47</v>
      </c>
      <c r="M30" s="267">
        <v>46.63</v>
      </c>
      <c r="N30" s="267">
        <v>34.58</v>
      </c>
      <c r="O30" s="220">
        <v>23</v>
      </c>
      <c r="P30" s="267">
        <f t="shared" si="12"/>
        <v>51.12</v>
      </c>
      <c r="Q30" s="267">
        <f t="shared" si="13"/>
        <v>58.050000000000004</v>
      </c>
      <c r="R30" s="267">
        <f t="shared" si="14"/>
        <v>64.949999999999989</v>
      </c>
      <c r="S30" s="267">
        <f t="shared" si="15"/>
        <v>76.050000000000011</v>
      </c>
      <c r="T30" s="267">
        <f t="shared" si="16"/>
        <v>90.39</v>
      </c>
      <c r="U30" s="267">
        <f t="shared" si="17"/>
        <v>97.32</v>
      </c>
      <c r="V30" s="267">
        <f t="shared" si="18"/>
        <v>113.10000000000001</v>
      </c>
      <c r="W30" s="267">
        <f t="shared" si="19"/>
        <v>120.06</v>
      </c>
      <c r="X30" s="267">
        <f t="shared" si="20"/>
        <v>134.10000000000002</v>
      </c>
      <c r="Y30" s="267">
        <f t="shared" si="21"/>
        <v>141</v>
      </c>
      <c r="Z30" s="267">
        <f t="shared" si="22"/>
        <v>139.89000000000001</v>
      </c>
      <c r="AA30" s="267">
        <f t="shared" si="23"/>
        <v>103.74</v>
      </c>
      <c r="AB30" s="268" t="s">
        <v>271</v>
      </c>
    </row>
    <row r="31" spans="1:28" ht="16.5" customHeight="1">
      <c r="A31" s="220">
        <v>24</v>
      </c>
      <c r="B31" s="266" t="s">
        <v>294</v>
      </c>
      <c r="C31" s="267">
        <v>14.22</v>
      </c>
      <c r="D31" s="267">
        <v>16.77</v>
      </c>
      <c r="E31" s="267">
        <v>19.350000000000001</v>
      </c>
      <c r="F31" s="267">
        <v>22.11</v>
      </c>
      <c r="G31" s="267">
        <v>26.23</v>
      </c>
      <c r="H31" s="267">
        <v>28.78</v>
      </c>
      <c r="I31" s="267">
        <v>32.69</v>
      </c>
      <c r="J31" s="267">
        <v>35.24</v>
      </c>
      <c r="K31" s="267">
        <v>38.79</v>
      </c>
      <c r="L31" s="267">
        <v>41.35</v>
      </c>
      <c r="M31" s="267">
        <v>39.64</v>
      </c>
      <c r="N31" s="267">
        <v>28.48</v>
      </c>
      <c r="O31" s="220">
        <v>24</v>
      </c>
      <c r="P31" s="267">
        <f t="shared" si="12"/>
        <v>42.660000000000004</v>
      </c>
      <c r="Q31" s="267">
        <f t="shared" si="13"/>
        <v>50.31</v>
      </c>
      <c r="R31" s="267">
        <f t="shared" si="14"/>
        <v>58.050000000000004</v>
      </c>
      <c r="S31" s="267">
        <f t="shared" si="15"/>
        <v>66.33</v>
      </c>
      <c r="T31" s="267">
        <f t="shared" si="16"/>
        <v>78.69</v>
      </c>
      <c r="U31" s="267">
        <f t="shared" si="17"/>
        <v>86.34</v>
      </c>
      <c r="V31" s="267">
        <f t="shared" si="18"/>
        <v>98.07</v>
      </c>
      <c r="W31" s="267">
        <f t="shared" si="19"/>
        <v>105.72</v>
      </c>
      <c r="X31" s="267">
        <f t="shared" si="20"/>
        <v>116.37</v>
      </c>
      <c r="Y31" s="267">
        <f t="shared" si="21"/>
        <v>124.05000000000001</v>
      </c>
      <c r="Z31" s="267">
        <f t="shared" si="22"/>
        <v>118.92</v>
      </c>
      <c r="AA31" s="267">
        <f t="shared" si="23"/>
        <v>85.44</v>
      </c>
      <c r="AB31" s="268" t="s">
        <v>271</v>
      </c>
    </row>
    <row r="32" spans="1:28" ht="16.5" customHeight="1">
      <c r="A32" s="220">
        <v>25</v>
      </c>
      <c r="B32" s="266" t="s">
        <v>295</v>
      </c>
      <c r="C32" s="267">
        <v>14.38</v>
      </c>
      <c r="D32" s="267">
        <v>17.100000000000001</v>
      </c>
      <c r="E32" s="267">
        <v>19.82</v>
      </c>
      <c r="F32" s="267">
        <v>22.76</v>
      </c>
      <c r="G32" s="267">
        <v>27.03</v>
      </c>
      <c r="H32" s="267">
        <v>29.75</v>
      </c>
      <c r="I32" s="267">
        <v>33.81</v>
      </c>
      <c r="J32" s="267">
        <v>36.54</v>
      </c>
      <c r="K32" s="267">
        <v>40.22</v>
      </c>
      <c r="L32" s="267">
        <v>42.96</v>
      </c>
      <c r="M32" s="267">
        <v>41.23</v>
      </c>
      <c r="N32" s="267">
        <v>29.17</v>
      </c>
      <c r="O32" s="220">
        <v>25</v>
      </c>
      <c r="P32" s="267">
        <f t="shared" si="12"/>
        <v>43.14</v>
      </c>
      <c r="Q32" s="267">
        <f t="shared" si="13"/>
        <v>51.300000000000004</v>
      </c>
      <c r="R32" s="267">
        <f t="shared" si="14"/>
        <v>59.46</v>
      </c>
      <c r="S32" s="267">
        <f t="shared" si="15"/>
        <v>68.28</v>
      </c>
      <c r="T32" s="267">
        <f t="shared" si="16"/>
        <v>81.09</v>
      </c>
      <c r="U32" s="267">
        <f t="shared" si="17"/>
        <v>89.25</v>
      </c>
      <c r="V32" s="267">
        <f t="shared" si="18"/>
        <v>101.43</v>
      </c>
      <c r="W32" s="267">
        <f t="shared" si="19"/>
        <v>109.62</v>
      </c>
      <c r="X32" s="267">
        <f t="shared" si="20"/>
        <v>120.66</v>
      </c>
      <c r="Y32" s="267">
        <f t="shared" si="21"/>
        <v>128.88</v>
      </c>
      <c r="Z32" s="267">
        <f t="shared" si="22"/>
        <v>123.69</v>
      </c>
      <c r="AA32" s="267">
        <f t="shared" si="23"/>
        <v>87.51</v>
      </c>
      <c r="AB32" s="268" t="s">
        <v>271</v>
      </c>
    </row>
    <row r="33" spans="1:28" ht="16.5" customHeight="1">
      <c r="A33" s="220">
        <v>26</v>
      </c>
      <c r="B33" s="266" t="s">
        <v>296</v>
      </c>
      <c r="C33" s="267">
        <v>17.45</v>
      </c>
      <c r="D33" s="267">
        <v>20.04</v>
      </c>
      <c r="E33" s="267">
        <v>22.33</v>
      </c>
      <c r="F33" s="267">
        <v>24.74</v>
      </c>
      <c r="G33" s="267">
        <v>27.38</v>
      </c>
      <c r="H33" s="267">
        <v>30.94</v>
      </c>
      <c r="I33" s="267">
        <v>34.450000000000003</v>
      </c>
      <c r="J33" s="267">
        <v>37.14</v>
      </c>
      <c r="K33" s="267">
        <v>38.94</v>
      </c>
      <c r="L33" s="267">
        <v>41.16</v>
      </c>
      <c r="M33" s="267">
        <v>41.04</v>
      </c>
      <c r="N33" s="267">
        <v>32.75</v>
      </c>
      <c r="O33" s="220">
        <v>26</v>
      </c>
      <c r="P33" s="267">
        <f t="shared" si="12"/>
        <v>52.349999999999994</v>
      </c>
      <c r="Q33" s="267">
        <f t="shared" si="13"/>
        <v>60.12</v>
      </c>
      <c r="R33" s="267">
        <f t="shared" si="14"/>
        <v>66.989999999999995</v>
      </c>
      <c r="S33" s="267">
        <f t="shared" si="15"/>
        <v>74.22</v>
      </c>
      <c r="T33" s="267">
        <f t="shared" si="16"/>
        <v>82.14</v>
      </c>
      <c r="U33" s="267">
        <f t="shared" si="17"/>
        <v>92.820000000000007</v>
      </c>
      <c r="V33" s="267">
        <f t="shared" si="18"/>
        <v>103.35000000000001</v>
      </c>
      <c r="W33" s="267">
        <f t="shared" si="19"/>
        <v>111.42</v>
      </c>
      <c r="X33" s="267">
        <f t="shared" si="20"/>
        <v>116.82</v>
      </c>
      <c r="Y33" s="267">
        <f t="shared" si="21"/>
        <v>123.47999999999999</v>
      </c>
      <c r="Z33" s="267">
        <f t="shared" si="22"/>
        <v>123.12</v>
      </c>
      <c r="AA33" s="267">
        <f t="shared" si="23"/>
        <v>98.25</v>
      </c>
      <c r="AB33" s="268" t="s">
        <v>271</v>
      </c>
    </row>
    <row r="34" spans="1:28" ht="16.5" customHeight="1">
      <c r="A34" s="220">
        <v>27</v>
      </c>
      <c r="B34" s="266" t="s">
        <v>297</v>
      </c>
      <c r="C34" s="267">
        <v>9.8699999999999992</v>
      </c>
      <c r="D34" s="267">
        <v>12.59</v>
      </c>
      <c r="E34" s="267">
        <v>15.18</v>
      </c>
      <c r="F34" s="267">
        <v>16.399999999999999</v>
      </c>
      <c r="G34" s="267">
        <v>18.989999999999998</v>
      </c>
      <c r="H34" s="267">
        <v>20.21</v>
      </c>
      <c r="I34" s="267">
        <v>22.45</v>
      </c>
      <c r="J34" s="267">
        <v>23.68</v>
      </c>
      <c r="K34" s="267">
        <v>24.8</v>
      </c>
      <c r="L34" s="267">
        <v>26.02</v>
      </c>
      <c r="M34" s="267">
        <v>24.76</v>
      </c>
      <c r="N34" s="267">
        <v>18.190000000000001</v>
      </c>
      <c r="O34" s="220">
        <v>27</v>
      </c>
      <c r="P34" s="267">
        <f t="shared" si="12"/>
        <v>29.61</v>
      </c>
      <c r="Q34" s="267">
        <f t="shared" si="13"/>
        <v>37.769999999999996</v>
      </c>
      <c r="R34" s="267">
        <f t="shared" si="14"/>
        <v>45.54</v>
      </c>
      <c r="S34" s="267">
        <f t="shared" si="15"/>
        <v>49.199999999999996</v>
      </c>
      <c r="T34" s="267">
        <f t="shared" si="16"/>
        <v>56.97</v>
      </c>
      <c r="U34" s="267">
        <f t="shared" si="17"/>
        <v>60.63</v>
      </c>
      <c r="V34" s="267">
        <f t="shared" si="18"/>
        <v>67.349999999999994</v>
      </c>
      <c r="W34" s="267">
        <f t="shared" si="19"/>
        <v>71.039999999999992</v>
      </c>
      <c r="X34" s="267">
        <f t="shared" si="20"/>
        <v>74.400000000000006</v>
      </c>
      <c r="Y34" s="267">
        <f t="shared" si="21"/>
        <v>78.06</v>
      </c>
      <c r="Z34" s="267">
        <f t="shared" si="22"/>
        <v>74.28</v>
      </c>
      <c r="AA34" s="267">
        <f t="shared" si="23"/>
        <v>54.570000000000007</v>
      </c>
      <c r="AB34" s="268" t="s">
        <v>271</v>
      </c>
    </row>
    <row r="35" spans="1:28" ht="16.5" customHeight="1">
      <c r="A35" s="220">
        <v>28</v>
      </c>
      <c r="B35" s="266" t="s">
        <v>298</v>
      </c>
      <c r="C35" s="267">
        <v>12.3</v>
      </c>
      <c r="D35" s="267">
        <v>12.94</v>
      </c>
      <c r="E35" s="267">
        <v>13.59</v>
      </c>
      <c r="F35" s="267">
        <v>14.46</v>
      </c>
      <c r="G35" s="267">
        <v>16.64</v>
      </c>
      <c r="H35" s="267">
        <v>17.3</v>
      </c>
      <c r="I35" s="267">
        <v>19.27</v>
      </c>
      <c r="J35" s="267">
        <v>19.920000000000002</v>
      </c>
      <c r="K35" s="267">
        <v>21.55</v>
      </c>
      <c r="L35" s="267">
        <v>22.2</v>
      </c>
      <c r="M35" s="267">
        <v>20.48</v>
      </c>
      <c r="N35" s="267">
        <v>17.66</v>
      </c>
      <c r="O35" s="220">
        <v>28</v>
      </c>
      <c r="P35" s="267">
        <f t="shared" si="12"/>
        <v>36.900000000000006</v>
      </c>
      <c r="Q35" s="267">
        <f t="shared" si="13"/>
        <v>38.82</v>
      </c>
      <c r="R35" s="267">
        <f t="shared" si="14"/>
        <v>40.769999999999996</v>
      </c>
      <c r="S35" s="267">
        <f t="shared" si="15"/>
        <v>43.38</v>
      </c>
      <c r="T35" s="267">
        <f t="shared" si="16"/>
        <v>49.92</v>
      </c>
      <c r="U35" s="267">
        <f t="shared" si="17"/>
        <v>51.900000000000006</v>
      </c>
      <c r="V35" s="267">
        <f t="shared" si="18"/>
        <v>57.81</v>
      </c>
      <c r="W35" s="267">
        <f t="shared" si="19"/>
        <v>59.760000000000005</v>
      </c>
      <c r="X35" s="267">
        <f t="shared" si="20"/>
        <v>64.650000000000006</v>
      </c>
      <c r="Y35" s="267">
        <f t="shared" si="21"/>
        <v>66.599999999999994</v>
      </c>
      <c r="Z35" s="267">
        <f t="shared" si="22"/>
        <v>61.44</v>
      </c>
      <c r="AA35" s="267">
        <f t="shared" si="23"/>
        <v>52.980000000000004</v>
      </c>
      <c r="AB35" s="268" t="s">
        <v>271</v>
      </c>
    </row>
    <row r="36" spans="1:28" ht="16.5" customHeight="1">
      <c r="A36" s="220">
        <v>29</v>
      </c>
      <c r="B36" s="266" t="s">
        <v>299</v>
      </c>
      <c r="C36" s="267">
        <v>14.71</v>
      </c>
      <c r="D36" s="267">
        <v>17.78</v>
      </c>
      <c r="E36" s="267">
        <v>20.85</v>
      </c>
      <c r="F36" s="267">
        <v>24.12</v>
      </c>
      <c r="G36" s="267">
        <v>28.73</v>
      </c>
      <c r="H36" s="267">
        <v>31.8</v>
      </c>
      <c r="I36" s="267">
        <v>36.19</v>
      </c>
      <c r="J36" s="267">
        <v>39.26</v>
      </c>
      <c r="K36" s="267">
        <v>43.3</v>
      </c>
      <c r="L36" s="267">
        <v>46.37</v>
      </c>
      <c r="M36" s="267">
        <v>44.64</v>
      </c>
      <c r="N36" s="267">
        <v>30.88</v>
      </c>
      <c r="O36" s="220">
        <v>29</v>
      </c>
      <c r="P36" s="267">
        <f t="shared" si="12"/>
        <v>44.13</v>
      </c>
      <c r="Q36" s="267">
        <f t="shared" si="13"/>
        <v>53.34</v>
      </c>
      <c r="R36" s="267">
        <f t="shared" si="14"/>
        <v>62.550000000000004</v>
      </c>
      <c r="S36" s="267">
        <f t="shared" si="15"/>
        <v>72.36</v>
      </c>
      <c r="T36" s="267">
        <f t="shared" si="16"/>
        <v>86.19</v>
      </c>
      <c r="U36" s="267">
        <f t="shared" si="17"/>
        <v>95.4</v>
      </c>
      <c r="V36" s="267">
        <f t="shared" si="18"/>
        <v>108.57</v>
      </c>
      <c r="W36" s="267">
        <f t="shared" si="19"/>
        <v>117.78</v>
      </c>
      <c r="X36" s="267">
        <f t="shared" si="20"/>
        <v>129.89999999999998</v>
      </c>
      <c r="Y36" s="267">
        <f t="shared" si="21"/>
        <v>139.10999999999999</v>
      </c>
      <c r="Z36" s="267">
        <f t="shared" si="22"/>
        <v>133.92000000000002</v>
      </c>
      <c r="AA36" s="267">
        <f t="shared" si="23"/>
        <v>92.64</v>
      </c>
      <c r="AB36" s="268" t="s">
        <v>271</v>
      </c>
    </row>
    <row r="37" spans="1:28" ht="16.5" customHeight="1">
      <c r="A37" s="220">
        <v>30</v>
      </c>
      <c r="B37" s="266" t="s">
        <v>300</v>
      </c>
      <c r="C37" s="267">
        <v>19.05</v>
      </c>
      <c r="D37" s="267">
        <v>24.74</v>
      </c>
      <c r="E37" s="267">
        <v>29.55</v>
      </c>
      <c r="F37" s="267">
        <v>34.07</v>
      </c>
      <c r="G37" s="267">
        <v>36.71</v>
      </c>
      <c r="H37" s="267">
        <v>40.26</v>
      </c>
      <c r="I37" s="267">
        <v>42.92</v>
      </c>
      <c r="J37" s="267">
        <v>46.47</v>
      </c>
      <c r="K37" s="267">
        <v>49.34</v>
      </c>
      <c r="L37" s="267">
        <v>51.97</v>
      </c>
      <c r="M37" s="267">
        <v>52.14</v>
      </c>
      <c r="N37" s="267">
        <v>41.26</v>
      </c>
      <c r="O37" s="220">
        <v>30</v>
      </c>
      <c r="P37" s="267">
        <f t="shared" si="12"/>
        <v>57.150000000000006</v>
      </c>
      <c r="Q37" s="267">
        <f t="shared" si="13"/>
        <v>74.22</v>
      </c>
      <c r="R37" s="267">
        <f t="shared" si="14"/>
        <v>88.65</v>
      </c>
      <c r="S37" s="267">
        <f t="shared" si="15"/>
        <v>102.21000000000001</v>
      </c>
      <c r="T37" s="267">
        <f t="shared" si="16"/>
        <v>110.13</v>
      </c>
      <c r="U37" s="267">
        <f t="shared" si="17"/>
        <v>120.78</v>
      </c>
      <c r="V37" s="267">
        <f t="shared" si="18"/>
        <v>128.76</v>
      </c>
      <c r="W37" s="267">
        <f t="shared" si="19"/>
        <v>139.41</v>
      </c>
      <c r="X37" s="267">
        <f t="shared" si="20"/>
        <v>148.02000000000001</v>
      </c>
      <c r="Y37" s="267">
        <f t="shared" si="21"/>
        <v>155.91</v>
      </c>
      <c r="Z37" s="267">
        <f t="shared" si="22"/>
        <v>156.42000000000002</v>
      </c>
      <c r="AA37" s="267">
        <f t="shared" si="23"/>
        <v>123.78</v>
      </c>
      <c r="AB37" s="268" t="s">
        <v>271</v>
      </c>
    </row>
    <row r="38" spans="1:28" ht="16.5" customHeight="1">
      <c r="A38" s="220">
        <v>31</v>
      </c>
      <c r="B38" s="266" t="s">
        <v>301</v>
      </c>
      <c r="C38" s="267">
        <v>14.46</v>
      </c>
      <c r="D38" s="267">
        <v>17.28</v>
      </c>
      <c r="E38" s="267">
        <v>20.079999999999998</v>
      </c>
      <c r="F38" s="267">
        <v>23.1</v>
      </c>
      <c r="G38" s="267">
        <v>27.46</v>
      </c>
      <c r="H38" s="267">
        <v>30.28</v>
      </c>
      <c r="I38" s="267">
        <v>34.42</v>
      </c>
      <c r="J38" s="267">
        <v>37.229999999999997</v>
      </c>
      <c r="K38" s="267">
        <v>41.02</v>
      </c>
      <c r="L38" s="267">
        <v>43.83</v>
      </c>
      <c r="M38" s="267">
        <v>42.12</v>
      </c>
      <c r="N38" s="267">
        <v>29.73</v>
      </c>
      <c r="O38" s="220">
        <v>31</v>
      </c>
      <c r="P38" s="267">
        <f t="shared" si="12"/>
        <v>43.38</v>
      </c>
      <c r="Q38" s="267">
        <f t="shared" si="13"/>
        <v>51.84</v>
      </c>
      <c r="R38" s="267">
        <f t="shared" si="14"/>
        <v>60.239999999999995</v>
      </c>
      <c r="S38" s="267">
        <f t="shared" si="15"/>
        <v>69.300000000000011</v>
      </c>
      <c r="T38" s="267">
        <f t="shared" si="16"/>
        <v>82.38</v>
      </c>
      <c r="U38" s="267">
        <f t="shared" si="17"/>
        <v>90.84</v>
      </c>
      <c r="V38" s="267">
        <f t="shared" si="18"/>
        <v>103.26</v>
      </c>
      <c r="W38" s="267">
        <f t="shared" si="19"/>
        <v>111.69</v>
      </c>
      <c r="X38" s="267">
        <f t="shared" si="20"/>
        <v>123.06</v>
      </c>
      <c r="Y38" s="267">
        <f t="shared" si="21"/>
        <v>131.49</v>
      </c>
      <c r="Z38" s="267">
        <f t="shared" si="22"/>
        <v>126.35999999999999</v>
      </c>
      <c r="AA38" s="267">
        <f t="shared" si="23"/>
        <v>89.19</v>
      </c>
      <c r="AB38" s="268" t="s">
        <v>271</v>
      </c>
    </row>
    <row r="39" spans="1:28" ht="16.5" customHeight="1">
      <c r="A39" s="220">
        <v>32</v>
      </c>
      <c r="B39" s="266" t="s">
        <v>302</v>
      </c>
      <c r="C39" s="267">
        <v>17.39</v>
      </c>
      <c r="D39" s="267">
        <v>20.260000000000002</v>
      </c>
      <c r="E39" s="267">
        <v>23.15</v>
      </c>
      <c r="F39" s="267">
        <v>26.26</v>
      </c>
      <c r="G39" s="267">
        <v>31.06</v>
      </c>
      <c r="H39" s="267">
        <v>33.94</v>
      </c>
      <c r="I39" s="267">
        <v>38.46</v>
      </c>
      <c r="J39" s="267">
        <v>41.35</v>
      </c>
      <c r="K39" s="267">
        <v>45.47</v>
      </c>
      <c r="L39" s="267">
        <v>48.34</v>
      </c>
      <c r="M39" s="267">
        <v>46.67</v>
      </c>
      <c r="N39" s="267">
        <v>33.15</v>
      </c>
      <c r="O39" s="220">
        <v>32</v>
      </c>
      <c r="P39" s="267">
        <f t="shared" si="12"/>
        <v>52.17</v>
      </c>
      <c r="Q39" s="267">
        <f t="shared" si="13"/>
        <v>60.78</v>
      </c>
      <c r="R39" s="267">
        <f t="shared" si="14"/>
        <v>69.449999999999989</v>
      </c>
      <c r="S39" s="267">
        <f t="shared" si="15"/>
        <v>78.78</v>
      </c>
      <c r="T39" s="267">
        <f t="shared" si="16"/>
        <v>93.179999999999993</v>
      </c>
      <c r="U39" s="267">
        <f t="shared" si="17"/>
        <v>101.82</v>
      </c>
      <c r="V39" s="267">
        <f t="shared" si="18"/>
        <v>115.38</v>
      </c>
      <c r="W39" s="267">
        <f t="shared" si="19"/>
        <v>124.05000000000001</v>
      </c>
      <c r="X39" s="267">
        <f t="shared" si="20"/>
        <v>136.41</v>
      </c>
      <c r="Y39" s="267">
        <f t="shared" si="21"/>
        <v>145.02000000000001</v>
      </c>
      <c r="Z39" s="267">
        <f t="shared" si="22"/>
        <v>140.01</v>
      </c>
      <c r="AA39" s="267">
        <f t="shared" si="23"/>
        <v>99.449999999999989</v>
      </c>
      <c r="AB39" s="268" t="s">
        <v>271</v>
      </c>
    </row>
    <row r="40" spans="1:28" ht="16.5" customHeight="1">
      <c r="A40" s="220">
        <v>33</v>
      </c>
      <c r="B40" s="266" t="s">
        <v>303</v>
      </c>
      <c r="C40" s="267">
        <v>14.4</v>
      </c>
      <c r="D40" s="267">
        <v>17.149999999999999</v>
      </c>
      <c r="E40" s="267">
        <v>19.899999999999999</v>
      </c>
      <c r="F40" s="267">
        <v>22.85</v>
      </c>
      <c r="G40" s="267">
        <v>27.15</v>
      </c>
      <c r="H40" s="267">
        <v>29.89</v>
      </c>
      <c r="I40" s="267">
        <v>33.979999999999997</v>
      </c>
      <c r="J40" s="267">
        <v>36.71</v>
      </c>
      <c r="K40" s="267">
        <v>40.44</v>
      </c>
      <c r="L40" s="267">
        <v>43.2</v>
      </c>
      <c r="M40" s="267">
        <v>41.47</v>
      </c>
      <c r="N40" s="267">
        <v>29.41</v>
      </c>
      <c r="O40" s="220">
        <v>33</v>
      </c>
      <c r="P40" s="267">
        <f t="shared" si="12"/>
        <v>43.2</v>
      </c>
      <c r="Q40" s="267">
        <f t="shared" si="13"/>
        <v>51.449999999999996</v>
      </c>
      <c r="R40" s="267">
        <f t="shared" si="14"/>
        <v>59.699999999999996</v>
      </c>
      <c r="S40" s="267">
        <f t="shared" si="15"/>
        <v>68.550000000000011</v>
      </c>
      <c r="T40" s="267">
        <f t="shared" si="16"/>
        <v>81.449999999999989</v>
      </c>
      <c r="U40" s="267">
        <f t="shared" si="17"/>
        <v>89.67</v>
      </c>
      <c r="V40" s="267">
        <f t="shared" si="18"/>
        <v>101.94</v>
      </c>
      <c r="W40" s="267">
        <f t="shared" si="19"/>
        <v>110.13</v>
      </c>
      <c r="X40" s="267">
        <f t="shared" si="20"/>
        <v>121.32</v>
      </c>
      <c r="Y40" s="267">
        <f t="shared" si="21"/>
        <v>129.60000000000002</v>
      </c>
      <c r="Z40" s="267">
        <f t="shared" si="22"/>
        <v>124.41</v>
      </c>
      <c r="AA40" s="267">
        <f t="shared" si="23"/>
        <v>88.23</v>
      </c>
      <c r="AB40" s="268" t="s">
        <v>271</v>
      </c>
    </row>
    <row r="41" spans="1:28" ht="16.5" customHeight="1">
      <c r="A41" s="220">
        <v>34</v>
      </c>
      <c r="B41" s="266" t="s">
        <v>304</v>
      </c>
      <c r="C41" s="267">
        <v>22.52</v>
      </c>
      <c r="D41" s="267">
        <v>27.75</v>
      </c>
      <c r="E41" s="267">
        <v>31.26</v>
      </c>
      <c r="F41" s="267">
        <v>36.659999999999997</v>
      </c>
      <c r="G41" s="267">
        <v>40.22</v>
      </c>
      <c r="H41" s="267">
        <v>43.17</v>
      </c>
      <c r="I41" s="267">
        <v>47.6</v>
      </c>
      <c r="J41" s="267">
        <v>51.12</v>
      </c>
      <c r="K41" s="267">
        <v>54.86</v>
      </c>
      <c r="L41" s="267">
        <v>58.35</v>
      </c>
      <c r="M41" s="267">
        <v>58.11</v>
      </c>
      <c r="N41" s="267">
        <v>48.09</v>
      </c>
      <c r="O41" s="220">
        <v>34</v>
      </c>
      <c r="P41" s="267">
        <f t="shared" si="12"/>
        <v>67.56</v>
      </c>
      <c r="Q41" s="267">
        <f t="shared" si="13"/>
        <v>83.25</v>
      </c>
      <c r="R41" s="267">
        <f t="shared" si="14"/>
        <v>93.78</v>
      </c>
      <c r="S41" s="267">
        <f t="shared" si="15"/>
        <v>109.97999999999999</v>
      </c>
      <c r="T41" s="267">
        <f t="shared" si="16"/>
        <v>120.66</v>
      </c>
      <c r="U41" s="267">
        <f t="shared" si="17"/>
        <v>129.51</v>
      </c>
      <c r="V41" s="267">
        <f t="shared" si="18"/>
        <v>142.80000000000001</v>
      </c>
      <c r="W41" s="267">
        <f t="shared" si="19"/>
        <v>153.35999999999999</v>
      </c>
      <c r="X41" s="267">
        <f t="shared" si="20"/>
        <v>164.57999999999998</v>
      </c>
      <c r="Y41" s="267">
        <f t="shared" si="21"/>
        <v>175.05</v>
      </c>
      <c r="Z41" s="267">
        <f t="shared" si="22"/>
        <v>174.32999999999998</v>
      </c>
      <c r="AA41" s="267">
        <f t="shared" si="23"/>
        <v>144.27000000000001</v>
      </c>
      <c r="AB41" s="268" t="s">
        <v>271</v>
      </c>
    </row>
    <row r="42" spans="1:28" ht="16.5" customHeight="1">
      <c r="A42" s="220">
        <v>35</v>
      </c>
      <c r="B42" s="266" t="s">
        <v>305</v>
      </c>
      <c r="C42" s="267">
        <v>13.95</v>
      </c>
      <c r="D42" s="267">
        <v>16.28</v>
      </c>
      <c r="E42" s="267">
        <v>18.579999999999998</v>
      </c>
      <c r="F42" s="267">
        <v>21.12</v>
      </c>
      <c r="G42" s="267">
        <v>24.96</v>
      </c>
      <c r="H42" s="267">
        <v>27.28</v>
      </c>
      <c r="I42" s="267">
        <v>30.92</v>
      </c>
      <c r="J42" s="267">
        <v>33.24</v>
      </c>
      <c r="K42" s="267">
        <v>36.520000000000003</v>
      </c>
      <c r="L42" s="267">
        <v>38.83</v>
      </c>
      <c r="M42" s="267">
        <v>37.119999999999997</v>
      </c>
      <c r="N42" s="267">
        <v>27.11</v>
      </c>
      <c r="O42" s="220">
        <v>35</v>
      </c>
      <c r="P42" s="267">
        <f t="shared" si="12"/>
        <v>41.849999999999994</v>
      </c>
      <c r="Q42" s="267">
        <f t="shared" si="13"/>
        <v>48.84</v>
      </c>
      <c r="R42" s="267">
        <f t="shared" si="14"/>
        <v>55.739999999999995</v>
      </c>
      <c r="S42" s="267">
        <f t="shared" si="15"/>
        <v>63.36</v>
      </c>
      <c r="T42" s="267">
        <f t="shared" si="16"/>
        <v>74.88</v>
      </c>
      <c r="U42" s="267">
        <f t="shared" si="17"/>
        <v>81.84</v>
      </c>
      <c r="V42" s="267">
        <f t="shared" si="18"/>
        <v>92.76</v>
      </c>
      <c r="W42" s="267">
        <f t="shared" si="19"/>
        <v>99.72</v>
      </c>
      <c r="X42" s="267">
        <f t="shared" si="20"/>
        <v>109.56</v>
      </c>
      <c r="Y42" s="267">
        <f t="shared" si="21"/>
        <v>116.49</v>
      </c>
      <c r="Z42" s="267">
        <f t="shared" si="22"/>
        <v>111.35999999999999</v>
      </c>
      <c r="AA42" s="267">
        <f t="shared" si="23"/>
        <v>81.33</v>
      </c>
      <c r="AB42" s="268" t="s">
        <v>271</v>
      </c>
    </row>
    <row r="43" spans="1:28" ht="16.5" customHeight="1">
      <c r="A43" s="220">
        <v>36</v>
      </c>
      <c r="B43" s="266" t="s">
        <v>306</v>
      </c>
      <c r="C43" s="267">
        <v>13.77</v>
      </c>
      <c r="D43" s="267">
        <v>15.88</v>
      </c>
      <c r="E43" s="267">
        <v>17.989999999999998</v>
      </c>
      <c r="F43" s="267">
        <v>20.32</v>
      </c>
      <c r="G43" s="267">
        <v>23.98</v>
      </c>
      <c r="H43" s="267">
        <v>26.1</v>
      </c>
      <c r="I43" s="267">
        <v>29.53</v>
      </c>
      <c r="J43" s="267">
        <v>31.65</v>
      </c>
      <c r="K43" s="267">
        <v>34.74</v>
      </c>
      <c r="L43" s="267">
        <v>36.86</v>
      </c>
      <c r="M43" s="267">
        <v>35.130000000000003</v>
      </c>
      <c r="N43" s="267">
        <v>26.12</v>
      </c>
      <c r="O43" s="220">
        <v>36</v>
      </c>
      <c r="P43" s="267">
        <f t="shared" si="12"/>
        <v>41.31</v>
      </c>
      <c r="Q43" s="267">
        <f t="shared" si="13"/>
        <v>47.64</v>
      </c>
      <c r="R43" s="267">
        <f t="shared" si="14"/>
        <v>53.97</v>
      </c>
      <c r="S43" s="267">
        <f t="shared" si="15"/>
        <v>60.96</v>
      </c>
      <c r="T43" s="267">
        <f t="shared" si="16"/>
        <v>71.94</v>
      </c>
      <c r="U43" s="267">
        <f t="shared" si="17"/>
        <v>78.300000000000011</v>
      </c>
      <c r="V43" s="267">
        <f t="shared" si="18"/>
        <v>88.59</v>
      </c>
      <c r="W43" s="267">
        <f t="shared" si="19"/>
        <v>94.949999999999989</v>
      </c>
      <c r="X43" s="267">
        <f t="shared" si="20"/>
        <v>104.22</v>
      </c>
      <c r="Y43" s="267">
        <f t="shared" si="21"/>
        <v>110.58</v>
      </c>
      <c r="Z43" s="267">
        <f t="shared" si="22"/>
        <v>105.39000000000001</v>
      </c>
      <c r="AA43" s="267">
        <f t="shared" si="23"/>
        <v>78.36</v>
      </c>
      <c r="AB43" s="268" t="s">
        <v>271</v>
      </c>
    </row>
    <row r="44" spans="1:28" ht="16.5" customHeight="1">
      <c r="A44" s="220">
        <v>37</v>
      </c>
      <c r="B44" s="266" t="s">
        <v>307</v>
      </c>
      <c r="C44" s="267">
        <v>13.17</v>
      </c>
      <c r="D44" s="267">
        <v>14.7</v>
      </c>
      <c r="E44" s="267">
        <v>16.25</v>
      </c>
      <c r="F44" s="267">
        <v>17.98</v>
      </c>
      <c r="G44" s="267">
        <v>21.05</v>
      </c>
      <c r="H44" s="267">
        <v>22.59</v>
      </c>
      <c r="I44" s="267">
        <v>25.45</v>
      </c>
      <c r="J44" s="267">
        <v>26.97</v>
      </c>
      <c r="K44" s="267">
        <v>29.47</v>
      </c>
      <c r="L44" s="267">
        <v>31</v>
      </c>
      <c r="M44" s="267">
        <v>29.3</v>
      </c>
      <c r="N44" s="267">
        <v>23.19</v>
      </c>
      <c r="O44" s="220">
        <v>37</v>
      </c>
      <c r="P44" s="267">
        <f t="shared" si="12"/>
        <v>39.51</v>
      </c>
      <c r="Q44" s="267">
        <f t="shared" si="13"/>
        <v>44.099999999999994</v>
      </c>
      <c r="R44" s="267">
        <f t="shared" si="14"/>
        <v>48.75</v>
      </c>
      <c r="S44" s="267">
        <f t="shared" si="15"/>
        <v>53.94</v>
      </c>
      <c r="T44" s="267">
        <f t="shared" si="16"/>
        <v>63.150000000000006</v>
      </c>
      <c r="U44" s="267">
        <f t="shared" si="17"/>
        <v>67.77</v>
      </c>
      <c r="V44" s="267">
        <f t="shared" si="18"/>
        <v>76.349999999999994</v>
      </c>
      <c r="W44" s="267">
        <f t="shared" si="19"/>
        <v>80.91</v>
      </c>
      <c r="X44" s="267">
        <f t="shared" si="20"/>
        <v>88.41</v>
      </c>
      <c r="Y44" s="267">
        <f t="shared" si="21"/>
        <v>93</v>
      </c>
      <c r="Z44" s="267">
        <f t="shared" si="22"/>
        <v>87.9</v>
      </c>
      <c r="AA44" s="267">
        <f t="shared" si="23"/>
        <v>69.570000000000007</v>
      </c>
      <c r="AB44" s="268" t="s">
        <v>271</v>
      </c>
    </row>
    <row r="45" spans="1:28" ht="16.5" customHeight="1">
      <c r="A45" s="220">
        <v>38</v>
      </c>
      <c r="B45" s="266" t="s">
        <v>308</v>
      </c>
      <c r="C45" s="267">
        <v>15.61</v>
      </c>
      <c r="D45" s="267">
        <v>17.86</v>
      </c>
      <c r="E45" s="267">
        <v>20.5</v>
      </c>
      <c r="F45" s="267">
        <v>22.81</v>
      </c>
      <c r="G45" s="267">
        <v>25.47</v>
      </c>
      <c r="H45" s="267">
        <v>28.33</v>
      </c>
      <c r="I45" s="267">
        <v>30.36</v>
      </c>
      <c r="J45" s="267">
        <v>32.32</v>
      </c>
      <c r="K45" s="267">
        <v>34.21</v>
      </c>
      <c r="L45" s="267">
        <v>36.54</v>
      </c>
      <c r="M45" s="267">
        <v>36.44</v>
      </c>
      <c r="N45" s="267">
        <v>29.42</v>
      </c>
      <c r="O45" s="220">
        <v>38</v>
      </c>
      <c r="P45" s="267">
        <f t="shared" si="12"/>
        <v>46.83</v>
      </c>
      <c r="Q45" s="267">
        <f t="shared" si="13"/>
        <v>53.58</v>
      </c>
      <c r="R45" s="267">
        <f t="shared" si="14"/>
        <v>61.5</v>
      </c>
      <c r="S45" s="267">
        <f t="shared" si="15"/>
        <v>68.429999999999993</v>
      </c>
      <c r="T45" s="267">
        <f t="shared" si="16"/>
        <v>76.41</v>
      </c>
      <c r="U45" s="267">
        <f t="shared" si="17"/>
        <v>84.99</v>
      </c>
      <c r="V45" s="267">
        <f t="shared" si="18"/>
        <v>91.08</v>
      </c>
      <c r="W45" s="267">
        <f t="shared" si="19"/>
        <v>96.960000000000008</v>
      </c>
      <c r="X45" s="267">
        <f t="shared" si="20"/>
        <v>102.63</v>
      </c>
      <c r="Y45" s="267">
        <f t="shared" si="21"/>
        <v>109.62</v>
      </c>
      <c r="Z45" s="267">
        <f t="shared" si="22"/>
        <v>109.32</v>
      </c>
      <c r="AA45" s="267">
        <f t="shared" si="23"/>
        <v>88.26</v>
      </c>
      <c r="AB45" s="268" t="s">
        <v>271</v>
      </c>
    </row>
    <row r="46" spans="1:28" ht="16.5" customHeight="1">
      <c r="A46" s="220">
        <v>39</v>
      </c>
      <c r="B46" s="266" t="s">
        <v>309</v>
      </c>
      <c r="C46" s="267">
        <v>14.36</v>
      </c>
      <c r="D46" s="267">
        <v>17.079999999999998</v>
      </c>
      <c r="E46" s="267">
        <v>19.79</v>
      </c>
      <c r="F46" s="267">
        <v>22.72</v>
      </c>
      <c r="G46" s="267">
        <v>26.97</v>
      </c>
      <c r="H46" s="267">
        <v>29.68</v>
      </c>
      <c r="I46" s="267">
        <v>33.729999999999997</v>
      </c>
      <c r="J46" s="267">
        <v>36.450000000000003</v>
      </c>
      <c r="K46" s="267">
        <v>40.14</v>
      </c>
      <c r="L46" s="267">
        <v>42.85</v>
      </c>
      <c r="M46" s="267">
        <v>41.12</v>
      </c>
      <c r="N46" s="267">
        <v>29.11</v>
      </c>
      <c r="O46" s="220">
        <v>39</v>
      </c>
      <c r="P46" s="267">
        <f t="shared" si="12"/>
        <v>43.08</v>
      </c>
      <c r="Q46" s="267">
        <f t="shared" si="13"/>
        <v>51.239999999999995</v>
      </c>
      <c r="R46" s="267">
        <f t="shared" si="14"/>
        <v>59.37</v>
      </c>
      <c r="S46" s="267">
        <f t="shared" si="15"/>
        <v>68.16</v>
      </c>
      <c r="T46" s="267">
        <f t="shared" si="16"/>
        <v>80.91</v>
      </c>
      <c r="U46" s="267">
        <f t="shared" si="17"/>
        <v>89.039999999999992</v>
      </c>
      <c r="V46" s="267">
        <f t="shared" si="18"/>
        <v>101.19</v>
      </c>
      <c r="W46" s="267">
        <f t="shared" si="19"/>
        <v>109.35000000000001</v>
      </c>
      <c r="X46" s="267">
        <f t="shared" si="20"/>
        <v>120.42</v>
      </c>
      <c r="Y46" s="267">
        <f t="shared" si="21"/>
        <v>128.55000000000001</v>
      </c>
      <c r="Z46" s="267">
        <f t="shared" si="22"/>
        <v>123.35999999999999</v>
      </c>
      <c r="AA46" s="267">
        <f t="shared" si="23"/>
        <v>87.33</v>
      </c>
      <c r="AB46" s="268" t="s">
        <v>271</v>
      </c>
    </row>
    <row r="47" spans="1:28" ht="16.5" customHeight="1">
      <c r="A47" s="220">
        <v>40</v>
      </c>
      <c r="B47" s="266" t="s">
        <v>310</v>
      </c>
      <c r="C47" s="267">
        <v>17.690000000000001</v>
      </c>
      <c r="D47" s="267">
        <v>20.81</v>
      </c>
      <c r="E47" s="267">
        <v>23.92</v>
      </c>
      <c r="F47" s="267">
        <v>27.3</v>
      </c>
      <c r="G47" s="267">
        <v>32.35</v>
      </c>
      <c r="H47" s="267">
        <v>35.47</v>
      </c>
      <c r="I47" s="267">
        <v>40.25</v>
      </c>
      <c r="J47" s="267">
        <v>43.37</v>
      </c>
      <c r="K47" s="267">
        <v>47.71</v>
      </c>
      <c r="L47" s="267">
        <v>50.82</v>
      </c>
      <c r="M47" s="267">
        <v>48.56</v>
      </c>
      <c r="N47" s="267">
        <v>33.96</v>
      </c>
      <c r="O47" s="220">
        <v>40</v>
      </c>
      <c r="P47" s="267">
        <f t="shared" si="12"/>
        <v>53.070000000000007</v>
      </c>
      <c r="Q47" s="267">
        <f t="shared" si="13"/>
        <v>62.429999999999993</v>
      </c>
      <c r="R47" s="267">
        <f t="shared" si="14"/>
        <v>71.760000000000005</v>
      </c>
      <c r="S47" s="267">
        <f t="shared" si="15"/>
        <v>81.900000000000006</v>
      </c>
      <c r="T47" s="267">
        <f t="shared" si="16"/>
        <v>97.050000000000011</v>
      </c>
      <c r="U47" s="267">
        <f t="shared" si="17"/>
        <v>106.41</v>
      </c>
      <c r="V47" s="267">
        <f t="shared" si="18"/>
        <v>120.75</v>
      </c>
      <c r="W47" s="267">
        <f t="shared" si="19"/>
        <v>130.10999999999999</v>
      </c>
      <c r="X47" s="267">
        <f t="shared" si="20"/>
        <v>143.13</v>
      </c>
      <c r="Y47" s="267">
        <f t="shared" si="21"/>
        <v>152.46</v>
      </c>
      <c r="Z47" s="267">
        <f t="shared" si="22"/>
        <v>145.68</v>
      </c>
      <c r="AA47" s="267">
        <f t="shared" si="23"/>
        <v>101.88</v>
      </c>
      <c r="AB47" s="268" t="s">
        <v>271</v>
      </c>
    </row>
    <row r="48" spans="1:28" ht="16.5" customHeight="1">
      <c r="A48" s="220">
        <v>41</v>
      </c>
      <c r="B48" s="266" t="s">
        <v>311</v>
      </c>
      <c r="C48" s="267">
        <v>13.7</v>
      </c>
      <c r="D48" s="267">
        <v>15.75</v>
      </c>
      <c r="E48" s="267">
        <v>17.8</v>
      </c>
      <c r="F48" s="267">
        <v>20.07</v>
      </c>
      <c r="G48" s="267">
        <v>23.67</v>
      </c>
      <c r="H48" s="267">
        <v>25.71</v>
      </c>
      <c r="I48" s="267">
        <v>29.11</v>
      </c>
      <c r="J48" s="267">
        <v>31.16</v>
      </c>
      <c r="K48" s="267">
        <v>34.18</v>
      </c>
      <c r="L48" s="267">
        <v>36.24</v>
      </c>
      <c r="M48" s="267">
        <v>34.520000000000003</v>
      </c>
      <c r="N48" s="267">
        <v>25.82</v>
      </c>
      <c r="O48" s="220">
        <v>41</v>
      </c>
      <c r="P48" s="267">
        <f t="shared" si="12"/>
        <v>41.099999999999994</v>
      </c>
      <c r="Q48" s="267">
        <f t="shared" si="13"/>
        <v>47.25</v>
      </c>
      <c r="R48" s="267">
        <f t="shared" si="14"/>
        <v>53.400000000000006</v>
      </c>
      <c r="S48" s="267">
        <f t="shared" si="15"/>
        <v>60.21</v>
      </c>
      <c r="T48" s="267">
        <f t="shared" si="16"/>
        <v>71.010000000000005</v>
      </c>
      <c r="U48" s="267">
        <f t="shared" si="17"/>
        <v>77.13</v>
      </c>
      <c r="V48" s="267">
        <f t="shared" si="18"/>
        <v>87.33</v>
      </c>
      <c r="W48" s="267">
        <f t="shared" si="19"/>
        <v>93.48</v>
      </c>
      <c r="X48" s="267">
        <f t="shared" si="20"/>
        <v>102.53999999999999</v>
      </c>
      <c r="Y48" s="267">
        <f t="shared" si="21"/>
        <v>108.72</v>
      </c>
      <c r="Z48" s="267">
        <f t="shared" si="22"/>
        <v>103.56</v>
      </c>
      <c r="AA48" s="267">
        <f t="shared" si="23"/>
        <v>77.460000000000008</v>
      </c>
      <c r="AB48" s="268" t="s">
        <v>271</v>
      </c>
    </row>
    <row r="49" spans="1:28" ht="16.5" customHeight="1">
      <c r="A49" s="220">
        <v>42</v>
      </c>
      <c r="B49" s="266" t="s">
        <v>312</v>
      </c>
      <c r="C49" s="267">
        <v>14.74</v>
      </c>
      <c r="D49" s="267">
        <v>16.97</v>
      </c>
      <c r="E49" s="267">
        <v>19.62</v>
      </c>
      <c r="F49" s="267">
        <v>21.89</v>
      </c>
      <c r="G49" s="267">
        <v>24.53</v>
      </c>
      <c r="H49" s="267">
        <v>27.01</v>
      </c>
      <c r="I49" s="267">
        <v>29.69</v>
      </c>
      <c r="J49" s="267">
        <v>31.92</v>
      </c>
      <c r="K49" s="267">
        <v>33.6</v>
      </c>
      <c r="L49" s="267">
        <v>35.56</v>
      </c>
      <c r="M49" s="267">
        <v>35.47</v>
      </c>
      <c r="N49" s="267">
        <v>28.44</v>
      </c>
      <c r="O49" s="220">
        <v>42</v>
      </c>
      <c r="P49" s="267">
        <f t="shared" si="12"/>
        <v>44.22</v>
      </c>
      <c r="Q49" s="267">
        <f t="shared" si="13"/>
        <v>50.91</v>
      </c>
      <c r="R49" s="267">
        <f t="shared" si="14"/>
        <v>58.86</v>
      </c>
      <c r="S49" s="267">
        <f t="shared" si="15"/>
        <v>65.67</v>
      </c>
      <c r="T49" s="267">
        <f t="shared" si="16"/>
        <v>73.59</v>
      </c>
      <c r="U49" s="267">
        <f t="shared" si="17"/>
        <v>81.03</v>
      </c>
      <c r="V49" s="267">
        <f t="shared" si="18"/>
        <v>89.070000000000007</v>
      </c>
      <c r="W49" s="267">
        <f t="shared" si="19"/>
        <v>95.76</v>
      </c>
      <c r="X49" s="267">
        <f t="shared" si="20"/>
        <v>100.80000000000001</v>
      </c>
      <c r="Y49" s="267">
        <f t="shared" si="21"/>
        <v>106.68</v>
      </c>
      <c r="Z49" s="267">
        <f t="shared" si="22"/>
        <v>106.41</v>
      </c>
      <c r="AA49" s="267">
        <f t="shared" si="23"/>
        <v>85.320000000000007</v>
      </c>
      <c r="AB49" s="268" t="s">
        <v>271</v>
      </c>
    </row>
    <row r="50" spans="1:28" ht="16.5" customHeight="1">
      <c r="A50" s="220">
        <v>43</v>
      </c>
      <c r="B50" s="266" t="s">
        <v>313</v>
      </c>
      <c r="C50" s="267">
        <v>15</v>
      </c>
      <c r="D50" s="267">
        <v>18.350000000000001</v>
      </c>
      <c r="E50" s="267">
        <v>21.7</v>
      </c>
      <c r="F50" s="267">
        <v>25.25</v>
      </c>
      <c r="G50" s="267">
        <v>30.14</v>
      </c>
      <c r="H50" s="267">
        <v>33.49</v>
      </c>
      <c r="I50" s="267">
        <v>38.18</v>
      </c>
      <c r="J50" s="267">
        <v>41.53</v>
      </c>
      <c r="K50" s="267">
        <v>45.85</v>
      </c>
      <c r="L50" s="267">
        <v>49.21</v>
      </c>
      <c r="M50" s="267">
        <v>47.49</v>
      </c>
      <c r="N50" s="267">
        <v>32.29</v>
      </c>
      <c r="O50" s="220">
        <v>43</v>
      </c>
      <c r="P50" s="267">
        <f t="shared" si="12"/>
        <v>45</v>
      </c>
      <c r="Q50" s="267">
        <f t="shared" si="13"/>
        <v>55.050000000000004</v>
      </c>
      <c r="R50" s="267">
        <f t="shared" si="14"/>
        <v>65.099999999999994</v>
      </c>
      <c r="S50" s="267">
        <f t="shared" si="15"/>
        <v>75.75</v>
      </c>
      <c r="T50" s="267">
        <f t="shared" si="16"/>
        <v>90.42</v>
      </c>
      <c r="U50" s="267">
        <f t="shared" si="17"/>
        <v>100.47</v>
      </c>
      <c r="V50" s="267">
        <f t="shared" si="18"/>
        <v>114.53999999999999</v>
      </c>
      <c r="W50" s="267">
        <f t="shared" si="19"/>
        <v>124.59</v>
      </c>
      <c r="X50" s="267">
        <f t="shared" si="20"/>
        <v>137.55000000000001</v>
      </c>
      <c r="Y50" s="267">
        <f t="shared" si="21"/>
        <v>147.63</v>
      </c>
      <c r="Z50" s="267">
        <f t="shared" si="22"/>
        <v>142.47</v>
      </c>
      <c r="AA50" s="267">
        <f t="shared" si="23"/>
        <v>96.87</v>
      </c>
      <c r="AB50" s="268" t="s">
        <v>271</v>
      </c>
    </row>
    <row r="51" spans="1:28" ht="16.5" customHeight="1">
      <c r="A51" s="220">
        <v>44</v>
      </c>
      <c r="B51" s="266" t="s">
        <v>314</v>
      </c>
      <c r="C51" s="267">
        <v>13.85</v>
      </c>
      <c r="D51" s="267">
        <v>16.059999999999999</v>
      </c>
      <c r="E51" s="267">
        <v>18.260000000000002</v>
      </c>
      <c r="F51" s="267">
        <v>20.69</v>
      </c>
      <c r="G51" s="267">
        <v>24.44</v>
      </c>
      <c r="H51" s="267">
        <v>26.66</v>
      </c>
      <c r="I51" s="267">
        <v>30.19</v>
      </c>
      <c r="J51" s="267">
        <v>32.4</v>
      </c>
      <c r="K51" s="267">
        <v>35.58</v>
      </c>
      <c r="L51" s="267">
        <v>37.799999999999997</v>
      </c>
      <c r="M51" s="267">
        <v>36.08</v>
      </c>
      <c r="N51" s="267">
        <v>26.59</v>
      </c>
      <c r="O51" s="220">
        <v>44</v>
      </c>
      <c r="P51" s="267">
        <f t="shared" si="12"/>
        <v>41.55</v>
      </c>
      <c r="Q51" s="267">
        <f t="shared" si="13"/>
        <v>48.179999999999993</v>
      </c>
      <c r="R51" s="267">
        <f t="shared" si="14"/>
        <v>54.78</v>
      </c>
      <c r="S51" s="267">
        <f t="shared" si="15"/>
        <v>62.070000000000007</v>
      </c>
      <c r="T51" s="267">
        <f t="shared" si="16"/>
        <v>73.320000000000007</v>
      </c>
      <c r="U51" s="267">
        <f t="shared" si="17"/>
        <v>79.98</v>
      </c>
      <c r="V51" s="267">
        <f t="shared" si="18"/>
        <v>90.570000000000007</v>
      </c>
      <c r="W51" s="267">
        <f t="shared" si="19"/>
        <v>97.199999999999989</v>
      </c>
      <c r="X51" s="267">
        <f t="shared" si="20"/>
        <v>106.74</v>
      </c>
      <c r="Y51" s="267">
        <f t="shared" si="21"/>
        <v>113.39999999999999</v>
      </c>
      <c r="Z51" s="267">
        <f t="shared" si="22"/>
        <v>108.24</v>
      </c>
      <c r="AA51" s="267">
        <f t="shared" si="23"/>
        <v>79.77</v>
      </c>
      <c r="AB51" s="268" t="s">
        <v>271</v>
      </c>
    </row>
    <row r="52" spans="1:28" ht="16.5" customHeight="1">
      <c r="A52" s="220">
        <v>45</v>
      </c>
      <c r="B52" s="266" t="s">
        <v>315</v>
      </c>
      <c r="C52" s="267">
        <v>15</v>
      </c>
      <c r="D52" s="267">
        <v>17.420000000000002</v>
      </c>
      <c r="E52" s="267">
        <v>19.84</v>
      </c>
      <c r="F52" s="267">
        <v>22.49</v>
      </c>
      <c r="G52" s="267">
        <v>26.57</v>
      </c>
      <c r="H52" s="267">
        <v>28.99</v>
      </c>
      <c r="I52" s="267">
        <v>32.85</v>
      </c>
      <c r="J52" s="267">
        <v>35.270000000000003</v>
      </c>
      <c r="K52" s="267">
        <v>38.75</v>
      </c>
      <c r="L52" s="267">
        <v>41.18</v>
      </c>
      <c r="M52" s="267">
        <v>39.19</v>
      </c>
      <c r="N52" s="267">
        <v>32.92</v>
      </c>
      <c r="O52" s="220">
        <v>45</v>
      </c>
      <c r="P52" s="267">
        <f t="shared" si="12"/>
        <v>45</v>
      </c>
      <c r="Q52" s="267">
        <f t="shared" si="13"/>
        <v>52.260000000000005</v>
      </c>
      <c r="R52" s="267">
        <f t="shared" si="14"/>
        <v>59.519999999999996</v>
      </c>
      <c r="S52" s="267">
        <f t="shared" si="15"/>
        <v>67.47</v>
      </c>
      <c r="T52" s="267">
        <f t="shared" si="16"/>
        <v>79.710000000000008</v>
      </c>
      <c r="U52" s="267">
        <f t="shared" si="17"/>
        <v>86.97</v>
      </c>
      <c r="V52" s="267">
        <f t="shared" si="18"/>
        <v>98.550000000000011</v>
      </c>
      <c r="W52" s="267">
        <f t="shared" si="19"/>
        <v>105.81</v>
      </c>
      <c r="X52" s="267">
        <f t="shared" si="20"/>
        <v>116.25</v>
      </c>
      <c r="Y52" s="267">
        <f t="shared" si="21"/>
        <v>123.53999999999999</v>
      </c>
      <c r="Z52" s="267">
        <f t="shared" si="22"/>
        <v>117.57</v>
      </c>
      <c r="AA52" s="267">
        <f t="shared" si="23"/>
        <v>98.76</v>
      </c>
      <c r="AB52" s="268" t="s">
        <v>271</v>
      </c>
    </row>
    <row r="53" spans="1:28" ht="16.5" customHeight="1">
      <c r="A53" s="220">
        <v>46</v>
      </c>
      <c r="B53" s="266" t="s">
        <v>316</v>
      </c>
      <c r="C53" s="267">
        <v>14.23</v>
      </c>
      <c r="D53" s="267">
        <v>16.82</v>
      </c>
      <c r="E53" s="267">
        <v>19.399999999999999</v>
      </c>
      <c r="F53" s="267">
        <v>22.2</v>
      </c>
      <c r="G53" s="267">
        <v>26.32</v>
      </c>
      <c r="H53" s="267">
        <v>28.9</v>
      </c>
      <c r="I53" s="267">
        <v>32.83</v>
      </c>
      <c r="J53" s="267">
        <v>35.409999999999997</v>
      </c>
      <c r="K53" s="267">
        <v>38.96</v>
      </c>
      <c r="L53" s="267">
        <v>41.55</v>
      </c>
      <c r="M53" s="267">
        <v>39.83</v>
      </c>
      <c r="N53" s="267">
        <v>28.59</v>
      </c>
      <c r="O53" s="220">
        <v>46</v>
      </c>
      <c r="P53" s="267">
        <f t="shared" si="12"/>
        <v>42.69</v>
      </c>
      <c r="Q53" s="267">
        <f t="shared" si="13"/>
        <v>50.46</v>
      </c>
      <c r="R53" s="267">
        <f t="shared" si="14"/>
        <v>58.199999999999996</v>
      </c>
      <c r="S53" s="267">
        <f t="shared" si="15"/>
        <v>66.599999999999994</v>
      </c>
      <c r="T53" s="267">
        <f t="shared" si="16"/>
        <v>78.960000000000008</v>
      </c>
      <c r="U53" s="267">
        <f t="shared" si="17"/>
        <v>86.699999999999989</v>
      </c>
      <c r="V53" s="267">
        <f t="shared" si="18"/>
        <v>98.49</v>
      </c>
      <c r="W53" s="267">
        <f t="shared" si="19"/>
        <v>106.22999999999999</v>
      </c>
      <c r="X53" s="267">
        <f t="shared" si="20"/>
        <v>116.88</v>
      </c>
      <c r="Y53" s="267">
        <f t="shared" si="21"/>
        <v>124.64999999999999</v>
      </c>
      <c r="Z53" s="267">
        <f t="shared" si="22"/>
        <v>119.49</v>
      </c>
      <c r="AA53" s="267">
        <f t="shared" si="23"/>
        <v>85.77</v>
      </c>
      <c r="AB53" s="268" t="s">
        <v>271</v>
      </c>
    </row>
    <row r="54" spans="1:28" ht="16.5" customHeight="1">
      <c r="A54" s="220">
        <v>47</v>
      </c>
      <c r="B54" s="266" t="s">
        <v>317</v>
      </c>
      <c r="C54" s="267">
        <v>14.44</v>
      </c>
      <c r="D54" s="267">
        <v>17.22</v>
      </c>
      <c r="E54" s="267">
        <v>20</v>
      </c>
      <c r="F54" s="267">
        <v>22.99</v>
      </c>
      <c r="G54" s="267">
        <v>27.31</v>
      </c>
      <c r="H54" s="267">
        <v>30.1</v>
      </c>
      <c r="I54" s="267">
        <v>34.21</v>
      </c>
      <c r="J54" s="267">
        <v>37</v>
      </c>
      <c r="K54" s="267">
        <v>40.76</v>
      </c>
      <c r="L54" s="267">
        <v>43.55</v>
      </c>
      <c r="M54" s="267">
        <v>41.83</v>
      </c>
      <c r="N54" s="267">
        <v>29.57</v>
      </c>
      <c r="O54" s="220">
        <v>47</v>
      </c>
      <c r="P54" s="267">
        <f t="shared" si="12"/>
        <v>43.32</v>
      </c>
      <c r="Q54" s="267">
        <f t="shared" si="13"/>
        <v>51.66</v>
      </c>
      <c r="R54" s="267">
        <f t="shared" si="14"/>
        <v>60</v>
      </c>
      <c r="S54" s="267">
        <f t="shared" si="15"/>
        <v>68.97</v>
      </c>
      <c r="T54" s="267">
        <f t="shared" si="16"/>
        <v>81.929999999999993</v>
      </c>
      <c r="U54" s="267">
        <f t="shared" si="17"/>
        <v>90.300000000000011</v>
      </c>
      <c r="V54" s="267">
        <f t="shared" si="18"/>
        <v>102.63</v>
      </c>
      <c r="W54" s="267">
        <f t="shared" si="19"/>
        <v>111</v>
      </c>
      <c r="X54" s="267">
        <f t="shared" si="20"/>
        <v>122.28</v>
      </c>
      <c r="Y54" s="267">
        <f t="shared" si="21"/>
        <v>130.64999999999998</v>
      </c>
      <c r="Z54" s="267">
        <f t="shared" si="22"/>
        <v>125.49</v>
      </c>
      <c r="AA54" s="267">
        <f t="shared" si="23"/>
        <v>88.710000000000008</v>
      </c>
      <c r="AB54" s="268" t="s">
        <v>271</v>
      </c>
    </row>
    <row r="55" spans="1:28" ht="16.5" customHeight="1">
      <c r="A55" s="220">
        <v>48</v>
      </c>
      <c r="B55" s="266" t="s">
        <v>318</v>
      </c>
      <c r="C55" s="267">
        <v>18.2</v>
      </c>
      <c r="D55" s="267">
        <v>21.08</v>
      </c>
      <c r="E55" s="267">
        <v>23.97</v>
      </c>
      <c r="F55" s="267">
        <v>26.85</v>
      </c>
      <c r="G55" s="267">
        <v>33.14</v>
      </c>
      <c r="H55" s="267">
        <v>36.03</v>
      </c>
      <c r="I55" s="267">
        <v>40.6</v>
      </c>
      <c r="J55" s="267">
        <v>43.48</v>
      </c>
      <c r="K55" s="267">
        <v>51.46</v>
      </c>
      <c r="L55" s="267">
        <v>54.34</v>
      </c>
      <c r="M55" s="267">
        <v>51.12</v>
      </c>
      <c r="N55" s="267">
        <v>38</v>
      </c>
      <c r="O55" s="220">
        <v>48</v>
      </c>
      <c r="P55" s="267">
        <f t="shared" si="12"/>
        <v>54.599999999999994</v>
      </c>
      <c r="Q55" s="267">
        <f t="shared" si="13"/>
        <v>63.239999999999995</v>
      </c>
      <c r="R55" s="267">
        <f t="shared" si="14"/>
        <v>71.91</v>
      </c>
      <c r="S55" s="267">
        <f t="shared" si="15"/>
        <v>80.550000000000011</v>
      </c>
      <c r="T55" s="267">
        <f t="shared" si="16"/>
        <v>99.42</v>
      </c>
      <c r="U55" s="267">
        <f t="shared" si="17"/>
        <v>108.09</v>
      </c>
      <c r="V55" s="267">
        <f t="shared" si="18"/>
        <v>121.80000000000001</v>
      </c>
      <c r="W55" s="267">
        <f t="shared" si="19"/>
        <v>130.44</v>
      </c>
      <c r="X55" s="267">
        <f t="shared" si="20"/>
        <v>154.38</v>
      </c>
      <c r="Y55" s="267">
        <f t="shared" si="21"/>
        <v>163.02000000000001</v>
      </c>
      <c r="Z55" s="267">
        <f t="shared" si="22"/>
        <v>153.35999999999999</v>
      </c>
      <c r="AA55" s="267">
        <f t="shared" si="23"/>
        <v>114</v>
      </c>
      <c r="AB55" s="268" t="s">
        <v>271</v>
      </c>
    </row>
    <row r="56" spans="1:28" ht="16.5" customHeight="1">
      <c r="A56" s="220">
        <v>49</v>
      </c>
      <c r="B56" s="266" t="s">
        <v>319</v>
      </c>
      <c r="C56" s="267">
        <v>13.77</v>
      </c>
      <c r="D56" s="267">
        <v>15.88</v>
      </c>
      <c r="E56" s="267">
        <v>17.989999999999998</v>
      </c>
      <c r="F56" s="267">
        <v>20.32</v>
      </c>
      <c r="G56" s="267">
        <v>23.98</v>
      </c>
      <c r="H56" s="267">
        <v>26.1</v>
      </c>
      <c r="I56" s="267">
        <v>29.53</v>
      </c>
      <c r="J56" s="267">
        <v>31.65</v>
      </c>
      <c r="K56" s="267">
        <v>34.74</v>
      </c>
      <c r="L56" s="267">
        <v>36.86</v>
      </c>
      <c r="M56" s="267">
        <v>35.130000000000003</v>
      </c>
      <c r="N56" s="267">
        <v>26.12</v>
      </c>
      <c r="O56" s="220">
        <v>49</v>
      </c>
      <c r="P56" s="267">
        <f t="shared" si="12"/>
        <v>41.31</v>
      </c>
      <c r="Q56" s="267">
        <f t="shared" si="13"/>
        <v>47.64</v>
      </c>
      <c r="R56" s="267">
        <f t="shared" si="14"/>
        <v>53.97</v>
      </c>
      <c r="S56" s="267">
        <f t="shared" si="15"/>
        <v>60.96</v>
      </c>
      <c r="T56" s="267">
        <f t="shared" si="16"/>
        <v>71.94</v>
      </c>
      <c r="U56" s="267">
        <f t="shared" si="17"/>
        <v>78.300000000000011</v>
      </c>
      <c r="V56" s="267">
        <f t="shared" si="18"/>
        <v>88.59</v>
      </c>
      <c r="W56" s="267">
        <f t="shared" si="19"/>
        <v>94.949999999999989</v>
      </c>
      <c r="X56" s="267">
        <f t="shared" si="20"/>
        <v>104.22</v>
      </c>
      <c r="Y56" s="267">
        <f t="shared" si="21"/>
        <v>110.58</v>
      </c>
      <c r="Z56" s="267">
        <f t="shared" si="22"/>
        <v>105.39000000000001</v>
      </c>
      <c r="AA56" s="267">
        <f t="shared" si="23"/>
        <v>78.36</v>
      </c>
      <c r="AB56" s="268" t="s">
        <v>271</v>
      </c>
    </row>
    <row r="57" spans="1:28" ht="16.5" customHeight="1">
      <c r="A57" s="220">
        <v>50</v>
      </c>
      <c r="B57" s="266" t="s">
        <v>320</v>
      </c>
      <c r="C57" s="267">
        <v>10.89</v>
      </c>
      <c r="D57" s="267">
        <v>14.35</v>
      </c>
      <c r="E57" s="267">
        <v>17.66</v>
      </c>
      <c r="F57" s="267">
        <v>19.559999999999999</v>
      </c>
      <c r="G57" s="267">
        <v>22.87</v>
      </c>
      <c r="H57" s="267">
        <v>24.77</v>
      </c>
      <c r="I57" s="267">
        <v>27.73</v>
      </c>
      <c r="J57" s="267">
        <v>29.64</v>
      </c>
      <c r="K57" s="267">
        <v>31.43</v>
      </c>
      <c r="L57" s="267">
        <v>33.31</v>
      </c>
      <c r="M57" s="267">
        <v>32</v>
      </c>
      <c r="N57" s="267">
        <v>25.28</v>
      </c>
      <c r="O57" s="220">
        <v>50</v>
      </c>
      <c r="P57" s="267">
        <f t="shared" si="12"/>
        <v>32.67</v>
      </c>
      <c r="Q57" s="267">
        <f t="shared" si="13"/>
        <v>43.05</v>
      </c>
      <c r="R57" s="267">
        <f t="shared" si="14"/>
        <v>52.980000000000004</v>
      </c>
      <c r="S57" s="267">
        <f t="shared" si="15"/>
        <v>58.679999999999993</v>
      </c>
      <c r="T57" s="267">
        <f t="shared" si="16"/>
        <v>68.61</v>
      </c>
      <c r="U57" s="267">
        <f t="shared" si="17"/>
        <v>74.31</v>
      </c>
      <c r="V57" s="267">
        <f t="shared" si="18"/>
        <v>83.19</v>
      </c>
      <c r="W57" s="267">
        <f t="shared" si="19"/>
        <v>88.92</v>
      </c>
      <c r="X57" s="267">
        <f t="shared" si="20"/>
        <v>94.289999999999992</v>
      </c>
      <c r="Y57" s="267">
        <f t="shared" si="21"/>
        <v>99.93</v>
      </c>
      <c r="Z57" s="267">
        <f t="shared" si="22"/>
        <v>96</v>
      </c>
      <c r="AA57" s="267">
        <f t="shared" si="23"/>
        <v>75.84</v>
      </c>
      <c r="AB57" s="268" t="s">
        <v>271</v>
      </c>
    </row>
    <row r="58" spans="1:28" ht="16.5" customHeight="1">
      <c r="A58" s="220">
        <v>51</v>
      </c>
      <c r="B58" s="266" t="s">
        <v>321</v>
      </c>
      <c r="C58" s="267">
        <v>13.45</v>
      </c>
      <c r="D58" s="267">
        <v>15.24</v>
      </c>
      <c r="E58" s="267">
        <v>17.04</v>
      </c>
      <c r="F58" s="267">
        <v>19.04</v>
      </c>
      <c r="G58" s="267">
        <v>22.38</v>
      </c>
      <c r="H58" s="267">
        <v>24.17</v>
      </c>
      <c r="I58" s="267">
        <v>27.3</v>
      </c>
      <c r="J58" s="267">
        <v>29.09</v>
      </c>
      <c r="K58" s="267">
        <v>31.87</v>
      </c>
      <c r="L58" s="267">
        <v>33.65</v>
      </c>
      <c r="M58" s="267">
        <v>31.94</v>
      </c>
      <c r="N58" s="267">
        <v>24.67</v>
      </c>
      <c r="O58" s="220">
        <v>51</v>
      </c>
      <c r="P58" s="267">
        <f t="shared" si="12"/>
        <v>40.349999999999994</v>
      </c>
      <c r="Q58" s="267">
        <f t="shared" si="13"/>
        <v>45.72</v>
      </c>
      <c r="R58" s="267">
        <f t="shared" si="14"/>
        <v>51.12</v>
      </c>
      <c r="S58" s="267">
        <f t="shared" si="15"/>
        <v>57.12</v>
      </c>
      <c r="T58" s="267">
        <f t="shared" si="16"/>
        <v>67.14</v>
      </c>
      <c r="U58" s="267">
        <f t="shared" si="17"/>
        <v>72.510000000000005</v>
      </c>
      <c r="V58" s="267">
        <f t="shared" si="18"/>
        <v>81.900000000000006</v>
      </c>
      <c r="W58" s="267">
        <f t="shared" si="19"/>
        <v>87.27</v>
      </c>
      <c r="X58" s="267">
        <f t="shared" si="20"/>
        <v>95.61</v>
      </c>
      <c r="Y58" s="267">
        <f t="shared" si="21"/>
        <v>100.94999999999999</v>
      </c>
      <c r="Z58" s="267">
        <f t="shared" si="22"/>
        <v>95.820000000000007</v>
      </c>
      <c r="AA58" s="267">
        <f t="shared" si="23"/>
        <v>74.010000000000005</v>
      </c>
      <c r="AB58" s="268" t="s">
        <v>271</v>
      </c>
    </row>
    <row r="59" spans="1:28" ht="16.5" customHeight="1">
      <c r="A59" s="220">
        <v>52</v>
      </c>
      <c r="B59" s="266" t="s">
        <v>322</v>
      </c>
      <c r="C59" s="267">
        <v>14.19</v>
      </c>
      <c r="D59" s="267">
        <v>16.73</v>
      </c>
      <c r="E59" s="267">
        <v>19.27</v>
      </c>
      <c r="F59" s="267">
        <v>22.03</v>
      </c>
      <c r="G59" s="267">
        <v>26.11</v>
      </c>
      <c r="H59" s="267">
        <v>28.65</v>
      </c>
      <c r="I59" s="267">
        <v>32.520000000000003</v>
      </c>
      <c r="J59" s="267">
        <v>35.07</v>
      </c>
      <c r="K59" s="267">
        <v>38.58</v>
      </c>
      <c r="L59" s="267">
        <v>41.12</v>
      </c>
      <c r="M59" s="267">
        <v>39.4</v>
      </c>
      <c r="N59" s="267">
        <v>28.39</v>
      </c>
      <c r="O59" s="220">
        <v>52</v>
      </c>
      <c r="P59" s="267">
        <f t="shared" si="12"/>
        <v>42.57</v>
      </c>
      <c r="Q59" s="267">
        <f t="shared" si="13"/>
        <v>50.19</v>
      </c>
      <c r="R59" s="267">
        <f t="shared" si="14"/>
        <v>57.81</v>
      </c>
      <c r="S59" s="267">
        <f t="shared" si="15"/>
        <v>66.09</v>
      </c>
      <c r="T59" s="267">
        <f t="shared" si="16"/>
        <v>78.33</v>
      </c>
      <c r="U59" s="267">
        <f t="shared" si="17"/>
        <v>85.949999999999989</v>
      </c>
      <c r="V59" s="267">
        <f t="shared" si="18"/>
        <v>97.56</v>
      </c>
      <c r="W59" s="267">
        <f t="shared" si="19"/>
        <v>105.21000000000001</v>
      </c>
      <c r="X59" s="267">
        <f t="shared" si="20"/>
        <v>115.74</v>
      </c>
      <c r="Y59" s="267">
        <f t="shared" si="21"/>
        <v>123.35999999999999</v>
      </c>
      <c r="Z59" s="267">
        <f t="shared" si="22"/>
        <v>118.19999999999999</v>
      </c>
      <c r="AA59" s="267">
        <f t="shared" si="23"/>
        <v>85.17</v>
      </c>
      <c r="AB59" s="268" t="s">
        <v>271</v>
      </c>
    </row>
    <row r="60" spans="1:28" ht="16.5" customHeight="1">
      <c r="A60" s="220">
        <v>53</v>
      </c>
      <c r="B60" s="266" t="s">
        <v>323</v>
      </c>
      <c r="C60" s="267">
        <v>13.74</v>
      </c>
      <c r="D60" s="267">
        <v>15.84</v>
      </c>
      <c r="E60" s="267">
        <v>17.93</v>
      </c>
      <c r="F60" s="267">
        <v>20.23</v>
      </c>
      <c r="G60" s="267">
        <v>23.87</v>
      </c>
      <c r="H60" s="267">
        <v>25.96</v>
      </c>
      <c r="I60" s="267">
        <v>29.39</v>
      </c>
      <c r="J60" s="267">
        <v>31.48</v>
      </c>
      <c r="K60" s="267">
        <v>34.54</v>
      </c>
      <c r="L60" s="267">
        <v>36.64</v>
      </c>
      <c r="M60" s="267">
        <v>34.92</v>
      </c>
      <c r="N60" s="267">
        <v>26.01</v>
      </c>
      <c r="O60" s="220">
        <v>53</v>
      </c>
      <c r="P60" s="267">
        <f t="shared" ref="P60:P91" si="24">C60*fx</f>
        <v>41.22</v>
      </c>
      <c r="Q60" s="267">
        <f t="shared" ref="Q60:Q91" si="25">D60*fx</f>
        <v>47.519999999999996</v>
      </c>
      <c r="R60" s="267">
        <f t="shared" ref="R60:R91" si="26">E60*fx</f>
        <v>53.79</v>
      </c>
      <c r="S60" s="267">
        <f t="shared" ref="S60:S91" si="27">F60*fx</f>
        <v>60.69</v>
      </c>
      <c r="T60" s="267">
        <f t="shared" ref="T60:T91" si="28">G60*fx</f>
        <v>71.61</v>
      </c>
      <c r="U60" s="267">
        <f t="shared" ref="U60:U91" si="29">H60*fx</f>
        <v>77.88</v>
      </c>
      <c r="V60" s="267">
        <f t="shared" ref="V60:V91" si="30">I60*fx</f>
        <v>88.17</v>
      </c>
      <c r="W60" s="267">
        <f t="shared" ref="W60:W91" si="31">J60*fx</f>
        <v>94.44</v>
      </c>
      <c r="X60" s="267">
        <f t="shared" ref="X60:X91" si="32">K60*fx</f>
        <v>103.62</v>
      </c>
      <c r="Y60" s="267">
        <f t="shared" ref="Y60:Y91" si="33">L60*fx</f>
        <v>109.92</v>
      </c>
      <c r="Z60" s="267">
        <f t="shared" ref="Z60:Z91" si="34">M60*fx</f>
        <v>104.76</v>
      </c>
      <c r="AA60" s="267">
        <f t="shared" ref="AA60:AA91" si="35">N60*fx</f>
        <v>78.03</v>
      </c>
      <c r="AB60" s="268" t="s">
        <v>271</v>
      </c>
    </row>
    <row r="61" spans="1:28" ht="16.5" customHeight="1">
      <c r="A61" s="220">
        <v>54</v>
      </c>
      <c r="B61" s="266" t="s">
        <v>324</v>
      </c>
      <c r="C61" s="267">
        <v>16.32</v>
      </c>
      <c r="D61" s="267">
        <v>18.86</v>
      </c>
      <c r="E61" s="267">
        <v>21.39</v>
      </c>
      <c r="F61" s="267">
        <v>24.19</v>
      </c>
      <c r="G61" s="267">
        <v>28.54</v>
      </c>
      <c r="H61" s="267">
        <v>31.09</v>
      </c>
      <c r="I61" s="267">
        <v>35.17</v>
      </c>
      <c r="J61" s="267">
        <v>37.700000000000003</v>
      </c>
      <c r="K61" s="267">
        <v>41.42</v>
      </c>
      <c r="L61" s="267">
        <v>43.95</v>
      </c>
      <c r="M61" s="267">
        <v>41.94</v>
      </c>
      <c r="N61" s="267">
        <v>30.45</v>
      </c>
      <c r="O61" s="220">
        <v>54</v>
      </c>
      <c r="P61" s="267">
        <f t="shared" si="24"/>
        <v>48.96</v>
      </c>
      <c r="Q61" s="267">
        <f t="shared" si="25"/>
        <v>56.58</v>
      </c>
      <c r="R61" s="267">
        <f t="shared" si="26"/>
        <v>64.17</v>
      </c>
      <c r="S61" s="267">
        <f t="shared" si="27"/>
        <v>72.570000000000007</v>
      </c>
      <c r="T61" s="267">
        <f t="shared" si="28"/>
        <v>85.62</v>
      </c>
      <c r="U61" s="267">
        <f t="shared" si="29"/>
        <v>93.27</v>
      </c>
      <c r="V61" s="267">
        <f t="shared" si="30"/>
        <v>105.51</v>
      </c>
      <c r="W61" s="267">
        <f t="shared" si="31"/>
        <v>113.10000000000001</v>
      </c>
      <c r="X61" s="267">
        <f t="shared" si="32"/>
        <v>124.26</v>
      </c>
      <c r="Y61" s="267">
        <f t="shared" si="33"/>
        <v>131.85000000000002</v>
      </c>
      <c r="Z61" s="267">
        <f t="shared" si="34"/>
        <v>125.82</v>
      </c>
      <c r="AA61" s="267">
        <f t="shared" si="35"/>
        <v>91.35</v>
      </c>
      <c r="AB61" s="268" t="s">
        <v>271</v>
      </c>
    </row>
    <row r="62" spans="1:28" ht="16.5" customHeight="1">
      <c r="A62" s="220">
        <v>55</v>
      </c>
      <c r="B62" s="266" t="s">
        <v>325</v>
      </c>
      <c r="C62" s="267">
        <v>16.2</v>
      </c>
      <c r="D62" s="267">
        <v>18.59</v>
      </c>
      <c r="E62" s="267">
        <v>21</v>
      </c>
      <c r="F62" s="267">
        <v>23.66</v>
      </c>
      <c r="G62" s="267">
        <v>27.89</v>
      </c>
      <c r="H62" s="267">
        <v>30.3</v>
      </c>
      <c r="I62" s="267">
        <v>34.25</v>
      </c>
      <c r="J62" s="267">
        <v>36.65</v>
      </c>
      <c r="K62" s="267">
        <v>40.24</v>
      </c>
      <c r="L62" s="267">
        <v>42.64</v>
      </c>
      <c r="M62" s="267">
        <v>40.619999999999997</v>
      </c>
      <c r="N62" s="267">
        <v>29.79</v>
      </c>
      <c r="O62" s="220">
        <v>55</v>
      </c>
      <c r="P62" s="267">
        <f t="shared" si="24"/>
        <v>48.599999999999994</v>
      </c>
      <c r="Q62" s="267">
        <f t="shared" si="25"/>
        <v>55.769999999999996</v>
      </c>
      <c r="R62" s="267">
        <f t="shared" si="26"/>
        <v>63</v>
      </c>
      <c r="S62" s="267">
        <f t="shared" si="27"/>
        <v>70.98</v>
      </c>
      <c r="T62" s="267">
        <f t="shared" si="28"/>
        <v>83.67</v>
      </c>
      <c r="U62" s="267">
        <f t="shared" si="29"/>
        <v>90.9</v>
      </c>
      <c r="V62" s="267">
        <f t="shared" si="30"/>
        <v>102.75</v>
      </c>
      <c r="W62" s="267">
        <f t="shared" si="31"/>
        <v>109.94999999999999</v>
      </c>
      <c r="X62" s="267">
        <f t="shared" si="32"/>
        <v>120.72</v>
      </c>
      <c r="Y62" s="267">
        <f t="shared" si="33"/>
        <v>127.92</v>
      </c>
      <c r="Z62" s="267">
        <f t="shared" si="34"/>
        <v>121.85999999999999</v>
      </c>
      <c r="AA62" s="267">
        <f t="shared" si="35"/>
        <v>89.37</v>
      </c>
      <c r="AB62" s="268" t="s">
        <v>271</v>
      </c>
    </row>
    <row r="63" spans="1:28" ht="16.5" customHeight="1">
      <c r="A63" s="220">
        <v>56</v>
      </c>
      <c r="B63" s="266" t="s">
        <v>326</v>
      </c>
      <c r="C63" s="267">
        <v>14.3</v>
      </c>
      <c r="D63" s="267">
        <v>16.98</v>
      </c>
      <c r="E63" s="267">
        <v>19.64</v>
      </c>
      <c r="F63" s="267">
        <v>22.51</v>
      </c>
      <c r="G63" s="267">
        <v>26.72</v>
      </c>
      <c r="H63" s="267">
        <v>29.39</v>
      </c>
      <c r="I63" s="267">
        <v>33.380000000000003</v>
      </c>
      <c r="J63" s="267">
        <v>36.06</v>
      </c>
      <c r="K63" s="267">
        <v>39.69</v>
      </c>
      <c r="L63" s="267">
        <v>42.34</v>
      </c>
      <c r="M63" s="267">
        <v>40.619999999999997</v>
      </c>
      <c r="N63" s="267">
        <v>28.86</v>
      </c>
      <c r="O63" s="220">
        <v>56</v>
      </c>
      <c r="P63" s="267">
        <f t="shared" si="24"/>
        <v>42.900000000000006</v>
      </c>
      <c r="Q63" s="267">
        <f t="shared" si="25"/>
        <v>50.94</v>
      </c>
      <c r="R63" s="267">
        <f t="shared" si="26"/>
        <v>58.92</v>
      </c>
      <c r="S63" s="267">
        <f t="shared" si="27"/>
        <v>67.53</v>
      </c>
      <c r="T63" s="267">
        <f t="shared" si="28"/>
        <v>80.16</v>
      </c>
      <c r="U63" s="267">
        <f t="shared" si="29"/>
        <v>88.17</v>
      </c>
      <c r="V63" s="267">
        <f t="shared" si="30"/>
        <v>100.14000000000001</v>
      </c>
      <c r="W63" s="267">
        <f t="shared" si="31"/>
        <v>108.18</v>
      </c>
      <c r="X63" s="267">
        <f t="shared" si="32"/>
        <v>119.07</v>
      </c>
      <c r="Y63" s="267">
        <f t="shared" si="33"/>
        <v>127.02000000000001</v>
      </c>
      <c r="Z63" s="267">
        <f t="shared" si="34"/>
        <v>121.85999999999999</v>
      </c>
      <c r="AA63" s="267">
        <f t="shared" si="35"/>
        <v>86.58</v>
      </c>
      <c r="AB63" s="268" t="s">
        <v>271</v>
      </c>
    </row>
    <row r="64" spans="1:28" ht="16.5" customHeight="1">
      <c r="A64" s="220">
        <v>57</v>
      </c>
      <c r="B64" s="266" t="s">
        <v>327</v>
      </c>
      <c r="C64" s="267">
        <v>17.09</v>
      </c>
      <c r="D64" s="267">
        <v>19.62</v>
      </c>
      <c r="E64" s="267">
        <v>22.16</v>
      </c>
      <c r="F64" s="267">
        <v>24.97</v>
      </c>
      <c r="G64" s="267">
        <v>29.43</v>
      </c>
      <c r="H64" s="267">
        <v>31.96</v>
      </c>
      <c r="I64" s="267">
        <v>36.15</v>
      </c>
      <c r="J64" s="267">
        <v>38.69</v>
      </c>
      <c r="K64" s="267">
        <v>42.47</v>
      </c>
      <c r="L64" s="267">
        <v>45.01</v>
      </c>
      <c r="M64" s="267">
        <v>43.33</v>
      </c>
      <c r="N64" s="267">
        <v>31.56</v>
      </c>
      <c r="O64" s="220">
        <v>57</v>
      </c>
      <c r="P64" s="267">
        <f t="shared" si="24"/>
        <v>51.269999999999996</v>
      </c>
      <c r="Q64" s="267">
        <f t="shared" si="25"/>
        <v>58.86</v>
      </c>
      <c r="R64" s="267">
        <f t="shared" si="26"/>
        <v>66.48</v>
      </c>
      <c r="S64" s="267">
        <f t="shared" si="27"/>
        <v>74.91</v>
      </c>
      <c r="T64" s="267">
        <f t="shared" si="28"/>
        <v>88.289999999999992</v>
      </c>
      <c r="U64" s="267">
        <f t="shared" si="29"/>
        <v>95.88</v>
      </c>
      <c r="V64" s="267">
        <f t="shared" si="30"/>
        <v>108.44999999999999</v>
      </c>
      <c r="W64" s="267">
        <f t="shared" si="31"/>
        <v>116.07</v>
      </c>
      <c r="X64" s="267">
        <f t="shared" si="32"/>
        <v>127.41</v>
      </c>
      <c r="Y64" s="267">
        <f t="shared" si="33"/>
        <v>135.03</v>
      </c>
      <c r="Z64" s="267">
        <f t="shared" si="34"/>
        <v>129.99</v>
      </c>
      <c r="AA64" s="267">
        <f t="shared" si="35"/>
        <v>94.679999999999993</v>
      </c>
      <c r="AB64" s="268" t="s">
        <v>271</v>
      </c>
    </row>
    <row r="65" spans="1:28" ht="16.5" customHeight="1">
      <c r="A65" s="220">
        <v>58</v>
      </c>
      <c r="B65" s="266" t="s">
        <v>328</v>
      </c>
      <c r="C65" s="267">
        <v>14.52</v>
      </c>
      <c r="D65" s="267">
        <v>17.41</v>
      </c>
      <c r="E65" s="267">
        <v>20.28</v>
      </c>
      <c r="F65" s="267">
        <v>23.38</v>
      </c>
      <c r="G65" s="267">
        <v>27.79</v>
      </c>
      <c r="H65" s="267">
        <v>30.67</v>
      </c>
      <c r="I65" s="267">
        <v>34.880000000000003</v>
      </c>
      <c r="J65" s="267">
        <v>37.76</v>
      </c>
      <c r="K65" s="267">
        <v>41.62</v>
      </c>
      <c r="L65" s="267">
        <v>44.49</v>
      </c>
      <c r="M65" s="267">
        <v>42.78</v>
      </c>
      <c r="N65" s="267">
        <v>29.94</v>
      </c>
      <c r="O65" s="220">
        <v>58</v>
      </c>
      <c r="P65" s="267">
        <f t="shared" si="24"/>
        <v>43.56</v>
      </c>
      <c r="Q65" s="267">
        <f t="shared" si="25"/>
        <v>52.230000000000004</v>
      </c>
      <c r="R65" s="267">
        <f t="shared" si="26"/>
        <v>60.84</v>
      </c>
      <c r="S65" s="267">
        <f t="shared" si="27"/>
        <v>70.14</v>
      </c>
      <c r="T65" s="267">
        <f t="shared" si="28"/>
        <v>83.37</v>
      </c>
      <c r="U65" s="267">
        <f t="shared" si="29"/>
        <v>92.01</v>
      </c>
      <c r="V65" s="267">
        <f t="shared" si="30"/>
        <v>104.64000000000001</v>
      </c>
      <c r="W65" s="267">
        <f t="shared" si="31"/>
        <v>113.28</v>
      </c>
      <c r="X65" s="267">
        <f t="shared" si="32"/>
        <v>124.85999999999999</v>
      </c>
      <c r="Y65" s="267">
        <f t="shared" si="33"/>
        <v>133.47</v>
      </c>
      <c r="Z65" s="267">
        <f t="shared" si="34"/>
        <v>128.34</v>
      </c>
      <c r="AA65" s="267">
        <f t="shared" si="35"/>
        <v>89.820000000000007</v>
      </c>
      <c r="AB65" s="268" t="s">
        <v>271</v>
      </c>
    </row>
    <row r="66" spans="1:28" ht="16.5" customHeight="1">
      <c r="A66" s="220">
        <v>59</v>
      </c>
      <c r="B66" s="266" t="s">
        <v>329</v>
      </c>
      <c r="C66" s="267">
        <v>14.23</v>
      </c>
      <c r="D66" s="267">
        <v>16.82</v>
      </c>
      <c r="E66" s="267">
        <v>19.399999999999999</v>
      </c>
      <c r="F66" s="267">
        <v>22.2</v>
      </c>
      <c r="G66" s="267">
        <v>26.32</v>
      </c>
      <c r="H66" s="267">
        <v>28.9</v>
      </c>
      <c r="I66" s="267">
        <v>32.83</v>
      </c>
      <c r="J66" s="267">
        <v>35.409999999999997</v>
      </c>
      <c r="K66" s="267">
        <v>38.96</v>
      </c>
      <c r="L66" s="267">
        <v>41.55</v>
      </c>
      <c r="M66" s="267">
        <v>39.83</v>
      </c>
      <c r="N66" s="267">
        <v>28.61</v>
      </c>
      <c r="O66" s="220">
        <v>59</v>
      </c>
      <c r="P66" s="267">
        <f t="shared" si="24"/>
        <v>42.69</v>
      </c>
      <c r="Q66" s="267">
        <f t="shared" si="25"/>
        <v>50.46</v>
      </c>
      <c r="R66" s="267">
        <f t="shared" si="26"/>
        <v>58.199999999999996</v>
      </c>
      <c r="S66" s="267">
        <f t="shared" si="27"/>
        <v>66.599999999999994</v>
      </c>
      <c r="T66" s="267">
        <f t="shared" si="28"/>
        <v>78.960000000000008</v>
      </c>
      <c r="U66" s="267">
        <f t="shared" si="29"/>
        <v>86.699999999999989</v>
      </c>
      <c r="V66" s="267">
        <f t="shared" si="30"/>
        <v>98.49</v>
      </c>
      <c r="W66" s="267">
        <f t="shared" si="31"/>
        <v>106.22999999999999</v>
      </c>
      <c r="X66" s="267">
        <f t="shared" si="32"/>
        <v>116.88</v>
      </c>
      <c r="Y66" s="267">
        <f t="shared" si="33"/>
        <v>124.64999999999999</v>
      </c>
      <c r="Z66" s="267">
        <f t="shared" si="34"/>
        <v>119.49</v>
      </c>
      <c r="AA66" s="267">
        <f t="shared" si="35"/>
        <v>85.83</v>
      </c>
      <c r="AB66" s="268" t="s">
        <v>271</v>
      </c>
    </row>
    <row r="67" spans="1:28" ht="16.5" customHeight="1">
      <c r="A67" s="220">
        <v>60</v>
      </c>
      <c r="B67" s="266" t="s">
        <v>330</v>
      </c>
      <c r="C67" s="267">
        <v>14.14</v>
      </c>
      <c r="D67" s="267">
        <v>16.63</v>
      </c>
      <c r="E67" s="267">
        <v>19.11</v>
      </c>
      <c r="F67" s="267">
        <v>21.81</v>
      </c>
      <c r="G67" s="267">
        <v>25.84</v>
      </c>
      <c r="H67" s="267">
        <v>28.32</v>
      </c>
      <c r="I67" s="267">
        <v>32.15</v>
      </c>
      <c r="J67" s="267">
        <v>34.64</v>
      </c>
      <c r="K67" s="267">
        <v>38.090000000000003</v>
      </c>
      <c r="L67" s="267">
        <v>40.58</v>
      </c>
      <c r="M67" s="267">
        <v>38.86</v>
      </c>
      <c r="N67" s="267">
        <v>28.13</v>
      </c>
      <c r="O67" s="220">
        <v>60</v>
      </c>
      <c r="P67" s="267">
        <f t="shared" si="24"/>
        <v>42.42</v>
      </c>
      <c r="Q67" s="267">
        <f t="shared" si="25"/>
        <v>49.89</v>
      </c>
      <c r="R67" s="267">
        <f t="shared" si="26"/>
        <v>57.33</v>
      </c>
      <c r="S67" s="267">
        <f t="shared" si="27"/>
        <v>65.429999999999993</v>
      </c>
      <c r="T67" s="267">
        <f t="shared" si="28"/>
        <v>77.52</v>
      </c>
      <c r="U67" s="267">
        <f t="shared" si="29"/>
        <v>84.960000000000008</v>
      </c>
      <c r="V67" s="267">
        <f t="shared" si="30"/>
        <v>96.449999999999989</v>
      </c>
      <c r="W67" s="267">
        <f t="shared" si="31"/>
        <v>103.92</v>
      </c>
      <c r="X67" s="267">
        <f t="shared" si="32"/>
        <v>114.27000000000001</v>
      </c>
      <c r="Y67" s="267">
        <f t="shared" si="33"/>
        <v>121.74</v>
      </c>
      <c r="Z67" s="267">
        <f t="shared" si="34"/>
        <v>116.58</v>
      </c>
      <c r="AA67" s="267">
        <f t="shared" si="35"/>
        <v>84.39</v>
      </c>
      <c r="AB67" s="268" t="s">
        <v>271</v>
      </c>
    </row>
    <row r="68" spans="1:28" ht="16.5" customHeight="1">
      <c r="A68" s="220">
        <v>61</v>
      </c>
      <c r="B68" s="266" t="s">
        <v>331</v>
      </c>
      <c r="C68" s="267">
        <v>13.77</v>
      </c>
      <c r="D68" s="267">
        <v>15.88</v>
      </c>
      <c r="E68" s="267">
        <v>17.989999999999998</v>
      </c>
      <c r="F68" s="267">
        <v>20.32</v>
      </c>
      <c r="G68" s="267">
        <v>23.98</v>
      </c>
      <c r="H68" s="267">
        <v>26.1</v>
      </c>
      <c r="I68" s="267">
        <v>29.53</v>
      </c>
      <c r="J68" s="267">
        <v>31.65</v>
      </c>
      <c r="K68" s="267">
        <v>34.74</v>
      </c>
      <c r="L68" s="267">
        <v>36.86</v>
      </c>
      <c r="M68" s="267">
        <v>35.130000000000003</v>
      </c>
      <c r="N68" s="267">
        <v>26.12</v>
      </c>
      <c r="O68" s="220">
        <v>61</v>
      </c>
      <c r="P68" s="267">
        <f t="shared" si="24"/>
        <v>41.31</v>
      </c>
      <c r="Q68" s="267">
        <f t="shared" si="25"/>
        <v>47.64</v>
      </c>
      <c r="R68" s="267">
        <f t="shared" si="26"/>
        <v>53.97</v>
      </c>
      <c r="S68" s="267">
        <f t="shared" si="27"/>
        <v>60.96</v>
      </c>
      <c r="T68" s="267">
        <f t="shared" si="28"/>
        <v>71.94</v>
      </c>
      <c r="U68" s="267">
        <f t="shared" si="29"/>
        <v>78.300000000000011</v>
      </c>
      <c r="V68" s="267">
        <f t="shared" si="30"/>
        <v>88.59</v>
      </c>
      <c r="W68" s="267">
        <f t="shared" si="31"/>
        <v>94.949999999999989</v>
      </c>
      <c r="X68" s="267">
        <f t="shared" si="32"/>
        <v>104.22</v>
      </c>
      <c r="Y68" s="267">
        <f t="shared" si="33"/>
        <v>110.58</v>
      </c>
      <c r="Z68" s="267">
        <f t="shared" si="34"/>
        <v>105.39000000000001</v>
      </c>
      <c r="AA68" s="267">
        <f t="shared" si="35"/>
        <v>78.36</v>
      </c>
      <c r="AB68" s="268" t="s">
        <v>271</v>
      </c>
    </row>
    <row r="69" spans="1:28" ht="16.5" customHeight="1">
      <c r="A69" s="220">
        <v>62</v>
      </c>
      <c r="B69" s="266" t="s">
        <v>332</v>
      </c>
      <c r="C69" s="267">
        <v>14.23</v>
      </c>
      <c r="D69" s="267">
        <v>16.82</v>
      </c>
      <c r="E69" s="267">
        <v>19.399999999999999</v>
      </c>
      <c r="F69" s="267">
        <v>22.2</v>
      </c>
      <c r="G69" s="267">
        <v>26.32</v>
      </c>
      <c r="H69" s="267">
        <v>28.9</v>
      </c>
      <c r="I69" s="267">
        <v>32.83</v>
      </c>
      <c r="J69" s="267">
        <v>35.409999999999997</v>
      </c>
      <c r="K69" s="267">
        <v>38.96</v>
      </c>
      <c r="L69" s="267">
        <v>41.55</v>
      </c>
      <c r="M69" s="267">
        <v>39.83</v>
      </c>
      <c r="N69" s="267">
        <v>28.61</v>
      </c>
      <c r="O69" s="220">
        <v>62</v>
      </c>
      <c r="P69" s="267">
        <f t="shared" si="24"/>
        <v>42.69</v>
      </c>
      <c r="Q69" s="267">
        <f t="shared" si="25"/>
        <v>50.46</v>
      </c>
      <c r="R69" s="267">
        <f t="shared" si="26"/>
        <v>58.199999999999996</v>
      </c>
      <c r="S69" s="267">
        <f t="shared" si="27"/>
        <v>66.599999999999994</v>
      </c>
      <c r="T69" s="267">
        <f t="shared" si="28"/>
        <v>78.960000000000008</v>
      </c>
      <c r="U69" s="267">
        <f t="shared" si="29"/>
        <v>86.699999999999989</v>
      </c>
      <c r="V69" s="267">
        <f t="shared" si="30"/>
        <v>98.49</v>
      </c>
      <c r="W69" s="267">
        <f t="shared" si="31"/>
        <v>106.22999999999999</v>
      </c>
      <c r="X69" s="267">
        <f t="shared" si="32"/>
        <v>116.88</v>
      </c>
      <c r="Y69" s="267">
        <f t="shared" si="33"/>
        <v>124.64999999999999</v>
      </c>
      <c r="Z69" s="267">
        <f t="shared" si="34"/>
        <v>119.49</v>
      </c>
      <c r="AA69" s="267">
        <f t="shared" si="35"/>
        <v>85.83</v>
      </c>
      <c r="AB69" s="268" t="s">
        <v>271</v>
      </c>
    </row>
    <row r="70" spans="1:28" ht="16.5" customHeight="1">
      <c r="A70" s="220">
        <v>63</v>
      </c>
      <c r="B70" s="266" t="s">
        <v>333</v>
      </c>
      <c r="C70" s="267">
        <v>14.71</v>
      </c>
      <c r="D70" s="267">
        <v>17.78</v>
      </c>
      <c r="E70" s="267">
        <v>20.86</v>
      </c>
      <c r="F70" s="267">
        <v>24.13</v>
      </c>
      <c r="G70" s="267">
        <v>28.75</v>
      </c>
      <c r="H70" s="267">
        <v>31.82</v>
      </c>
      <c r="I70" s="267">
        <v>36.22</v>
      </c>
      <c r="J70" s="267">
        <v>39.29</v>
      </c>
      <c r="K70" s="267">
        <v>43.33</v>
      </c>
      <c r="L70" s="267">
        <v>46.41</v>
      </c>
      <c r="M70" s="267">
        <v>44.69</v>
      </c>
      <c r="N70" s="267">
        <v>30.89</v>
      </c>
      <c r="O70" s="220">
        <v>63</v>
      </c>
      <c r="P70" s="267">
        <f t="shared" si="24"/>
        <v>44.13</v>
      </c>
      <c r="Q70" s="267">
        <f t="shared" si="25"/>
        <v>53.34</v>
      </c>
      <c r="R70" s="267">
        <f t="shared" si="26"/>
        <v>62.58</v>
      </c>
      <c r="S70" s="267">
        <f t="shared" si="27"/>
        <v>72.39</v>
      </c>
      <c r="T70" s="267">
        <f t="shared" si="28"/>
        <v>86.25</v>
      </c>
      <c r="U70" s="267">
        <f t="shared" si="29"/>
        <v>95.460000000000008</v>
      </c>
      <c r="V70" s="267">
        <f t="shared" si="30"/>
        <v>108.66</v>
      </c>
      <c r="W70" s="267">
        <f t="shared" si="31"/>
        <v>117.87</v>
      </c>
      <c r="X70" s="267">
        <f t="shared" si="32"/>
        <v>129.99</v>
      </c>
      <c r="Y70" s="267">
        <f t="shared" si="33"/>
        <v>139.22999999999999</v>
      </c>
      <c r="Z70" s="267">
        <f t="shared" si="34"/>
        <v>134.07</v>
      </c>
      <c r="AA70" s="267">
        <f t="shared" si="35"/>
        <v>92.67</v>
      </c>
      <c r="AB70" s="268" t="s">
        <v>271</v>
      </c>
    </row>
    <row r="71" spans="1:28" ht="16.5" customHeight="1">
      <c r="A71" s="220">
        <v>64</v>
      </c>
      <c r="B71" s="266" t="s">
        <v>334</v>
      </c>
      <c r="C71" s="267">
        <v>14.78</v>
      </c>
      <c r="D71" s="267">
        <v>17.88</v>
      </c>
      <c r="E71" s="267">
        <v>21.01</v>
      </c>
      <c r="F71" s="267">
        <v>24.34</v>
      </c>
      <c r="G71" s="267">
        <v>29</v>
      </c>
      <c r="H71" s="267">
        <v>32.130000000000003</v>
      </c>
      <c r="I71" s="267">
        <v>36.57</v>
      </c>
      <c r="J71" s="267">
        <v>39.700000000000003</v>
      </c>
      <c r="K71" s="267">
        <v>43.78</v>
      </c>
      <c r="L71" s="267">
        <v>46.9</v>
      </c>
      <c r="M71" s="267">
        <v>45.18</v>
      </c>
      <c r="N71" s="267">
        <v>31.25</v>
      </c>
      <c r="O71" s="220">
        <v>64</v>
      </c>
      <c r="P71" s="267">
        <f t="shared" si="24"/>
        <v>44.339999999999996</v>
      </c>
      <c r="Q71" s="267">
        <f t="shared" si="25"/>
        <v>53.64</v>
      </c>
      <c r="R71" s="267">
        <f t="shared" si="26"/>
        <v>63.03</v>
      </c>
      <c r="S71" s="267">
        <f t="shared" si="27"/>
        <v>73.02</v>
      </c>
      <c r="T71" s="267">
        <f t="shared" si="28"/>
        <v>87</v>
      </c>
      <c r="U71" s="267">
        <f t="shared" si="29"/>
        <v>96.390000000000015</v>
      </c>
      <c r="V71" s="267">
        <f t="shared" si="30"/>
        <v>109.71000000000001</v>
      </c>
      <c r="W71" s="267">
        <f t="shared" si="31"/>
        <v>119.10000000000001</v>
      </c>
      <c r="X71" s="267">
        <f t="shared" si="32"/>
        <v>131.34</v>
      </c>
      <c r="Y71" s="267">
        <f t="shared" si="33"/>
        <v>140.69999999999999</v>
      </c>
      <c r="Z71" s="267">
        <f t="shared" si="34"/>
        <v>135.54</v>
      </c>
      <c r="AA71" s="267">
        <f t="shared" si="35"/>
        <v>93.75</v>
      </c>
      <c r="AB71" s="268" t="s">
        <v>271</v>
      </c>
    </row>
    <row r="72" spans="1:28" ht="16.5" customHeight="1">
      <c r="A72" s="220">
        <v>65</v>
      </c>
      <c r="B72" s="266" t="s">
        <v>335</v>
      </c>
      <c r="C72" s="267">
        <v>15.09</v>
      </c>
      <c r="D72" s="267">
        <v>18.54</v>
      </c>
      <c r="E72" s="267">
        <v>21.98</v>
      </c>
      <c r="F72" s="267">
        <v>25.64</v>
      </c>
      <c r="G72" s="267">
        <v>30.63</v>
      </c>
      <c r="H72" s="267">
        <v>34.07</v>
      </c>
      <c r="I72" s="267">
        <v>38.840000000000003</v>
      </c>
      <c r="J72" s="267">
        <v>42.3</v>
      </c>
      <c r="K72" s="267">
        <v>46.72</v>
      </c>
      <c r="L72" s="267">
        <v>50.15</v>
      </c>
      <c r="M72" s="267">
        <v>48.45</v>
      </c>
      <c r="N72" s="267">
        <v>32.89</v>
      </c>
      <c r="O72" s="220">
        <v>65</v>
      </c>
      <c r="P72" s="267">
        <f t="shared" si="24"/>
        <v>45.269999999999996</v>
      </c>
      <c r="Q72" s="267">
        <f t="shared" si="25"/>
        <v>55.62</v>
      </c>
      <c r="R72" s="267">
        <f t="shared" si="26"/>
        <v>65.94</v>
      </c>
      <c r="S72" s="267">
        <f t="shared" si="27"/>
        <v>76.92</v>
      </c>
      <c r="T72" s="267">
        <f t="shared" si="28"/>
        <v>91.89</v>
      </c>
      <c r="U72" s="267">
        <f t="shared" si="29"/>
        <v>102.21000000000001</v>
      </c>
      <c r="V72" s="267">
        <f t="shared" si="30"/>
        <v>116.52000000000001</v>
      </c>
      <c r="W72" s="267">
        <f t="shared" si="31"/>
        <v>126.89999999999999</v>
      </c>
      <c r="X72" s="267">
        <f t="shared" si="32"/>
        <v>140.16</v>
      </c>
      <c r="Y72" s="267">
        <f t="shared" si="33"/>
        <v>150.44999999999999</v>
      </c>
      <c r="Z72" s="267">
        <f t="shared" si="34"/>
        <v>145.35000000000002</v>
      </c>
      <c r="AA72" s="267">
        <f t="shared" si="35"/>
        <v>98.67</v>
      </c>
      <c r="AB72" s="268" t="s">
        <v>271</v>
      </c>
    </row>
    <row r="73" spans="1:28" ht="16.5" customHeight="1">
      <c r="A73" s="220">
        <v>66</v>
      </c>
      <c r="B73" s="266" t="s">
        <v>336</v>
      </c>
      <c r="C73" s="267">
        <v>14.86</v>
      </c>
      <c r="D73" s="267">
        <v>18.07</v>
      </c>
      <c r="E73" s="267">
        <v>21.28</v>
      </c>
      <c r="F73" s="267">
        <v>24.7</v>
      </c>
      <c r="G73" s="267">
        <v>29.45</v>
      </c>
      <c r="H73" s="267">
        <v>32.659999999999997</v>
      </c>
      <c r="I73" s="267">
        <v>37.21</v>
      </c>
      <c r="J73" s="267">
        <v>40.409999999999997</v>
      </c>
      <c r="K73" s="267">
        <v>44.6</v>
      </c>
      <c r="L73" s="267">
        <v>47.8</v>
      </c>
      <c r="M73" s="267">
        <v>46.09</v>
      </c>
      <c r="N73" s="267">
        <v>31.7</v>
      </c>
      <c r="O73" s="220">
        <v>66</v>
      </c>
      <c r="P73" s="267">
        <f t="shared" si="24"/>
        <v>44.58</v>
      </c>
      <c r="Q73" s="267">
        <f t="shared" si="25"/>
        <v>54.21</v>
      </c>
      <c r="R73" s="267">
        <f t="shared" si="26"/>
        <v>63.84</v>
      </c>
      <c r="S73" s="267">
        <f t="shared" si="27"/>
        <v>74.099999999999994</v>
      </c>
      <c r="T73" s="267">
        <f t="shared" si="28"/>
        <v>88.35</v>
      </c>
      <c r="U73" s="267">
        <f t="shared" si="29"/>
        <v>97.97999999999999</v>
      </c>
      <c r="V73" s="267">
        <f t="shared" si="30"/>
        <v>111.63</v>
      </c>
      <c r="W73" s="267">
        <f t="shared" si="31"/>
        <v>121.22999999999999</v>
      </c>
      <c r="X73" s="267">
        <f t="shared" si="32"/>
        <v>133.80000000000001</v>
      </c>
      <c r="Y73" s="267">
        <f t="shared" si="33"/>
        <v>143.39999999999998</v>
      </c>
      <c r="Z73" s="267">
        <f t="shared" si="34"/>
        <v>138.27000000000001</v>
      </c>
      <c r="AA73" s="267">
        <f t="shared" si="35"/>
        <v>95.1</v>
      </c>
      <c r="AB73" s="268" t="s">
        <v>271</v>
      </c>
    </row>
    <row r="74" spans="1:28" ht="16.5" customHeight="1">
      <c r="A74" s="220">
        <v>67</v>
      </c>
      <c r="B74" s="266" t="s">
        <v>337</v>
      </c>
      <c r="C74" s="267">
        <v>17.11</v>
      </c>
      <c r="D74" s="267">
        <v>19.989999999999998</v>
      </c>
      <c r="E74" s="267">
        <v>22.85</v>
      </c>
      <c r="F74" s="267">
        <v>25.96</v>
      </c>
      <c r="G74" s="267">
        <v>30.72</v>
      </c>
      <c r="H74" s="267">
        <v>33.590000000000003</v>
      </c>
      <c r="I74" s="267">
        <v>38.07</v>
      </c>
      <c r="J74" s="267">
        <v>40.94</v>
      </c>
      <c r="K74" s="267">
        <v>45.01</v>
      </c>
      <c r="L74" s="267">
        <v>47.87</v>
      </c>
      <c r="M74" s="267">
        <v>45.31</v>
      </c>
      <c r="N74" s="267">
        <v>32.15</v>
      </c>
      <c r="O74" s="220">
        <v>67</v>
      </c>
      <c r="P74" s="267">
        <f t="shared" si="24"/>
        <v>51.33</v>
      </c>
      <c r="Q74" s="267">
        <f t="shared" si="25"/>
        <v>59.97</v>
      </c>
      <c r="R74" s="267">
        <f t="shared" si="26"/>
        <v>68.550000000000011</v>
      </c>
      <c r="S74" s="267">
        <f t="shared" si="27"/>
        <v>77.88</v>
      </c>
      <c r="T74" s="267">
        <f t="shared" si="28"/>
        <v>92.16</v>
      </c>
      <c r="U74" s="267">
        <f t="shared" si="29"/>
        <v>100.77000000000001</v>
      </c>
      <c r="V74" s="267">
        <f t="shared" si="30"/>
        <v>114.21000000000001</v>
      </c>
      <c r="W74" s="267">
        <f t="shared" si="31"/>
        <v>122.82</v>
      </c>
      <c r="X74" s="267">
        <f t="shared" si="32"/>
        <v>135.03</v>
      </c>
      <c r="Y74" s="267">
        <f t="shared" si="33"/>
        <v>143.60999999999999</v>
      </c>
      <c r="Z74" s="267">
        <f t="shared" si="34"/>
        <v>135.93</v>
      </c>
      <c r="AA74" s="267">
        <f t="shared" si="35"/>
        <v>96.449999999999989</v>
      </c>
      <c r="AB74" s="268" t="s">
        <v>271</v>
      </c>
    </row>
    <row r="75" spans="1:28" ht="16.5" customHeight="1">
      <c r="A75" s="220">
        <v>68</v>
      </c>
      <c r="B75" s="266" t="s">
        <v>338</v>
      </c>
      <c r="C75" s="267">
        <v>14.56</v>
      </c>
      <c r="D75" s="267">
        <v>17.46</v>
      </c>
      <c r="E75" s="267">
        <v>20.37</v>
      </c>
      <c r="F75" s="267">
        <v>23.49</v>
      </c>
      <c r="G75" s="267">
        <v>27.94</v>
      </c>
      <c r="H75" s="267">
        <v>30.85</v>
      </c>
      <c r="I75" s="267">
        <v>35.090000000000003</v>
      </c>
      <c r="J75" s="267">
        <v>38</v>
      </c>
      <c r="K75" s="267">
        <v>41.88</v>
      </c>
      <c r="L75" s="267">
        <v>44.79</v>
      </c>
      <c r="M75" s="267">
        <v>43.07</v>
      </c>
      <c r="N75" s="267">
        <v>30.22</v>
      </c>
      <c r="O75" s="220">
        <v>68</v>
      </c>
      <c r="P75" s="267">
        <f t="shared" si="24"/>
        <v>43.68</v>
      </c>
      <c r="Q75" s="267">
        <f t="shared" si="25"/>
        <v>52.38</v>
      </c>
      <c r="R75" s="267">
        <f t="shared" si="26"/>
        <v>61.11</v>
      </c>
      <c r="S75" s="267">
        <f t="shared" si="27"/>
        <v>70.47</v>
      </c>
      <c r="T75" s="267">
        <f t="shared" si="28"/>
        <v>83.820000000000007</v>
      </c>
      <c r="U75" s="267">
        <f t="shared" si="29"/>
        <v>92.550000000000011</v>
      </c>
      <c r="V75" s="267">
        <f t="shared" si="30"/>
        <v>105.27000000000001</v>
      </c>
      <c r="W75" s="267">
        <f t="shared" si="31"/>
        <v>114</v>
      </c>
      <c r="X75" s="267">
        <f t="shared" si="32"/>
        <v>125.64000000000001</v>
      </c>
      <c r="Y75" s="267">
        <f t="shared" si="33"/>
        <v>134.37</v>
      </c>
      <c r="Z75" s="267">
        <f t="shared" si="34"/>
        <v>129.21</v>
      </c>
      <c r="AA75" s="267">
        <f t="shared" si="35"/>
        <v>90.66</v>
      </c>
      <c r="AB75" s="268" t="s">
        <v>271</v>
      </c>
    </row>
    <row r="76" spans="1:28" ht="16.5" customHeight="1">
      <c r="A76" s="220">
        <v>69</v>
      </c>
      <c r="B76" s="266" t="s">
        <v>339</v>
      </c>
      <c r="C76" s="267">
        <v>13.87</v>
      </c>
      <c r="D76" s="267">
        <v>16.54</v>
      </c>
      <c r="E76" s="267">
        <v>18.77</v>
      </c>
      <c r="F76" s="267">
        <v>21</v>
      </c>
      <c r="G76" s="267">
        <v>23.68</v>
      </c>
      <c r="H76" s="267">
        <v>26.03</v>
      </c>
      <c r="I76" s="267">
        <v>28.26</v>
      </c>
      <c r="J76" s="267">
        <v>31.42</v>
      </c>
      <c r="K76" s="267">
        <v>33.700000000000003</v>
      </c>
      <c r="L76" s="267">
        <v>36.340000000000003</v>
      </c>
      <c r="M76" s="267">
        <v>36.24</v>
      </c>
      <c r="N76" s="267">
        <v>28.37</v>
      </c>
      <c r="O76" s="220">
        <v>69</v>
      </c>
      <c r="P76" s="267">
        <f t="shared" si="24"/>
        <v>41.61</v>
      </c>
      <c r="Q76" s="267">
        <f t="shared" si="25"/>
        <v>49.62</v>
      </c>
      <c r="R76" s="267">
        <f t="shared" si="26"/>
        <v>56.31</v>
      </c>
      <c r="S76" s="267">
        <f t="shared" si="27"/>
        <v>63</v>
      </c>
      <c r="T76" s="267">
        <f t="shared" si="28"/>
        <v>71.039999999999992</v>
      </c>
      <c r="U76" s="267">
        <f t="shared" si="29"/>
        <v>78.09</v>
      </c>
      <c r="V76" s="267">
        <f t="shared" si="30"/>
        <v>84.78</v>
      </c>
      <c r="W76" s="267">
        <f t="shared" si="31"/>
        <v>94.26</v>
      </c>
      <c r="X76" s="267">
        <f t="shared" si="32"/>
        <v>101.10000000000001</v>
      </c>
      <c r="Y76" s="267">
        <f t="shared" si="33"/>
        <v>109.02000000000001</v>
      </c>
      <c r="Z76" s="267">
        <f t="shared" si="34"/>
        <v>108.72</v>
      </c>
      <c r="AA76" s="267">
        <f t="shared" si="35"/>
        <v>85.11</v>
      </c>
      <c r="AB76" s="268" t="s">
        <v>271</v>
      </c>
    </row>
    <row r="77" spans="1:28" ht="16.5" customHeight="1">
      <c r="A77" s="220">
        <v>70</v>
      </c>
      <c r="B77" s="266" t="s">
        <v>340</v>
      </c>
      <c r="C77" s="267">
        <v>14.36</v>
      </c>
      <c r="D77" s="267">
        <v>17.079999999999998</v>
      </c>
      <c r="E77" s="267">
        <v>19.8</v>
      </c>
      <c r="F77" s="267">
        <v>22.73</v>
      </c>
      <c r="G77" s="267">
        <v>27</v>
      </c>
      <c r="H77" s="267">
        <v>29.72</v>
      </c>
      <c r="I77" s="267">
        <v>33.76</v>
      </c>
      <c r="J77" s="267">
        <v>36.479999999999997</v>
      </c>
      <c r="K77" s="267">
        <v>40.17</v>
      </c>
      <c r="L77" s="267">
        <v>42.89</v>
      </c>
      <c r="M77" s="267">
        <v>41.17</v>
      </c>
      <c r="N77" s="267">
        <v>29.13</v>
      </c>
      <c r="O77" s="220">
        <v>70</v>
      </c>
      <c r="P77" s="267">
        <f t="shared" si="24"/>
        <v>43.08</v>
      </c>
      <c r="Q77" s="267">
        <f t="shared" si="25"/>
        <v>51.239999999999995</v>
      </c>
      <c r="R77" s="267">
        <f t="shared" si="26"/>
        <v>59.400000000000006</v>
      </c>
      <c r="S77" s="267">
        <f t="shared" si="27"/>
        <v>68.19</v>
      </c>
      <c r="T77" s="267">
        <f t="shared" si="28"/>
        <v>81</v>
      </c>
      <c r="U77" s="267">
        <f t="shared" si="29"/>
        <v>89.16</v>
      </c>
      <c r="V77" s="267">
        <f t="shared" si="30"/>
        <v>101.28</v>
      </c>
      <c r="W77" s="267">
        <f t="shared" si="31"/>
        <v>109.44</v>
      </c>
      <c r="X77" s="267">
        <f t="shared" si="32"/>
        <v>120.51</v>
      </c>
      <c r="Y77" s="267">
        <f t="shared" si="33"/>
        <v>128.67000000000002</v>
      </c>
      <c r="Z77" s="267">
        <f t="shared" si="34"/>
        <v>123.51</v>
      </c>
      <c r="AA77" s="267">
        <f t="shared" si="35"/>
        <v>87.39</v>
      </c>
      <c r="AB77" s="268" t="s">
        <v>271</v>
      </c>
    </row>
    <row r="78" spans="1:28" ht="16.5" customHeight="1">
      <c r="A78" s="220">
        <v>71</v>
      </c>
      <c r="B78" s="266" t="s">
        <v>341</v>
      </c>
      <c r="C78" s="267">
        <v>14.63</v>
      </c>
      <c r="D78" s="267">
        <v>17.39</v>
      </c>
      <c r="E78" s="267">
        <v>20.149999999999999</v>
      </c>
      <c r="F78" s="267">
        <v>23.12</v>
      </c>
      <c r="G78" s="267">
        <v>27.46</v>
      </c>
      <c r="H78" s="267">
        <v>30.22</v>
      </c>
      <c r="I78" s="267">
        <v>34.33</v>
      </c>
      <c r="J78" s="267">
        <v>37.090000000000003</v>
      </c>
      <c r="K78" s="267">
        <v>40.83</v>
      </c>
      <c r="L78" s="267">
        <v>43.59</v>
      </c>
      <c r="M78" s="267">
        <v>42.24</v>
      </c>
      <c r="N78" s="267">
        <v>29.86</v>
      </c>
      <c r="O78" s="220">
        <v>71</v>
      </c>
      <c r="P78" s="267">
        <f t="shared" si="24"/>
        <v>43.89</v>
      </c>
      <c r="Q78" s="267">
        <f t="shared" si="25"/>
        <v>52.17</v>
      </c>
      <c r="R78" s="267">
        <f t="shared" si="26"/>
        <v>60.449999999999996</v>
      </c>
      <c r="S78" s="267">
        <f t="shared" si="27"/>
        <v>69.36</v>
      </c>
      <c r="T78" s="267">
        <f t="shared" si="28"/>
        <v>82.38</v>
      </c>
      <c r="U78" s="267">
        <f t="shared" si="29"/>
        <v>90.66</v>
      </c>
      <c r="V78" s="267">
        <f t="shared" si="30"/>
        <v>102.99</v>
      </c>
      <c r="W78" s="267">
        <f t="shared" si="31"/>
        <v>111.27000000000001</v>
      </c>
      <c r="X78" s="267">
        <f t="shared" si="32"/>
        <v>122.49</v>
      </c>
      <c r="Y78" s="267">
        <f t="shared" si="33"/>
        <v>130.77000000000001</v>
      </c>
      <c r="Z78" s="267">
        <f t="shared" si="34"/>
        <v>126.72</v>
      </c>
      <c r="AA78" s="267">
        <f t="shared" si="35"/>
        <v>89.58</v>
      </c>
      <c r="AB78" s="268" t="s">
        <v>271</v>
      </c>
    </row>
    <row r="79" spans="1:28" ht="16.5" customHeight="1">
      <c r="A79" s="220">
        <v>72</v>
      </c>
      <c r="B79" s="266" t="s">
        <v>342</v>
      </c>
      <c r="C79" s="267">
        <v>13.7</v>
      </c>
      <c r="D79" s="267">
        <v>15.75</v>
      </c>
      <c r="E79" s="267">
        <v>17.8</v>
      </c>
      <c r="F79" s="267">
        <v>20.07</v>
      </c>
      <c r="G79" s="267">
        <v>23.67</v>
      </c>
      <c r="H79" s="267">
        <v>25.71</v>
      </c>
      <c r="I79" s="267">
        <v>29.11</v>
      </c>
      <c r="J79" s="267">
        <v>31.16</v>
      </c>
      <c r="K79" s="267">
        <v>34.18</v>
      </c>
      <c r="L79" s="267">
        <v>36.24</v>
      </c>
      <c r="M79" s="267">
        <v>34.520000000000003</v>
      </c>
      <c r="N79" s="267">
        <v>25.82</v>
      </c>
      <c r="O79" s="220">
        <v>72</v>
      </c>
      <c r="P79" s="267">
        <f t="shared" si="24"/>
        <v>41.099999999999994</v>
      </c>
      <c r="Q79" s="267">
        <f t="shared" si="25"/>
        <v>47.25</v>
      </c>
      <c r="R79" s="267">
        <f t="shared" si="26"/>
        <v>53.400000000000006</v>
      </c>
      <c r="S79" s="267">
        <f t="shared" si="27"/>
        <v>60.21</v>
      </c>
      <c r="T79" s="267">
        <f t="shared" si="28"/>
        <v>71.010000000000005</v>
      </c>
      <c r="U79" s="267">
        <f t="shared" si="29"/>
        <v>77.13</v>
      </c>
      <c r="V79" s="267">
        <f t="shared" si="30"/>
        <v>87.33</v>
      </c>
      <c r="W79" s="267">
        <f t="shared" si="31"/>
        <v>93.48</v>
      </c>
      <c r="X79" s="267">
        <f t="shared" si="32"/>
        <v>102.53999999999999</v>
      </c>
      <c r="Y79" s="267">
        <f t="shared" si="33"/>
        <v>108.72</v>
      </c>
      <c r="Z79" s="267">
        <f t="shared" si="34"/>
        <v>103.56</v>
      </c>
      <c r="AA79" s="267">
        <f t="shared" si="35"/>
        <v>77.460000000000008</v>
      </c>
      <c r="AB79" s="268" t="s">
        <v>271</v>
      </c>
    </row>
    <row r="80" spans="1:28" ht="16.5" customHeight="1">
      <c r="A80" s="220">
        <v>73</v>
      </c>
      <c r="B80" s="266" t="s">
        <v>343</v>
      </c>
      <c r="C80" s="267">
        <v>15.06</v>
      </c>
      <c r="D80" s="267">
        <v>18.47</v>
      </c>
      <c r="E80" s="267">
        <v>21.89</v>
      </c>
      <c r="F80" s="267">
        <v>25.51</v>
      </c>
      <c r="G80" s="267">
        <v>30.47</v>
      </c>
      <c r="H80" s="267">
        <v>33.880000000000003</v>
      </c>
      <c r="I80" s="267">
        <v>38.630000000000003</v>
      </c>
      <c r="J80" s="267">
        <v>42.06</v>
      </c>
      <c r="K80" s="267">
        <v>46.44</v>
      </c>
      <c r="L80" s="267">
        <v>49.84</v>
      </c>
      <c r="M80" s="267">
        <v>48.13</v>
      </c>
      <c r="N80" s="267">
        <v>32.619999999999997</v>
      </c>
      <c r="O80" s="220">
        <v>73</v>
      </c>
      <c r="P80" s="267">
        <f t="shared" si="24"/>
        <v>45.18</v>
      </c>
      <c r="Q80" s="267">
        <f t="shared" si="25"/>
        <v>55.41</v>
      </c>
      <c r="R80" s="267">
        <f t="shared" si="26"/>
        <v>65.67</v>
      </c>
      <c r="S80" s="267">
        <f t="shared" si="27"/>
        <v>76.53</v>
      </c>
      <c r="T80" s="267">
        <f t="shared" si="28"/>
        <v>91.41</v>
      </c>
      <c r="U80" s="267">
        <f t="shared" si="29"/>
        <v>101.64000000000001</v>
      </c>
      <c r="V80" s="267">
        <f t="shared" si="30"/>
        <v>115.89000000000001</v>
      </c>
      <c r="W80" s="267">
        <f t="shared" si="31"/>
        <v>126.18</v>
      </c>
      <c r="X80" s="267">
        <f t="shared" si="32"/>
        <v>139.32</v>
      </c>
      <c r="Y80" s="267">
        <f t="shared" si="33"/>
        <v>149.52000000000001</v>
      </c>
      <c r="Z80" s="267">
        <f t="shared" si="34"/>
        <v>144.39000000000001</v>
      </c>
      <c r="AA80" s="267">
        <f t="shared" si="35"/>
        <v>97.859999999999985</v>
      </c>
      <c r="AB80" s="268" t="s">
        <v>271</v>
      </c>
    </row>
    <row r="81" spans="1:28" ht="16.5" customHeight="1">
      <c r="A81" s="220">
        <v>74</v>
      </c>
      <c r="B81" s="266" t="s">
        <v>344</v>
      </c>
      <c r="C81" s="267">
        <v>14.62</v>
      </c>
      <c r="D81" s="267">
        <v>17.61</v>
      </c>
      <c r="E81" s="267">
        <v>20.58</v>
      </c>
      <c r="F81" s="267">
        <v>23.76</v>
      </c>
      <c r="G81" s="267">
        <v>28.28</v>
      </c>
      <c r="H81" s="267">
        <v>31.25</v>
      </c>
      <c r="I81" s="267">
        <v>35.56</v>
      </c>
      <c r="J81" s="267">
        <v>38.549999999999997</v>
      </c>
      <c r="K81" s="267">
        <v>42.49</v>
      </c>
      <c r="L81" s="267">
        <v>45.47</v>
      </c>
      <c r="M81" s="267">
        <v>43.75</v>
      </c>
      <c r="N81" s="267">
        <v>30.43</v>
      </c>
      <c r="O81" s="220">
        <v>74</v>
      </c>
      <c r="P81" s="267">
        <f t="shared" si="24"/>
        <v>43.86</v>
      </c>
      <c r="Q81" s="267">
        <f t="shared" si="25"/>
        <v>52.83</v>
      </c>
      <c r="R81" s="267">
        <f t="shared" si="26"/>
        <v>61.739999999999995</v>
      </c>
      <c r="S81" s="267">
        <f t="shared" si="27"/>
        <v>71.28</v>
      </c>
      <c r="T81" s="267">
        <f t="shared" si="28"/>
        <v>84.84</v>
      </c>
      <c r="U81" s="267">
        <f t="shared" si="29"/>
        <v>93.75</v>
      </c>
      <c r="V81" s="267">
        <f t="shared" si="30"/>
        <v>106.68</v>
      </c>
      <c r="W81" s="267">
        <f t="shared" si="31"/>
        <v>115.64999999999999</v>
      </c>
      <c r="X81" s="267">
        <f t="shared" si="32"/>
        <v>127.47</v>
      </c>
      <c r="Y81" s="267">
        <f t="shared" si="33"/>
        <v>136.41</v>
      </c>
      <c r="Z81" s="267">
        <f t="shared" si="34"/>
        <v>131.25</v>
      </c>
      <c r="AA81" s="267">
        <f t="shared" si="35"/>
        <v>91.289999999999992</v>
      </c>
      <c r="AB81" s="268" t="s">
        <v>271</v>
      </c>
    </row>
    <row r="82" spans="1:28" ht="16.5" customHeight="1">
      <c r="A82" s="220">
        <v>75</v>
      </c>
      <c r="B82" s="266" t="s">
        <v>345</v>
      </c>
      <c r="C82" s="267">
        <v>20.96</v>
      </c>
      <c r="D82" s="267">
        <v>22.13</v>
      </c>
      <c r="E82" s="267">
        <v>23.3</v>
      </c>
      <c r="F82" s="267">
        <v>24.82</v>
      </c>
      <c r="G82" s="267">
        <v>28.61</v>
      </c>
      <c r="H82" s="267">
        <v>29.77</v>
      </c>
      <c r="I82" s="267">
        <v>33.200000000000003</v>
      </c>
      <c r="J82" s="267">
        <v>34.369999999999997</v>
      </c>
      <c r="K82" s="267">
        <v>37.19</v>
      </c>
      <c r="L82" s="267">
        <v>38.35</v>
      </c>
      <c r="M82" s="267">
        <v>35.26</v>
      </c>
      <c r="N82" s="267">
        <v>27.92</v>
      </c>
      <c r="O82" s="220">
        <v>75</v>
      </c>
      <c r="P82" s="267">
        <f t="shared" si="24"/>
        <v>62.88</v>
      </c>
      <c r="Q82" s="267">
        <f t="shared" si="25"/>
        <v>66.39</v>
      </c>
      <c r="R82" s="267">
        <f t="shared" si="26"/>
        <v>69.900000000000006</v>
      </c>
      <c r="S82" s="267">
        <f t="shared" si="27"/>
        <v>74.460000000000008</v>
      </c>
      <c r="T82" s="267">
        <f t="shared" si="28"/>
        <v>85.83</v>
      </c>
      <c r="U82" s="267">
        <f t="shared" si="29"/>
        <v>89.31</v>
      </c>
      <c r="V82" s="267">
        <f t="shared" si="30"/>
        <v>99.600000000000009</v>
      </c>
      <c r="W82" s="267">
        <f t="shared" si="31"/>
        <v>103.10999999999999</v>
      </c>
      <c r="X82" s="267">
        <f t="shared" si="32"/>
        <v>111.57</v>
      </c>
      <c r="Y82" s="267">
        <f t="shared" si="33"/>
        <v>115.05000000000001</v>
      </c>
      <c r="Z82" s="267">
        <f t="shared" si="34"/>
        <v>105.78</v>
      </c>
      <c r="AA82" s="267">
        <f t="shared" si="35"/>
        <v>83.76</v>
      </c>
      <c r="AB82" s="268" t="s">
        <v>271</v>
      </c>
    </row>
    <row r="83" spans="1:28" ht="16.5" customHeight="1">
      <c r="A83" s="220">
        <v>76</v>
      </c>
      <c r="B83" s="266" t="s">
        <v>346</v>
      </c>
      <c r="C83" s="267">
        <v>9.8699999999999992</v>
      </c>
      <c r="D83" s="267">
        <v>12.59</v>
      </c>
      <c r="E83" s="267">
        <v>15.18</v>
      </c>
      <c r="F83" s="267">
        <v>16.399999999999999</v>
      </c>
      <c r="G83" s="267">
        <v>18.989999999999998</v>
      </c>
      <c r="H83" s="267">
        <v>20.21</v>
      </c>
      <c r="I83" s="267">
        <v>22.45</v>
      </c>
      <c r="J83" s="267">
        <v>23.68</v>
      </c>
      <c r="K83" s="267">
        <v>24.8</v>
      </c>
      <c r="L83" s="267">
        <v>26.02</v>
      </c>
      <c r="M83" s="267">
        <v>24.76</v>
      </c>
      <c r="N83" s="267">
        <v>18.190000000000001</v>
      </c>
      <c r="O83" s="220">
        <v>76</v>
      </c>
      <c r="P83" s="267">
        <f t="shared" si="24"/>
        <v>29.61</v>
      </c>
      <c r="Q83" s="267">
        <f t="shared" si="25"/>
        <v>37.769999999999996</v>
      </c>
      <c r="R83" s="267">
        <f t="shared" si="26"/>
        <v>45.54</v>
      </c>
      <c r="S83" s="267">
        <f t="shared" si="27"/>
        <v>49.199999999999996</v>
      </c>
      <c r="T83" s="267">
        <f t="shared" si="28"/>
        <v>56.97</v>
      </c>
      <c r="U83" s="267">
        <f t="shared" si="29"/>
        <v>60.63</v>
      </c>
      <c r="V83" s="267">
        <f t="shared" si="30"/>
        <v>67.349999999999994</v>
      </c>
      <c r="W83" s="267">
        <f t="shared" si="31"/>
        <v>71.039999999999992</v>
      </c>
      <c r="X83" s="267">
        <f t="shared" si="32"/>
        <v>74.400000000000006</v>
      </c>
      <c r="Y83" s="267">
        <f t="shared" si="33"/>
        <v>78.06</v>
      </c>
      <c r="Z83" s="267">
        <f t="shared" si="34"/>
        <v>74.28</v>
      </c>
      <c r="AA83" s="267">
        <f t="shared" si="35"/>
        <v>54.570000000000007</v>
      </c>
      <c r="AB83" s="268" t="s">
        <v>271</v>
      </c>
    </row>
    <row r="84" spans="1:28" ht="16.5" customHeight="1">
      <c r="A84" s="220">
        <v>77</v>
      </c>
      <c r="B84" s="266" t="s">
        <v>347</v>
      </c>
      <c r="C84" s="267">
        <v>20.96</v>
      </c>
      <c r="D84" s="267">
        <v>22.13</v>
      </c>
      <c r="E84" s="267">
        <v>23.3</v>
      </c>
      <c r="F84" s="267">
        <v>24.82</v>
      </c>
      <c r="G84" s="267">
        <v>28.61</v>
      </c>
      <c r="H84" s="267">
        <v>29.77</v>
      </c>
      <c r="I84" s="267">
        <v>33.200000000000003</v>
      </c>
      <c r="J84" s="267">
        <v>34.369999999999997</v>
      </c>
      <c r="K84" s="267">
        <v>37.19</v>
      </c>
      <c r="L84" s="267">
        <v>38.35</v>
      </c>
      <c r="M84" s="267">
        <v>35.26</v>
      </c>
      <c r="N84" s="267">
        <v>27.92</v>
      </c>
      <c r="O84" s="220">
        <v>77</v>
      </c>
      <c r="P84" s="267">
        <f t="shared" si="24"/>
        <v>62.88</v>
      </c>
      <c r="Q84" s="267">
        <f t="shared" si="25"/>
        <v>66.39</v>
      </c>
      <c r="R84" s="267">
        <f t="shared" si="26"/>
        <v>69.900000000000006</v>
      </c>
      <c r="S84" s="267">
        <f t="shared" si="27"/>
        <v>74.460000000000008</v>
      </c>
      <c r="T84" s="267">
        <f t="shared" si="28"/>
        <v>85.83</v>
      </c>
      <c r="U84" s="267">
        <f t="shared" si="29"/>
        <v>89.31</v>
      </c>
      <c r="V84" s="267">
        <f t="shared" si="30"/>
        <v>99.600000000000009</v>
      </c>
      <c r="W84" s="267">
        <f t="shared" si="31"/>
        <v>103.10999999999999</v>
      </c>
      <c r="X84" s="267">
        <f t="shared" si="32"/>
        <v>111.57</v>
      </c>
      <c r="Y84" s="267">
        <f t="shared" si="33"/>
        <v>115.05000000000001</v>
      </c>
      <c r="Z84" s="267">
        <f t="shared" si="34"/>
        <v>105.78</v>
      </c>
      <c r="AA84" s="267">
        <f t="shared" si="35"/>
        <v>83.76</v>
      </c>
      <c r="AB84" s="268" t="s">
        <v>271</v>
      </c>
    </row>
    <row r="85" spans="1:28" ht="16.5" customHeight="1">
      <c r="A85" s="220">
        <v>78</v>
      </c>
      <c r="B85" s="266" t="s">
        <v>348</v>
      </c>
      <c r="C85" s="267">
        <v>15.8</v>
      </c>
      <c r="D85" s="267">
        <v>16.43</v>
      </c>
      <c r="E85" s="267">
        <v>17.09</v>
      </c>
      <c r="F85" s="267">
        <v>18.010000000000002</v>
      </c>
      <c r="G85" s="267">
        <v>20.67</v>
      </c>
      <c r="H85" s="267">
        <v>21.31</v>
      </c>
      <c r="I85" s="267">
        <v>23.69</v>
      </c>
      <c r="J85" s="267">
        <v>24.35</v>
      </c>
      <c r="K85" s="267">
        <v>26.26</v>
      </c>
      <c r="L85" s="267">
        <v>26.91</v>
      </c>
      <c r="M85" s="267">
        <v>24.54</v>
      </c>
      <c r="N85" s="267">
        <v>20.91</v>
      </c>
      <c r="O85" s="220">
        <v>78</v>
      </c>
      <c r="P85" s="267">
        <f t="shared" si="24"/>
        <v>47.400000000000006</v>
      </c>
      <c r="Q85" s="267">
        <f t="shared" si="25"/>
        <v>49.29</v>
      </c>
      <c r="R85" s="267">
        <f t="shared" si="26"/>
        <v>51.269999999999996</v>
      </c>
      <c r="S85" s="267">
        <f t="shared" si="27"/>
        <v>54.03</v>
      </c>
      <c r="T85" s="267">
        <f t="shared" si="28"/>
        <v>62.010000000000005</v>
      </c>
      <c r="U85" s="267">
        <f t="shared" si="29"/>
        <v>63.929999999999993</v>
      </c>
      <c r="V85" s="267">
        <f t="shared" si="30"/>
        <v>71.070000000000007</v>
      </c>
      <c r="W85" s="267">
        <f t="shared" si="31"/>
        <v>73.050000000000011</v>
      </c>
      <c r="X85" s="267">
        <f t="shared" si="32"/>
        <v>78.78</v>
      </c>
      <c r="Y85" s="267">
        <f t="shared" si="33"/>
        <v>80.73</v>
      </c>
      <c r="Z85" s="267">
        <f t="shared" si="34"/>
        <v>73.62</v>
      </c>
      <c r="AA85" s="267">
        <f t="shared" si="35"/>
        <v>62.730000000000004</v>
      </c>
      <c r="AB85" s="268" t="s">
        <v>271</v>
      </c>
    </row>
    <row r="86" spans="1:28" ht="16.5" customHeight="1">
      <c r="A86" s="220">
        <v>79</v>
      </c>
      <c r="B86" s="266" t="s">
        <v>349</v>
      </c>
      <c r="C86" s="267">
        <v>15.16</v>
      </c>
      <c r="D86" s="267">
        <v>17.38</v>
      </c>
      <c r="E86" s="267">
        <v>19.59</v>
      </c>
      <c r="F86" s="267">
        <v>22.05</v>
      </c>
      <c r="G86" s="267">
        <v>25.98</v>
      </c>
      <c r="H86" s="267">
        <v>28.19</v>
      </c>
      <c r="I86" s="267">
        <v>31.9</v>
      </c>
      <c r="J86" s="267">
        <v>34.130000000000003</v>
      </c>
      <c r="K86" s="267">
        <v>37.44</v>
      </c>
      <c r="L86" s="267">
        <v>39.65</v>
      </c>
      <c r="M86" s="267">
        <v>37.61</v>
      </c>
      <c r="N86" s="267">
        <v>31.25</v>
      </c>
      <c r="O86" s="220">
        <v>79</v>
      </c>
      <c r="P86" s="267">
        <f t="shared" si="24"/>
        <v>45.480000000000004</v>
      </c>
      <c r="Q86" s="267">
        <f t="shared" si="25"/>
        <v>52.14</v>
      </c>
      <c r="R86" s="267">
        <f t="shared" si="26"/>
        <v>58.769999999999996</v>
      </c>
      <c r="S86" s="267">
        <f t="shared" si="27"/>
        <v>66.150000000000006</v>
      </c>
      <c r="T86" s="267">
        <f t="shared" si="28"/>
        <v>77.94</v>
      </c>
      <c r="U86" s="267">
        <f t="shared" si="29"/>
        <v>84.570000000000007</v>
      </c>
      <c r="V86" s="267">
        <f t="shared" si="30"/>
        <v>95.699999999999989</v>
      </c>
      <c r="W86" s="267">
        <f t="shared" si="31"/>
        <v>102.39000000000001</v>
      </c>
      <c r="X86" s="267">
        <f t="shared" si="32"/>
        <v>112.32</v>
      </c>
      <c r="Y86" s="267">
        <f t="shared" si="33"/>
        <v>118.94999999999999</v>
      </c>
      <c r="Z86" s="267">
        <f t="shared" si="34"/>
        <v>112.83</v>
      </c>
      <c r="AA86" s="267">
        <f t="shared" si="35"/>
        <v>93.75</v>
      </c>
      <c r="AB86" s="268" t="s">
        <v>271</v>
      </c>
    </row>
    <row r="87" spans="1:28" ht="16.5" customHeight="1">
      <c r="A87" s="220">
        <v>80</v>
      </c>
      <c r="B87" s="266" t="s">
        <v>350</v>
      </c>
      <c r="C87" s="267">
        <v>14.16</v>
      </c>
      <c r="D87" s="267">
        <v>16.66</v>
      </c>
      <c r="E87" s="267">
        <v>19.170000000000002</v>
      </c>
      <c r="F87" s="267">
        <v>21.89</v>
      </c>
      <c r="G87" s="267">
        <v>25.94</v>
      </c>
      <c r="H87" s="267">
        <v>28.44</v>
      </c>
      <c r="I87" s="267">
        <v>32.29</v>
      </c>
      <c r="J87" s="267">
        <v>34.79</v>
      </c>
      <c r="K87" s="267">
        <v>38.28</v>
      </c>
      <c r="L87" s="267">
        <v>40.78</v>
      </c>
      <c r="M87" s="267">
        <v>39.07</v>
      </c>
      <c r="N87" s="267">
        <v>28.23</v>
      </c>
      <c r="O87" s="220">
        <v>80</v>
      </c>
      <c r="P87" s="267">
        <f t="shared" si="24"/>
        <v>42.480000000000004</v>
      </c>
      <c r="Q87" s="267">
        <f t="shared" si="25"/>
        <v>49.980000000000004</v>
      </c>
      <c r="R87" s="267">
        <f t="shared" si="26"/>
        <v>57.510000000000005</v>
      </c>
      <c r="S87" s="267">
        <f t="shared" si="27"/>
        <v>65.67</v>
      </c>
      <c r="T87" s="267">
        <f t="shared" si="28"/>
        <v>77.820000000000007</v>
      </c>
      <c r="U87" s="267">
        <f t="shared" si="29"/>
        <v>85.320000000000007</v>
      </c>
      <c r="V87" s="267">
        <f t="shared" si="30"/>
        <v>96.87</v>
      </c>
      <c r="W87" s="267">
        <f t="shared" si="31"/>
        <v>104.37</v>
      </c>
      <c r="X87" s="267">
        <f t="shared" si="32"/>
        <v>114.84</v>
      </c>
      <c r="Y87" s="267">
        <f t="shared" si="33"/>
        <v>122.34</v>
      </c>
      <c r="Z87" s="267">
        <f t="shared" si="34"/>
        <v>117.21000000000001</v>
      </c>
      <c r="AA87" s="267">
        <f t="shared" si="35"/>
        <v>84.69</v>
      </c>
      <c r="AB87" s="268" t="s">
        <v>271</v>
      </c>
    </row>
    <row r="88" spans="1:28" ht="16.5" customHeight="1">
      <c r="A88" s="220">
        <v>81</v>
      </c>
      <c r="B88" s="266" t="s">
        <v>351</v>
      </c>
      <c r="C88" s="267">
        <v>14.56</v>
      </c>
      <c r="D88" s="267">
        <v>17.47</v>
      </c>
      <c r="E88" s="267">
        <v>20.38</v>
      </c>
      <c r="F88" s="267">
        <v>23.51</v>
      </c>
      <c r="G88" s="267">
        <v>27.96</v>
      </c>
      <c r="H88" s="267">
        <v>30.88</v>
      </c>
      <c r="I88" s="267">
        <v>35.119999999999997</v>
      </c>
      <c r="J88" s="267">
        <v>38.03</v>
      </c>
      <c r="K88" s="267">
        <v>41.91</v>
      </c>
      <c r="L88" s="267">
        <v>44.82</v>
      </c>
      <c r="M88" s="267">
        <v>43.12</v>
      </c>
      <c r="N88" s="267">
        <v>30.22</v>
      </c>
      <c r="O88" s="220">
        <v>81</v>
      </c>
      <c r="P88" s="267">
        <f t="shared" si="24"/>
        <v>43.68</v>
      </c>
      <c r="Q88" s="267">
        <f t="shared" si="25"/>
        <v>52.41</v>
      </c>
      <c r="R88" s="267">
        <f t="shared" si="26"/>
        <v>61.14</v>
      </c>
      <c r="S88" s="267">
        <f t="shared" si="27"/>
        <v>70.53</v>
      </c>
      <c r="T88" s="267">
        <f t="shared" si="28"/>
        <v>83.88</v>
      </c>
      <c r="U88" s="267">
        <f t="shared" si="29"/>
        <v>92.64</v>
      </c>
      <c r="V88" s="267">
        <f t="shared" si="30"/>
        <v>105.35999999999999</v>
      </c>
      <c r="W88" s="267">
        <f t="shared" si="31"/>
        <v>114.09</v>
      </c>
      <c r="X88" s="267">
        <f t="shared" si="32"/>
        <v>125.72999999999999</v>
      </c>
      <c r="Y88" s="267">
        <f t="shared" si="33"/>
        <v>134.46</v>
      </c>
      <c r="Z88" s="267">
        <f t="shared" si="34"/>
        <v>129.35999999999999</v>
      </c>
      <c r="AA88" s="267">
        <f t="shared" si="35"/>
        <v>90.66</v>
      </c>
      <c r="AB88" s="268" t="s">
        <v>271</v>
      </c>
    </row>
    <row r="89" spans="1:28" ht="16.5" customHeight="1">
      <c r="A89" s="220">
        <v>82</v>
      </c>
      <c r="B89" s="266" t="s">
        <v>352</v>
      </c>
      <c r="C89" s="267">
        <v>14.42</v>
      </c>
      <c r="D89" s="267">
        <v>17.190000000000001</v>
      </c>
      <c r="E89" s="267">
        <v>19.96</v>
      </c>
      <c r="F89" s="267">
        <v>22.95</v>
      </c>
      <c r="G89" s="267">
        <v>27.26</v>
      </c>
      <c r="H89" s="267">
        <v>30.03</v>
      </c>
      <c r="I89" s="267">
        <v>34.14</v>
      </c>
      <c r="J89" s="267">
        <v>36.909999999999997</v>
      </c>
      <c r="K89" s="267">
        <v>40.659999999999997</v>
      </c>
      <c r="L89" s="267">
        <v>43.43</v>
      </c>
      <c r="M89" s="267">
        <v>41.72</v>
      </c>
      <c r="N89" s="267">
        <v>29.52</v>
      </c>
      <c r="O89" s="220">
        <v>82</v>
      </c>
      <c r="P89" s="267">
        <f t="shared" si="24"/>
        <v>43.26</v>
      </c>
      <c r="Q89" s="267">
        <f t="shared" si="25"/>
        <v>51.570000000000007</v>
      </c>
      <c r="R89" s="267">
        <f t="shared" si="26"/>
        <v>59.88</v>
      </c>
      <c r="S89" s="267">
        <f t="shared" si="27"/>
        <v>68.849999999999994</v>
      </c>
      <c r="T89" s="267">
        <f t="shared" si="28"/>
        <v>81.78</v>
      </c>
      <c r="U89" s="267">
        <f t="shared" si="29"/>
        <v>90.09</v>
      </c>
      <c r="V89" s="267">
        <f t="shared" si="30"/>
        <v>102.42</v>
      </c>
      <c r="W89" s="267">
        <f t="shared" si="31"/>
        <v>110.72999999999999</v>
      </c>
      <c r="X89" s="267">
        <f t="shared" si="32"/>
        <v>121.97999999999999</v>
      </c>
      <c r="Y89" s="267">
        <f t="shared" si="33"/>
        <v>130.29</v>
      </c>
      <c r="Z89" s="267">
        <f t="shared" si="34"/>
        <v>125.16</v>
      </c>
      <c r="AA89" s="267">
        <f t="shared" si="35"/>
        <v>88.56</v>
      </c>
      <c r="AB89" s="268" t="s">
        <v>271</v>
      </c>
    </row>
    <row r="90" spans="1:28" ht="16.5" customHeight="1">
      <c r="A90" s="220">
        <v>83</v>
      </c>
      <c r="B90" s="266" t="s">
        <v>353</v>
      </c>
      <c r="C90" s="267">
        <v>22.52</v>
      </c>
      <c r="D90" s="267">
        <v>26.49</v>
      </c>
      <c r="E90" s="267">
        <v>30.46</v>
      </c>
      <c r="F90" s="267">
        <v>33.94</v>
      </c>
      <c r="G90" s="267">
        <v>36.619999999999997</v>
      </c>
      <c r="H90" s="267">
        <v>42.18</v>
      </c>
      <c r="I90" s="267">
        <v>45.69</v>
      </c>
      <c r="J90" s="267">
        <v>49.24</v>
      </c>
      <c r="K90" s="267">
        <v>52.07</v>
      </c>
      <c r="L90" s="267">
        <v>54.89</v>
      </c>
      <c r="M90" s="267">
        <v>54.68</v>
      </c>
      <c r="N90" s="267">
        <v>44.26</v>
      </c>
      <c r="O90" s="220">
        <v>83</v>
      </c>
      <c r="P90" s="267">
        <f t="shared" si="24"/>
        <v>67.56</v>
      </c>
      <c r="Q90" s="267">
        <f t="shared" si="25"/>
        <v>79.47</v>
      </c>
      <c r="R90" s="267">
        <f t="shared" si="26"/>
        <v>91.38</v>
      </c>
      <c r="S90" s="267">
        <f t="shared" si="27"/>
        <v>101.82</v>
      </c>
      <c r="T90" s="267">
        <f t="shared" si="28"/>
        <v>109.85999999999999</v>
      </c>
      <c r="U90" s="267">
        <f t="shared" si="29"/>
        <v>126.53999999999999</v>
      </c>
      <c r="V90" s="267">
        <f t="shared" si="30"/>
        <v>137.07</v>
      </c>
      <c r="W90" s="267">
        <f t="shared" si="31"/>
        <v>147.72</v>
      </c>
      <c r="X90" s="267">
        <f t="shared" si="32"/>
        <v>156.21</v>
      </c>
      <c r="Y90" s="267">
        <f t="shared" si="33"/>
        <v>164.67000000000002</v>
      </c>
      <c r="Z90" s="267">
        <f t="shared" si="34"/>
        <v>164.04</v>
      </c>
      <c r="AA90" s="267">
        <f t="shared" si="35"/>
        <v>132.78</v>
      </c>
      <c r="AB90" s="268" t="s">
        <v>271</v>
      </c>
    </row>
    <row r="91" spans="1:28" ht="16.5" customHeight="1">
      <c r="A91" s="220">
        <v>84</v>
      </c>
      <c r="B91" s="266" t="s">
        <v>354</v>
      </c>
      <c r="C91" s="267">
        <v>19.149999999999999</v>
      </c>
      <c r="D91" s="267">
        <v>23.54</v>
      </c>
      <c r="E91" s="267">
        <v>27.95</v>
      </c>
      <c r="F91" s="267">
        <v>32.340000000000003</v>
      </c>
      <c r="G91" s="267">
        <v>36.71</v>
      </c>
      <c r="H91" s="267">
        <v>39.53</v>
      </c>
      <c r="I91" s="267">
        <v>43.09</v>
      </c>
      <c r="J91" s="267">
        <v>46.61</v>
      </c>
      <c r="K91" s="267">
        <v>48.66</v>
      </c>
      <c r="L91" s="267">
        <v>51.32</v>
      </c>
      <c r="M91" s="267">
        <v>51.62</v>
      </c>
      <c r="N91" s="267">
        <v>40.729999999999997</v>
      </c>
      <c r="O91" s="220">
        <v>84</v>
      </c>
      <c r="P91" s="267">
        <f t="shared" si="24"/>
        <v>57.449999999999996</v>
      </c>
      <c r="Q91" s="267">
        <f t="shared" si="25"/>
        <v>70.62</v>
      </c>
      <c r="R91" s="267">
        <f t="shared" si="26"/>
        <v>83.85</v>
      </c>
      <c r="S91" s="267">
        <f t="shared" si="27"/>
        <v>97.02000000000001</v>
      </c>
      <c r="T91" s="267">
        <f t="shared" si="28"/>
        <v>110.13</v>
      </c>
      <c r="U91" s="267">
        <f t="shared" si="29"/>
        <v>118.59</v>
      </c>
      <c r="V91" s="267">
        <f t="shared" si="30"/>
        <v>129.27000000000001</v>
      </c>
      <c r="W91" s="267">
        <f t="shared" si="31"/>
        <v>139.82999999999998</v>
      </c>
      <c r="X91" s="267">
        <f t="shared" si="32"/>
        <v>145.97999999999999</v>
      </c>
      <c r="Y91" s="267">
        <f t="shared" si="33"/>
        <v>153.96</v>
      </c>
      <c r="Z91" s="267">
        <f t="shared" si="34"/>
        <v>154.85999999999999</v>
      </c>
      <c r="AA91" s="267">
        <f t="shared" si="35"/>
        <v>122.19</v>
      </c>
      <c r="AB91" s="268" t="s">
        <v>271</v>
      </c>
    </row>
    <row r="92" spans="1:28" ht="16.5" customHeight="1">
      <c r="A92" s="220">
        <v>85</v>
      </c>
      <c r="B92" s="266" t="s">
        <v>355</v>
      </c>
      <c r="C92" s="267">
        <v>13.96</v>
      </c>
      <c r="D92" s="267">
        <v>16.3</v>
      </c>
      <c r="E92" s="267">
        <v>18.62</v>
      </c>
      <c r="F92" s="267">
        <v>21.16</v>
      </c>
      <c r="G92" s="267">
        <v>25.01</v>
      </c>
      <c r="H92" s="267">
        <v>27.34</v>
      </c>
      <c r="I92" s="267">
        <v>31</v>
      </c>
      <c r="J92" s="267">
        <v>33.32</v>
      </c>
      <c r="K92" s="267">
        <v>36.619999999999997</v>
      </c>
      <c r="L92" s="267">
        <v>38.94</v>
      </c>
      <c r="M92" s="267">
        <v>37.22</v>
      </c>
      <c r="N92" s="267">
        <v>27.17</v>
      </c>
      <c r="O92" s="220">
        <v>85</v>
      </c>
      <c r="P92" s="267">
        <f t="shared" ref="P92:AA96" si="36">C92*fx</f>
        <v>41.88</v>
      </c>
      <c r="Q92" s="267">
        <f t="shared" si="36"/>
        <v>48.900000000000006</v>
      </c>
      <c r="R92" s="267">
        <f t="shared" si="36"/>
        <v>55.86</v>
      </c>
      <c r="S92" s="267">
        <f t="shared" si="36"/>
        <v>63.480000000000004</v>
      </c>
      <c r="T92" s="267">
        <f t="shared" si="36"/>
        <v>75.03</v>
      </c>
      <c r="U92" s="267">
        <f t="shared" si="36"/>
        <v>82.02</v>
      </c>
      <c r="V92" s="267">
        <f t="shared" si="36"/>
        <v>93</v>
      </c>
      <c r="W92" s="267">
        <f t="shared" si="36"/>
        <v>99.960000000000008</v>
      </c>
      <c r="X92" s="267">
        <f t="shared" si="36"/>
        <v>109.85999999999999</v>
      </c>
      <c r="Y92" s="267">
        <f t="shared" si="36"/>
        <v>116.82</v>
      </c>
      <c r="Z92" s="267">
        <f t="shared" si="36"/>
        <v>111.66</v>
      </c>
      <c r="AA92" s="267">
        <f t="shared" si="36"/>
        <v>81.510000000000005</v>
      </c>
      <c r="AB92" s="268" t="s">
        <v>271</v>
      </c>
    </row>
    <row r="93" spans="1:28" ht="16.5" customHeight="1">
      <c r="A93" s="220">
        <v>86</v>
      </c>
      <c r="B93" s="266" t="s">
        <v>356</v>
      </c>
      <c r="C93" s="267">
        <v>13.77</v>
      </c>
      <c r="D93" s="267">
        <v>15.88</v>
      </c>
      <c r="E93" s="267">
        <v>17.989999999999998</v>
      </c>
      <c r="F93" s="267">
        <v>20.32</v>
      </c>
      <c r="G93" s="267">
        <v>23.98</v>
      </c>
      <c r="H93" s="267">
        <v>26.1</v>
      </c>
      <c r="I93" s="267">
        <v>29.53</v>
      </c>
      <c r="J93" s="267">
        <v>31.65</v>
      </c>
      <c r="K93" s="267">
        <v>34.74</v>
      </c>
      <c r="L93" s="267">
        <v>36.86</v>
      </c>
      <c r="M93" s="267">
        <v>35.130000000000003</v>
      </c>
      <c r="N93" s="267">
        <v>26.12</v>
      </c>
      <c r="O93" s="220">
        <v>86</v>
      </c>
      <c r="P93" s="267">
        <f t="shared" si="36"/>
        <v>41.31</v>
      </c>
      <c r="Q93" s="267">
        <f t="shared" si="36"/>
        <v>47.64</v>
      </c>
      <c r="R93" s="267">
        <f t="shared" si="36"/>
        <v>53.97</v>
      </c>
      <c r="S93" s="267">
        <f t="shared" si="36"/>
        <v>60.96</v>
      </c>
      <c r="T93" s="267">
        <f t="shared" si="36"/>
        <v>71.94</v>
      </c>
      <c r="U93" s="267">
        <f t="shared" si="36"/>
        <v>78.300000000000011</v>
      </c>
      <c r="V93" s="267">
        <f t="shared" si="36"/>
        <v>88.59</v>
      </c>
      <c r="W93" s="267">
        <f t="shared" si="36"/>
        <v>94.949999999999989</v>
      </c>
      <c r="X93" s="267">
        <f t="shared" si="36"/>
        <v>104.22</v>
      </c>
      <c r="Y93" s="267">
        <f t="shared" si="36"/>
        <v>110.58</v>
      </c>
      <c r="Z93" s="267">
        <f t="shared" si="36"/>
        <v>105.39000000000001</v>
      </c>
      <c r="AA93" s="267">
        <f t="shared" si="36"/>
        <v>78.36</v>
      </c>
      <c r="AB93" s="268" t="s">
        <v>271</v>
      </c>
    </row>
    <row r="94" spans="1:28" ht="16.5" customHeight="1">
      <c r="A94" s="220">
        <v>87</v>
      </c>
      <c r="B94" s="266" t="s">
        <v>357</v>
      </c>
      <c r="C94" s="267">
        <v>13.95</v>
      </c>
      <c r="D94" s="267">
        <v>16.27</v>
      </c>
      <c r="E94" s="267">
        <v>18.57</v>
      </c>
      <c r="F94" s="267">
        <v>21.08</v>
      </c>
      <c r="G94" s="267">
        <v>24.93</v>
      </c>
      <c r="H94" s="267">
        <v>27.25</v>
      </c>
      <c r="I94" s="267">
        <v>30.89</v>
      </c>
      <c r="J94" s="267">
        <v>33.200000000000003</v>
      </c>
      <c r="K94" s="267">
        <v>36.479999999999997</v>
      </c>
      <c r="L94" s="267">
        <v>38.79</v>
      </c>
      <c r="M94" s="267">
        <v>37.07</v>
      </c>
      <c r="N94" s="267">
        <v>27.08</v>
      </c>
      <c r="O94" s="220">
        <v>87</v>
      </c>
      <c r="P94" s="267">
        <f t="shared" si="36"/>
        <v>41.849999999999994</v>
      </c>
      <c r="Q94" s="267">
        <f t="shared" si="36"/>
        <v>48.81</v>
      </c>
      <c r="R94" s="267">
        <f t="shared" si="36"/>
        <v>55.71</v>
      </c>
      <c r="S94" s="267">
        <f t="shared" si="36"/>
        <v>63.239999999999995</v>
      </c>
      <c r="T94" s="267">
        <f t="shared" si="36"/>
        <v>74.789999999999992</v>
      </c>
      <c r="U94" s="267">
        <f t="shared" si="36"/>
        <v>81.75</v>
      </c>
      <c r="V94" s="267">
        <f t="shared" si="36"/>
        <v>92.67</v>
      </c>
      <c r="W94" s="267">
        <f t="shared" si="36"/>
        <v>99.600000000000009</v>
      </c>
      <c r="X94" s="267">
        <f t="shared" si="36"/>
        <v>109.44</v>
      </c>
      <c r="Y94" s="267">
        <f t="shared" si="36"/>
        <v>116.37</v>
      </c>
      <c r="Z94" s="267">
        <f t="shared" si="36"/>
        <v>111.21000000000001</v>
      </c>
      <c r="AA94" s="267">
        <f t="shared" si="36"/>
        <v>81.239999999999995</v>
      </c>
      <c r="AB94" s="268" t="s">
        <v>271</v>
      </c>
    </row>
    <row r="95" spans="1:28" ht="16.5" customHeight="1">
      <c r="A95" s="220">
        <v>88</v>
      </c>
      <c r="B95" s="266" t="s">
        <v>358</v>
      </c>
      <c r="C95" s="267">
        <v>14.35</v>
      </c>
      <c r="D95" s="267">
        <v>17.07</v>
      </c>
      <c r="E95" s="267">
        <v>19.78</v>
      </c>
      <c r="F95" s="267">
        <v>22.7</v>
      </c>
      <c r="G95" s="267">
        <v>26.95</v>
      </c>
      <c r="H95" s="267">
        <v>29.66</v>
      </c>
      <c r="I95" s="267">
        <v>33.71</v>
      </c>
      <c r="J95" s="267">
        <v>36.42</v>
      </c>
      <c r="K95" s="267">
        <v>40.1</v>
      </c>
      <c r="L95" s="267">
        <v>42.81</v>
      </c>
      <c r="M95" s="267">
        <v>41.09</v>
      </c>
      <c r="N95" s="267">
        <v>29.23</v>
      </c>
      <c r="O95" s="220">
        <v>88</v>
      </c>
      <c r="P95" s="267">
        <f t="shared" si="36"/>
        <v>43.05</v>
      </c>
      <c r="Q95" s="267">
        <f t="shared" si="36"/>
        <v>51.21</v>
      </c>
      <c r="R95" s="267">
        <f t="shared" si="36"/>
        <v>59.34</v>
      </c>
      <c r="S95" s="267">
        <f t="shared" si="36"/>
        <v>68.099999999999994</v>
      </c>
      <c r="T95" s="267">
        <f t="shared" si="36"/>
        <v>80.849999999999994</v>
      </c>
      <c r="U95" s="267">
        <f t="shared" si="36"/>
        <v>88.98</v>
      </c>
      <c r="V95" s="267">
        <f t="shared" si="36"/>
        <v>101.13</v>
      </c>
      <c r="W95" s="267">
        <f t="shared" si="36"/>
        <v>109.26</v>
      </c>
      <c r="X95" s="267">
        <f t="shared" si="36"/>
        <v>120.30000000000001</v>
      </c>
      <c r="Y95" s="267">
        <f t="shared" si="36"/>
        <v>128.43</v>
      </c>
      <c r="Z95" s="267">
        <f t="shared" si="36"/>
        <v>123.27000000000001</v>
      </c>
      <c r="AA95" s="267">
        <f t="shared" si="36"/>
        <v>87.69</v>
      </c>
      <c r="AB95" s="268" t="s">
        <v>271</v>
      </c>
    </row>
    <row r="96" spans="1:28" ht="16.5" customHeight="1">
      <c r="A96" s="220">
        <v>89</v>
      </c>
      <c r="B96" s="266" t="s">
        <v>359</v>
      </c>
      <c r="C96" s="267">
        <v>14.22</v>
      </c>
      <c r="D96" s="267">
        <v>16.79</v>
      </c>
      <c r="E96" s="267">
        <v>19.37</v>
      </c>
      <c r="F96" s="267">
        <v>22.15</v>
      </c>
      <c r="G96" s="267">
        <v>26.26</v>
      </c>
      <c r="H96" s="267">
        <v>28.84</v>
      </c>
      <c r="I96" s="267">
        <v>32.74</v>
      </c>
      <c r="J96" s="267">
        <v>35.32</v>
      </c>
      <c r="K96" s="267">
        <v>38.869999999999997</v>
      </c>
      <c r="L96" s="267">
        <v>41.44</v>
      </c>
      <c r="M96" s="267">
        <v>39.72</v>
      </c>
      <c r="N96" s="267">
        <v>28.54</v>
      </c>
      <c r="O96" s="220">
        <v>89</v>
      </c>
      <c r="P96" s="267">
        <f t="shared" si="36"/>
        <v>42.660000000000004</v>
      </c>
      <c r="Q96" s="267">
        <f t="shared" si="36"/>
        <v>50.37</v>
      </c>
      <c r="R96" s="267">
        <f t="shared" si="36"/>
        <v>58.11</v>
      </c>
      <c r="S96" s="267">
        <f t="shared" si="36"/>
        <v>66.449999999999989</v>
      </c>
      <c r="T96" s="267">
        <f t="shared" si="36"/>
        <v>78.78</v>
      </c>
      <c r="U96" s="267">
        <f t="shared" si="36"/>
        <v>86.52</v>
      </c>
      <c r="V96" s="267">
        <f t="shared" si="36"/>
        <v>98.22</v>
      </c>
      <c r="W96" s="267">
        <f t="shared" si="36"/>
        <v>105.96000000000001</v>
      </c>
      <c r="X96" s="267">
        <f t="shared" si="36"/>
        <v>116.60999999999999</v>
      </c>
      <c r="Y96" s="267">
        <f t="shared" si="36"/>
        <v>124.32</v>
      </c>
      <c r="Z96" s="267">
        <f t="shared" si="36"/>
        <v>119.16</v>
      </c>
      <c r="AA96" s="267">
        <f t="shared" si="36"/>
        <v>85.62</v>
      </c>
      <c r="AB96" s="268" t="s">
        <v>271</v>
      </c>
    </row>
    <row r="97" spans="1:28" ht="16.5" customHeight="1">
      <c r="A97" s="220">
        <v>90</v>
      </c>
      <c r="B97" s="266" t="s">
        <v>360</v>
      </c>
      <c r="C97" s="267">
        <v>14.48</v>
      </c>
      <c r="D97" s="267">
        <v>17.32</v>
      </c>
      <c r="E97" s="267">
        <v>20.149999999999999</v>
      </c>
      <c r="F97" s="267">
        <v>23.19</v>
      </c>
      <c r="G97" s="267">
        <v>27.58</v>
      </c>
      <c r="H97" s="267">
        <v>30.41</v>
      </c>
      <c r="I97" s="267">
        <v>34.56</v>
      </c>
      <c r="J97" s="267">
        <v>37.409999999999997</v>
      </c>
      <c r="K97" s="267">
        <v>41.21</v>
      </c>
      <c r="L97" s="267">
        <v>44.05</v>
      </c>
      <c r="M97" s="267">
        <v>42.33</v>
      </c>
      <c r="N97" s="267">
        <v>29.72</v>
      </c>
      <c r="O97" s="220">
        <v>90</v>
      </c>
      <c r="P97" s="267">
        <f t="shared" ref="P97:P102" si="37">C97*fx</f>
        <v>43.44</v>
      </c>
      <c r="Q97" s="267">
        <f t="shared" ref="Q97:Q102" si="38">D97*fx</f>
        <v>51.96</v>
      </c>
      <c r="R97" s="267">
        <f t="shared" ref="R97:R102" si="39">E97*fx</f>
        <v>60.449999999999996</v>
      </c>
      <c r="S97" s="267">
        <f t="shared" ref="S97:S102" si="40">F97*fx</f>
        <v>69.570000000000007</v>
      </c>
      <c r="T97" s="267">
        <f t="shared" ref="T97:T102" si="41">G97*fx</f>
        <v>82.74</v>
      </c>
      <c r="U97" s="267">
        <f t="shared" ref="U97:U102" si="42">H97*fx</f>
        <v>91.23</v>
      </c>
      <c r="V97" s="267">
        <f t="shared" ref="V97:V102" si="43">I97*fx</f>
        <v>103.68</v>
      </c>
      <c r="W97" s="267">
        <f t="shared" ref="W97:W102" si="44">J97*fx</f>
        <v>112.22999999999999</v>
      </c>
      <c r="X97" s="267">
        <f t="shared" ref="X97:X102" si="45">K97*fx</f>
        <v>123.63</v>
      </c>
      <c r="Y97" s="267">
        <f t="shared" ref="Y97:Y102" si="46">L97*fx</f>
        <v>132.14999999999998</v>
      </c>
      <c r="Z97" s="267">
        <f t="shared" ref="Z97:Z102" si="47">M97*fx</f>
        <v>126.99</v>
      </c>
      <c r="AA97" s="267">
        <f t="shared" ref="AA97:AA102" si="48">N97*fx</f>
        <v>89.16</v>
      </c>
      <c r="AB97" s="268" t="s">
        <v>271</v>
      </c>
    </row>
    <row r="98" spans="1:28" ht="16.5" customHeight="1">
      <c r="A98" s="220">
        <v>91</v>
      </c>
      <c r="B98" s="266" t="s">
        <v>361</v>
      </c>
      <c r="C98" s="267">
        <v>16.96</v>
      </c>
      <c r="D98" s="267">
        <v>17.61</v>
      </c>
      <c r="E98" s="267">
        <v>18.25</v>
      </c>
      <c r="F98" s="267">
        <v>19.2</v>
      </c>
      <c r="G98" s="267">
        <v>22</v>
      </c>
      <c r="H98" s="267">
        <v>22.65</v>
      </c>
      <c r="I98" s="267">
        <v>25.16</v>
      </c>
      <c r="J98" s="267">
        <v>25.82</v>
      </c>
      <c r="K98" s="267">
        <v>27.83</v>
      </c>
      <c r="L98" s="267">
        <v>28.48</v>
      </c>
      <c r="M98" s="267">
        <v>25.93</v>
      </c>
      <c r="N98" s="267">
        <v>22</v>
      </c>
      <c r="O98" s="220">
        <v>91</v>
      </c>
      <c r="P98" s="267">
        <f t="shared" si="37"/>
        <v>50.88</v>
      </c>
      <c r="Q98" s="267">
        <f t="shared" si="38"/>
        <v>52.83</v>
      </c>
      <c r="R98" s="267">
        <f t="shared" si="39"/>
        <v>54.75</v>
      </c>
      <c r="S98" s="267">
        <f t="shared" si="40"/>
        <v>57.599999999999994</v>
      </c>
      <c r="T98" s="267">
        <f t="shared" si="41"/>
        <v>66</v>
      </c>
      <c r="U98" s="267">
        <f t="shared" si="42"/>
        <v>67.949999999999989</v>
      </c>
      <c r="V98" s="267">
        <f t="shared" si="43"/>
        <v>75.48</v>
      </c>
      <c r="W98" s="267">
        <f t="shared" si="44"/>
        <v>77.460000000000008</v>
      </c>
      <c r="X98" s="267">
        <f t="shared" si="45"/>
        <v>83.49</v>
      </c>
      <c r="Y98" s="267">
        <f t="shared" si="46"/>
        <v>85.44</v>
      </c>
      <c r="Z98" s="267">
        <f t="shared" si="47"/>
        <v>77.789999999999992</v>
      </c>
      <c r="AA98" s="267">
        <f t="shared" si="48"/>
        <v>66</v>
      </c>
      <c r="AB98" s="268" t="s">
        <v>271</v>
      </c>
    </row>
    <row r="99" spans="1:28" ht="16.5" customHeight="1">
      <c r="A99" s="220">
        <v>92</v>
      </c>
      <c r="B99" s="266" t="s">
        <v>362</v>
      </c>
      <c r="C99" s="267">
        <v>20.46</v>
      </c>
      <c r="D99" s="267">
        <v>21.09</v>
      </c>
      <c r="E99" s="267">
        <v>21.74</v>
      </c>
      <c r="F99" s="267">
        <v>22.75</v>
      </c>
      <c r="G99" s="267">
        <v>26.02</v>
      </c>
      <c r="H99" s="267">
        <v>26.67</v>
      </c>
      <c r="I99" s="267">
        <v>29.58</v>
      </c>
      <c r="J99" s="267">
        <v>30.23</v>
      </c>
      <c r="K99" s="267">
        <v>32.549999999999997</v>
      </c>
      <c r="L99" s="267">
        <v>33.19</v>
      </c>
      <c r="M99" s="267">
        <v>30.1</v>
      </c>
      <c r="N99" s="267">
        <v>25.33</v>
      </c>
      <c r="O99" s="220">
        <v>92</v>
      </c>
      <c r="P99" s="267">
        <f t="shared" si="37"/>
        <v>61.38</v>
      </c>
      <c r="Q99" s="267">
        <f t="shared" si="38"/>
        <v>63.269999999999996</v>
      </c>
      <c r="R99" s="267">
        <f t="shared" si="39"/>
        <v>65.22</v>
      </c>
      <c r="S99" s="267">
        <f t="shared" si="40"/>
        <v>68.25</v>
      </c>
      <c r="T99" s="267">
        <f t="shared" si="41"/>
        <v>78.06</v>
      </c>
      <c r="U99" s="267">
        <f t="shared" si="42"/>
        <v>80.010000000000005</v>
      </c>
      <c r="V99" s="267">
        <f t="shared" si="43"/>
        <v>88.74</v>
      </c>
      <c r="W99" s="267">
        <f t="shared" si="44"/>
        <v>90.69</v>
      </c>
      <c r="X99" s="267">
        <f t="shared" si="45"/>
        <v>97.649999999999991</v>
      </c>
      <c r="Y99" s="267">
        <f t="shared" si="46"/>
        <v>99.57</v>
      </c>
      <c r="Z99" s="267">
        <f t="shared" si="47"/>
        <v>90.300000000000011</v>
      </c>
      <c r="AA99" s="267">
        <f t="shared" si="48"/>
        <v>75.989999999999995</v>
      </c>
      <c r="AB99" s="268" t="s">
        <v>271</v>
      </c>
    </row>
    <row r="100" spans="1:28" ht="16.5" customHeight="1">
      <c r="A100" s="220">
        <v>93</v>
      </c>
      <c r="B100" s="266" t="s">
        <v>363</v>
      </c>
      <c r="C100" s="267">
        <v>19.28</v>
      </c>
      <c r="D100" s="267">
        <v>19.93</v>
      </c>
      <c r="E100" s="267">
        <v>20.58</v>
      </c>
      <c r="F100" s="267">
        <v>21.57</v>
      </c>
      <c r="G100" s="267">
        <v>24.69</v>
      </c>
      <c r="H100" s="267">
        <v>25.33</v>
      </c>
      <c r="I100" s="267">
        <v>28.11</v>
      </c>
      <c r="J100" s="267">
        <v>28.76</v>
      </c>
      <c r="K100" s="267">
        <v>30.97</v>
      </c>
      <c r="L100" s="267">
        <v>31.61</v>
      </c>
      <c r="M100" s="267">
        <v>28.71</v>
      </c>
      <c r="N100" s="267">
        <v>24.22</v>
      </c>
      <c r="O100" s="220">
        <v>93</v>
      </c>
      <c r="P100" s="267">
        <f t="shared" si="37"/>
        <v>57.84</v>
      </c>
      <c r="Q100" s="267">
        <f t="shared" si="38"/>
        <v>59.79</v>
      </c>
      <c r="R100" s="267">
        <f t="shared" si="39"/>
        <v>61.739999999999995</v>
      </c>
      <c r="S100" s="267">
        <f t="shared" si="40"/>
        <v>64.710000000000008</v>
      </c>
      <c r="T100" s="267">
        <f t="shared" si="41"/>
        <v>74.070000000000007</v>
      </c>
      <c r="U100" s="267">
        <f t="shared" si="42"/>
        <v>75.989999999999995</v>
      </c>
      <c r="V100" s="267">
        <f t="shared" si="43"/>
        <v>84.33</v>
      </c>
      <c r="W100" s="267">
        <f t="shared" si="44"/>
        <v>86.28</v>
      </c>
      <c r="X100" s="267">
        <f t="shared" si="45"/>
        <v>92.91</v>
      </c>
      <c r="Y100" s="267">
        <f t="shared" si="46"/>
        <v>94.83</v>
      </c>
      <c r="Z100" s="267">
        <f t="shared" si="47"/>
        <v>86.13</v>
      </c>
      <c r="AA100" s="267">
        <f t="shared" si="48"/>
        <v>72.66</v>
      </c>
      <c r="AB100" s="268" t="s">
        <v>271</v>
      </c>
    </row>
    <row r="101" spans="1:28" ht="16.5" customHeight="1">
      <c r="A101" s="220">
        <v>94</v>
      </c>
      <c r="B101" s="266" t="s">
        <v>364</v>
      </c>
      <c r="C101" s="267">
        <v>19.28</v>
      </c>
      <c r="D101" s="267">
        <v>19.93</v>
      </c>
      <c r="E101" s="267">
        <v>20.58</v>
      </c>
      <c r="F101" s="267">
        <v>21.57</v>
      </c>
      <c r="G101" s="267">
        <v>24.69</v>
      </c>
      <c r="H101" s="267">
        <v>25.33</v>
      </c>
      <c r="I101" s="267">
        <v>28.11</v>
      </c>
      <c r="J101" s="267">
        <v>28.76</v>
      </c>
      <c r="K101" s="267">
        <v>30.97</v>
      </c>
      <c r="L101" s="267">
        <v>31.61</v>
      </c>
      <c r="M101" s="267">
        <v>28.71</v>
      </c>
      <c r="N101" s="267">
        <v>24.22</v>
      </c>
      <c r="O101" s="220">
        <v>94</v>
      </c>
      <c r="P101" s="267">
        <f t="shared" si="37"/>
        <v>57.84</v>
      </c>
      <c r="Q101" s="267">
        <f t="shared" si="38"/>
        <v>59.79</v>
      </c>
      <c r="R101" s="267">
        <f t="shared" si="39"/>
        <v>61.739999999999995</v>
      </c>
      <c r="S101" s="267">
        <f t="shared" si="40"/>
        <v>64.710000000000008</v>
      </c>
      <c r="T101" s="267">
        <f t="shared" si="41"/>
        <v>74.070000000000007</v>
      </c>
      <c r="U101" s="267">
        <f t="shared" si="42"/>
        <v>75.989999999999995</v>
      </c>
      <c r="V101" s="267">
        <f t="shared" si="43"/>
        <v>84.33</v>
      </c>
      <c r="W101" s="267">
        <f t="shared" si="44"/>
        <v>86.28</v>
      </c>
      <c r="X101" s="267">
        <f t="shared" si="45"/>
        <v>92.91</v>
      </c>
      <c r="Y101" s="267">
        <f t="shared" si="46"/>
        <v>94.83</v>
      </c>
      <c r="Z101" s="267">
        <f t="shared" si="47"/>
        <v>86.13</v>
      </c>
      <c r="AA101" s="267">
        <f t="shared" si="48"/>
        <v>72.66</v>
      </c>
      <c r="AB101" s="268" t="s">
        <v>271</v>
      </c>
    </row>
    <row r="102" spans="1:28" ht="16.5" customHeight="1">
      <c r="A102" s="220">
        <v>95</v>
      </c>
      <c r="B102" s="266" t="s">
        <v>365</v>
      </c>
      <c r="C102" s="267">
        <v>19.28</v>
      </c>
      <c r="D102" s="267">
        <v>19.93</v>
      </c>
      <c r="E102" s="267">
        <v>20.58</v>
      </c>
      <c r="F102" s="267">
        <v>21.57</v>
      </c>
      <c r="G102" s="267">
        <v>24.69</v>
      </c>
      <c r="H102" s="267">
        <v>25.33</v>
      </c>
      <c r="I102" s="267">
        <v>28.11</v>
      </c>
      <c r="J102" s="267">
        <v>28.76</v>
      </c>
      <c r="K102" s="267">
        <v>30.97</v>
      </c>
      <c r="L102" s="267">
        <v>31.61</v>
      </c>
      <c r="M102" s="267">
        <v>28.71</v>
      </c>
      <c r="N102" s="267">
        <v>24.22</v>
      </c>
      <c r="O102" s="220">
        <v>95</v>
      </c>
      <c r="P102" s="267">
        <f t="shared" si="37"/>
        <v>57.84</v>
      </c>
      <c r="Q102" s="267">
        <f t="shared" si="38"/>
        <v>59.79</v>
      </c>
      <c r="R102" s="267">
        <f t="shared" si="39"/>
        <v>61.739999999999995</v>
      </c>
      <c r="S102" s="267">
        <f t="shared" si="40"/>
        <v>64.710000000000008</v>
      </c>
      <c r="T102" s="267">
        <f t="shared" si="41"/>
        <v>74.070000000000007</v>
      </c>
      <c r="U102" s="267">
        <f t="shared" si="42"/>
        <v>75.989999999999995</v>
      </c>
      <c r="V102" s="267">
        <f t="shared" si="43"/>
        <v>84.33</v>
      </c>
      <c r="W102" s="267">
        <f t="shared" si="44"/>
        <v>86.28</v>
      </c>
      <c r="X102" s="267">
        <f t="shared" si="45"/>
        <v>92.91</v>
      </c>
      <c r="Y102" s="267">
        <f t="shared" si="46"/>
        <v>94.83</v>
      </c>
      <c r="Z102" s="267">
        <f t="shared" si="47"/>
        <v>86.13</v>
      </c>
      <c r="AA102" s="267">
        <f t="shared" si="48"/>
        <v>72.66</v>
      </c>
      <c r="AB102" s="268" t="s">
        <v>271</v>
      </c>
    </row>
    <row r="103" spans="1:28">
      <c r="M103" s="392" t="s">
        <v>366</v>
      </c>
      <c r="N103" s="392"/>
      <c r="AB103"/>
    </row>
    <row r="104" spans="1:28">
      <c r="B104" s="389" t="s">
        <v>367</v>
      </c>
      <c r="C104" s="389"/>
      <c r="D104" s="389"/>
      <c r="E104" s="389"/>
      <c r="F104" s="389"/>
      <c r="AB104"/>
    </row>
    <row r="105" spans="1:28">
      <c r="B105" s="389" t="s">
        <v>368</v>
      </c>
      <c r="C105" s="389"/>
      <c r="D105" s="389"/>
      <c r="E105" s="389"/>
      <c r="F105" s="389"/>
      <c r="AB105"/>
    </row>
    <row r="106" spans="1:28">
      <c r="B106" s="389" t="s">
        <v>369</v>
      </c>
      <c r="C106" s="389"/>
      <c r="D106" s="389"/>
      <c r="E106" s="389"/>
      <c r="F106" s="389"/>
      <c r="AB106"/>
    </row>
    <row r="107" spans="1:28" ht="15.75">
      <c r="A107"/>
      <c r="B107" s="274"/>
      <c r="C107" s="275" t="s">
        <v>370</v>
      </c>
      <c r="D107" s="276"/>
      <c r="E107" s="276"/>
      <c r="F107" s="276"/>
      <c r="G107" s="276"/>
      <c r="H107" s="276"/>
      <c r="I107" s="276"/>
      <c r="J107" s="276"/>
      <c r="K107" s="277"/>
      <c r="L107" s="277"/>
      <c r="M107" s="277" t="s">
        <v>371</v>
      </c>
      <c r="N107" s="277" t="s">
        <v>372</v>
      </c>
      <c r="O107" s="277"/>
      <c r="P107" s="274"/>
      <c r="Q107" s="274"/>
      <c r="R107" s="274"/>
      <c r="S107" s="274"/>
      <c r="T107" s="274"/>
      <c r="U107" s="274"/>
      <c r="V107" s="274"/>
      <c r="W107" s="274"/>
      <c r="X107" s="274"/>
      <c r="Y107" s="274"/>
      <c r="AB107"/>
    </row>
    <row r="108" spans="1:28" ht="15.75">
      <c r="A108"/>
      <c r="B108" s="274"/>
      <c r="C108" s="278"/>
      <c r="D108" s="276"/>
      <c r="E108" s="276"/>
      <c r="F108" s="276"/>
      <c r="G108" s="276"/>
      <c r="H108" s="276"/>
      <c r="I108" s="276"/>
      <c r="J108" s="276"/>
      <c r="K108" s="277"/>
      <c r="L108" s="277"/>
      <c r="M108" s="277"/>
      <c r="N108" s="277"/>
      <c r="O108" s="277"/>
      <c r="P108" s="274"/>
      <c r="Q108" s="274"/>
      <c r="R108" s="274"/>
      <c r="S108" s="274"/>
      <c r="T108" s="274"/>
      <c r="U108" s="274"/>
      <c r="V108" s="274"/>
      <c r="W108" s="274"/>
      <c r="X108" s="274"/>
      <c r="Y108" s="274"/>
    </row>
    <row r="109" spans="1:28" ht="15.75">
      <c r="A109"/>
      <c r="B109" s="274"/>
      <c r="C109" s="279" t="s">
        <v>373</v>
      </c>
      <c r="D109" s="276"/>
      <c r="E109" s="276"/>
      <c r="F109" s="276"/>
      <c r="G109" s="276"/>
      <c r="H109" s="276"/>
      <c r="I109" s="276"/>
      <c r="J109" s="276"/>
      <c r="K109" s="277"/>
      <c r="L109" s="277"/>
      <c r="M109" s="280">
        <f>M99</f>
        <v>30.1</v>
      </c>
      <c r="N109" s="277">
        <f>M99*190/100</f>
        <v>57.19</v>
      </c>
      <c r="O109" s="277"/>
      <c r="P109" s="274"/>
      <c r="Q109" s="274"/>
      <c r="R109" s="274">
        <v>237.75</v>
      </c>
      <c r="S109" s="274"/>
      <c r="T109" s="274"/>
      <c r="U109" s="274"/>
      <c r="V109" s="274"/>
      <c r="W109" s="274"/>
      <c r="X109" s="274"/>
      <c r="Y109" s="274"/>
    </row>
    <row r="110" spans="1:28" ht="15.75">
      <c r="A110"/>
      <c r="B110" s="274"/>
      <c r="C110" s="279" t="s">
        <v>374</v>
      </c>
      <c r="D110" s="276"/>
      <c r="E110" s="276"/>
      <c r="F110" s="276"/>
      <c r="G110" s="276"/>
      <c r="H110" s="276"/>
      <c r="I110" s="276"/>
      <c r="J110" s="276"/>
      <c r="K110" s="277"/>
      <c r="L110" s="277"/>
      <c r="M110" s="277"/>
      <c r="N110" s="277"/>
      <c r="O110" s="277"/>
      <c r="P110" s="274"/>
      <c r="Q110" s="274"/>
      <c r="R110" s="274"/>
      <c r="S110" s="274"/>
      <c r="T110" s="274"/>
      <c r="U110" s="274"/>
      <c r="V110" s="274"/>
      <c r="W110" s="274"/>
      <c r="X110" s="274"/>
      <c r="Y110" s="274"/>
    </row>
  </sheetData>
  <mergeCells count="8">
    <mergeCell ref="B104:F104"/>
    <mergeCell ref="B105:F105"/>
    <mergeCell ref="B106:F106"/>
    <mergeCell ref="A1:D1"/>
    <mergeCell ref="J1:N1"/>
    <mergeCell ref="E3:J3"/>
    <mergeCell ref="M3:N3"/>
    <mergeCell ref="M103:N103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5"/>
  </sheetPr>
  <dimension ref="A2:L30"/>
  <sheetViews>
    <sheetView topLeftCell="A4" workbookViewId="0">
      <selection activeCell="J20" sqref="J20"/>
    </sheetView>
  </sheetViews>
  <sheetFormatPr baseColWidth="10" defaultRowHeight="15.75"/>
  <sheetData>
    <row r="2" spans="1:10">
      <c r="B2" t="s">
        <v>11</v>
      </c>
    </row>
    <row r="3" spans="1:10" ht="29.25">
      <c r="A3" s="54" t="s">
        <v>12</v>
      </c>
      <c r="B3" s="54"/>
      <c r="C3" s="54" t="s">
        <v>13</v>
      </c>
      <c r="E3" s="54"/>
      <c r="F3" s="54"/>
      <c r="H3">
        <v>0.1</v>
      </c>
      <c r="J3">
        <v>0.01</v>
      </c>
    </row>
    <row r="4" spans="1:10" ht="57.75">
      <c r="A4" s="54" t="s">
        <v>19</v>
      </c>
      <c r="B4" s="54">
        <v>7</v>
      </c>
      <c r="C4" s="54" t="s">
        <v>14</v>
      </c>
      <c r="E4" s="54"/>
      <c r="F4" s="54"/>
      <c r="H4">
        <v>0.2</v>
      </c>
      <c r="J4">
        <v>0.03</v>
      </c>
    </row>
    <row r="5" spans="1:10" ht="57.75">
      <c r="A5" s="54"/>
      <c r="B5" s="54">
        <v>10</v>
      </c>
      <c r="C5" s="54" t="s">
        <v>15</v>
      </c>
      <c r="E5" s="54"/>
      <c r="F5" s="54"/>
      <c r="H5">
        <v>0.3</v>
      </c>
      <c r="J5">
        <v>0.04</v>
      </c>
    </row>
    <row r="6" spans="1:10" ht="43.5">
      <c r="A6" s="54"/>
      <c r="B6" s="54">
        <v>30</v>
      </c>
      <c r="C6" s="54" t="s">
        <v>16</v>
      </c>
      <c r="E6" s="54"/>
      <c r="F6" s="54"/>
      <c r="H6">
        <v>0.4</v>
      </c>
      <c r="J6">
        <v>0.05</v>
      </c>
    </row>
    <row r="7" spans="1:10" ht="43.5">
      <c r="A7" s="54"/>
      <c r="B7" s="54">
        <v>60</v>
      </c>
      <c r="C7" s="54" t="s">
        <v>17</v>
      </c>
      <c r="E7" s="54"/>
      <c r="F7" s="54"/>
      <c r="H7">
        <v>0.5</v>
      </c>
      <c r="J7">
        <v>0.06</v>
      </c>
    </row>
    <row r="8" spans="1:10" ht="43.5">
      <c r="A8" s="54"/>
      <c r="B8" s="54">
        <v>90</v>
      </c>
      <c r="C8" s="54" t="s">
        <v>18</v>
      </c>
      <c r="E8" s="54"/>
      <c r="F8" s="54"/>
      <c r="H8">
        <v>0.6</v>
      </c>
      <c r="J8">
        <v>7.0000000000000007E-2</v>
      </c>
    </row>
    <row r="9" spans="1:10">
      <c r="H9">
        <v>0.7</v>
      </c>
      <c r="J9">
        <v>0.08</v>
      </c>
    </row>
    <row r="10" spans="1:10">
      <c r="H10">
        <v>0.75</v>
      </c>
      <c r="J10">
        <v>0.09</v>
      </c>
    </row>
    <row r="11" spans="1:10">
      <c r="H11">
        <v>0.8</v>
      </c>
      <c r="J11">
        <v>0.1</v>
      </c>
    </row>
    <row r="12" spans="1:10">
      <c r="H12">
        <v>0.9</v>
      </c>
      <c r="J12">
        <v>0.15</v>
      </c>
    </row>
    <row r="13" spans="1:10">
      <c r="H13">
        <v>1</v>
      </c>
      <c r="J13">
        <v>0.2</v>
      </c>
    </row>
    <row r="14" spans="1:10">
      <c r="A14" s="361" t="s">
        <v>46</v>
      </c>
      <c r="B14" s="361"/>
      <c r="C14" s="361"/>
      <c r="D14" s="35" t="s">
        <v>48</v>
      </c>
      <c r="J14">
        <v>0.3</v>
      </c>
    </row>
    <row r="15" spans="1:10">
      <c r="D15" s="35" t="s">
        <v>49</v>
      </c>
      <c r="F15" s="118" t="s">
        <v>110</v>
      </c>
      <c r="J15">
        <v>0.4</v>
      </c>
    </row>
    <row r="16" spans="1:10">
      <c r="A16" t="s">
        <v>63</v>
      </c>
      <c r="D16" s="35" t="s">
        <v>45</v>
      </c>
      <c r="J16">
        <v>0.5</v>
      </c>
    </row>
    <row r="17" spans="1:12">
      <c r="A17" t="s">
        <v>64</v>
      </c>
      <c r="D17" s="35" t="s">
        <v>50</v>
      </c>
    </row>
    <row r="18" spans="1:12">
      <c r="D18" s="35" t="s">
        <v>51</v>
      </c>
    </row>
    <row r="19" spans="1:12">
      <c r="D19" s="35" t="s">
        <v>52</v>
      </c>
      <c r="I19" s="244"/>
      <c r="J19" s="245"/>
      <c r="K19" s="246"/>
    </row>
    <row r="20" spans="1:12">
      <c r="A20">
        <v>-1</v>
      </c>
      <c r="D20" s="35" t="s">
        <v>53</v>
      </c>
      <c r="F20" s="35" t="s">
        <v>152</v>
      </c>
      <c r="G20" s="35">
        <v>15</v>
      </c>
      <c r="I20" s="243"/>
      <c r="J20" s="247" t="s">
        <v>259</v>
      </c>
      <c r="K20" s="248">
        <f ca="1">TODAY()+60</f>
        <v>42721</v>
      </c>
      <c r="L20" s="242"/>
    </row>
    <row r="21" spans="1:12">
      <c r="A21">
        <v>-2</v>
      </c>
      <c r="D21" s="35" t="s">
        <v>54</v>
      </c>
      <c r="F21" s="35" t="s">
        <v>153</v>
      </c>
      <c r="G21" s="35">
        <v>30</v>
      </c>
    </row>
    <row r="22" spans="1:12">
      <c r="A22">
        <v>-3</v>
      </c>
      <c r="D22" s="35" t="s">
        <v>55</v>
      </c>
      <c r="F22" s="35" t="s">
        <v>154</v>
      </c>
      <c r="G22" s="35">
        <v>45</v>
      </c>
    </row>
    <row r="23" spans="1:12">
      <c r="A23">
        <v>-4</v>
      </c>
      <c r="D23" s="35" t="s">
        <v>56</v>
      </c>
      <c r="F23" s="35" t="s">
        <v>155</v>
      </c>
      <c r="G23" s="35">
        <v>90</v>
      </c>
    </row>
    <row r="24" spans="1:12">
      <c r="A24">
        <v>-5</v>
      </c>
      <c r="F24" s="35" t="s">
        <v>158</v>
      </c>
      <c r="G24" s="35">
        <v>180</v>
      </c>
    </row>
    <row r="25" spans="1:12">
      <c r="A25">
        <v>-6</v>
      </c>
      <c r="F25" s="35" t="s">
        <v>156</v>
      </c>
      <c r="G25" s="35">
        <v>360</v>
      </c>
    </row>
    <row r="26" spans="1:12">
      <c r="A26">
        <v>-7</v>
      </c>
      <c r="F26" s="35" t="s">
        <v>159</v>
      </c>
      <c r="G26" s="35"/>
    </row>
    <row r="27" spans="1:12">
      <c r="A27">
        <v>-8</v>
      </c>
      <c r="F27" s="35" t="s">
        <v>157</v>
      </c>
    </row>
    <row r="28" spans="1:12">
      <c r="F28" s="35" t="s">
        <v>49</v>
      </c>
    </row>
    <row r="29" spans="1:12">
      <c r="F29" s="35" t="s">
        <v>45</v>
      </c>
    </row>
    <row r="30" spans="1:12">
      <c r="F30" s="35" t="s">
        <v>160</v>
      </c>
    </row>
  </sheetData>
  <mergeCells count="1">
    <mergeCell ref="A14:C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63</vt:i4>
      </vt:variant>
    </vt:vector>
  </HeadingPairs>
  <TitlesOfParts>
    <vt:vector size="72" baseType="lpstr">
      <vt:lpstr>Rack</vt:lpstr>
      <vt:lpstr>Brick Start Module Move</vt:lpstr>
      <vt:lpstr>XXXX</vt:lpstr>
      <vt:lpstr>XXXXXX</vt:lpstr>
      <vt:lpstr>PowerRack</vt:lpstr>
      <vt:lpstr>Brick Start...</vt:lpstr>
      <vt:lpstr>XXXXX</vt:lpstr>
      <vt:lpstr>translo</vt:lpstr>
      <vt:lpstr>NE PAS SUPP</vt:lpstr>
      <vt:lpstr>'Brick Start...'!code</vt:lpstr>
      <vt:lpstr>code</vt:lpstr>
      <vt:lpstr>coderack</vt:lpstr>
      <vt:lpstr>delay</vt:lpstr>
      <vt:lpstr>DEPT</vt:lpstr>
      <vt:lpstr>depts</vt:lpstr>
      <vt:lpstr>deptss</vt:lpstr>
      <vt:lpstr>discount</vt:lpstr>
      <vt:lpstr>discount2</vt:lpstr>
      <vt:lpstr>discount3</vt:lpstr>
      <vt:lpstr>disocunt2</vt:lpstr>
      <vt:lpstr>facturenum</vt:lpstr>
      <vt:lpstr>fx</vt:lpstr>
      <vt:lpstr>gar</vt:lpstr>
      <vt:lpstr>garantie</vt:lpstr>
      <vt:lpstr>garanties</vt:lpstr>
      <vt:lpstr>'Brick Start...'!kiki</vt:lpstr>
      <vt:lpstr>kiki</vt:lpstr>
      <vt:lpstr>kiki2</vt:lpstr>
      <vt:lpstr>kiki3</vt:lpstr>
      <vt:lpstr>kiki4</vt:lpstr>
      <vt:lpstr>kiki5</vt:lpstr>
      <vt:lpstr>klkl2</vt:lpstr>
      <vt:lpstr>klkl3</vt:lpstr>
      <vt:lpstr>klkl4</vt:lpstr>
      <vt:lpstr>klkl5</vt:lpstr>
      <vt:lpstr>koko2</vt:lpstr>
      <vt:lpstr>koko3</vt:lpstr>
      <vt:lpstr>koko4</vt:lpstr>
      <vt:lpstr>koko5</vt:lpstr>
      <vt:lpstr>kpkp2</vt:lpstr>
      <vt:lpstr>kpkp3</vt:lpstr>
      <vt:lpstr>kpkp4</vt:lpstr>
      <vt:lpstr>kpkp5</vt:lpstr>
      <vt:lpstr>kuku2</vt:lpstr>
      <vt:lpstr>kuku3</vt:lpstr>
      <vt:lpstr>kuku4</vt:lpstr>
      <vt:lpstr>kuku5</vt:lpstr>
      <vt:lpstr>'Brick Start...'!LFP</vt:lpstr>
      <vt:lpstr>LFP</vt:lpstr>
      <vt:lpstr>paiements</vt:lpstr>
      <vt:lpstr>PIANET</vt:lpstr>
      <vt:lpstr>pourcentage</vt:lpstr>
      <vt:lpstr>'Brick Start...'!POWER</vt:lpstr>
      <vt:lpstr>POWER</vt:lpstr>
      <vt:lpstr>powercode</vt:lpstr>
      <vt:lpstr>Powergamme</vt:lpstr>
      <vt:lpstr>'Brick Start...'!POWERRACK</vt:lpstr>
      <vt:lpstr>POWERRACK</vt:lpstr>
      <vt:lpstr>PQ</vt:lpstr>
      <vt:lpstr>pricing</vt:lpstr>
      <vt:lpstr>'Brick Start...'!PRSMQTY</vt:lpstr>
      <vt:lpstr>PowerRack!PRSMQTY</vt:lpstr>
      <vt:lpstr>'Brick Start...'!PRSMUP</vt:lpstr>
      <vt:lpstr>PowerRack!PRSMUP</vt:lpstr>
      <vt:lpstr>quote</vt:lpstr>
      <vt:lpstr>rack</vt:lpstr>
      <vt:lpstr>rack1</vt:lpstr>
      <vt:lpstr>'Brick Start...'!warranty</vt:lpstr>
      <vt:lpstr>warranty</vt:lpstr>
      <vt:lpstr>weeks</vt:lpstr>
      <vt:lpstr>'Brick Start Module Move'!Zone_d_impression</vt:lpstr>
      <vt:lpstr>Rack!Zone_d_impression</vt:lpstr>
    </vt:vector>
  </TitlesOfParts>
  <Company>Zervant Ab</Company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Fakturamall</dc:title>
  <dc:creator>Tuukka Koskinen</dc:creator>
  <cp:keywords>Fakturamall, fakturering, faktura</cp:keywords>
  <dc:description>Pröva på Zervant faktureringsprogram_x000d_http://www.zervant.se</dc:description>
  <cp:lastModifiedBy>Julien Le Guennec</cp:lastModifiedBy>
  <cp:lastPrinted>2016-10-17T15:19:54Z</cp:lastPrinted>
  <dcterms:created xsi:type="dcterms:W3CDTF">2012-02-01T07:50:18Z</dcterms:created>
  <dcterms:modified xsi:type="dcterms:W3CDTF">2016-10-18T18:02:07Z</dcterms:modified>
  <cp:category>Faktura, fakturamall</cp:category>
</cp:coreProperties>
</file>