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500" windowHeight="7455" tabRatio="809" activeTab="2"/>
  </bookViews>
  <sheets>
    <sheet name="Clients" sheetId="1" r:id="rId1"/>
    <sheet name="Formulaire" sheetId="2" r:id="rId2"/>
    <sheet name="Menu" sheetId="3" r:id="rId3"/>
  </sheets>
  <definedNames>
    <definedName name="Accessoire">OFFSET(Code_clients,,20)</definedName>
    <definedName name="Adresse">OFFSET(Code_clients,,4)</definedName>
    <definedName name="Code_clients">OFFSET(Clients!$A$2,,,COUNTA(Clients!$A:$A)-1)</definedName>
    <definedName name="CodeBare">OFFSET(Code_clients,,22)</definedName>
    <definedName name="Commentaire">OFFSET(Code_clients,,17)</definedName>
    <definedName name="CP">OFFSET(Code_clients,,5)</definedName>
    <definedName name="Date">OFFSET(Code_clients,,11)</definedName>
    <definedName name="Email">OFFSET(Code_clients,,9)</definedName>
    <definedName name="Etat">OFFSET(Code_clients,,15)</definedName>
    <definedName name="Materiel">OFFSET(Code_clients,,12)</definedName>
    <definedName name="Mobile">OFFSET(Code_clients,,8)</definedName>
    <definedName name="Modele">OFFSET(Code_clients,,13)</definedName>
    <definedName name="Nom">OFFSET(Code_clients,,3)</definedName>
    <definedName name="Password">OFFSET(Code_clients,,19)</definedName>
    <definedName name="Prenom">OFFSET(Code_clients,,2)</definedName>
    <definedName name="Probleme">OFFSET(Code_clients,,16)</definedName>
    <definedName name="Recuperation">OFFSET(Code_clients,,18)</definedName>
    <definedName name="Situation">OFFSET(Code_clients,,22)</definedName>
    <definedName name="SN">OFFSET(Code_clients,,14)</definedName>
    <definedName name="Tablo">OFFSET(Clients!$A$2,,,COUNTA(Clients!$A:$A)-1,23)</definedName>
    <definedName name="Tel">OFFSET(Code_clients,,7)</definedName>
    <definedName name="Ville">OFFSET(Code_clients,,6)</definedName>
    <definedName name="_xlnm.Print_Area" localSheetId="1">Formulaire!$A$6:$F$53</definedName>
  </definedNames>
  <calcPr calcId="145621"/>
</workbook>
</file>

<file path=xl/calcChain.xml><?xml version="1.0" encoding="utf-8"?>
<calcChain xmlns="http://schemas.openxmlformats.org/spreadsheetml/2006/main">
  <c r="E8" i="2" l="1"/>
  <c r="F8" i="2"/>
  <c r="D10" i="2"/>
  <c r="D11" i="2"/>
  <c r="D12" i="2"/>
  <c r="D14" i="2"/>
  <c r="F14" i="2"/>
  <c r="D15" i="2"/>
  <c r="D16" i="2"/>
  <c r="D17" i="2"/>
  <c r="B21" i="2"/>
  <c r="B22" i="2"/>
  <c r="B23" i="2"/>
  <c r="B24" i="2"/>
  <c r="B25" i="2"/>
  <c r="A30" i="2"/>
  <c r="D30" i="2"/>
  <c r="D33" i="2"/>
  <c r="D35" i="2"/>
  <c r="D37" i="2"/>
  <c r="A40" i="2"/>
</calcChain>
</file>

<file path=xl/sharedStrings.xml><?xml version="1.0" encoding="utf-8"?>
<sst xmlns="http://schemas.openxmlformats.org/spreadsheetml/2006/main" count="224" uniqueCount="147">
  <si>
    <t>Code client</t>
  </si>
  <si>
    <t>Civilité</t>
  </si>
  <si>
    <t>Prénom</t>
  </si>
  <si>
    <t>Nom</t>
  </si>
  <si>
    <t>Adresse</t>
  </si>
  <si>
    <t>CP</t>
  </si>
  <si>
    <t>Ville</t>
  </si>
  <si>
    <t>Téléphone</t>
  </si>
  <si>
    <t>Mobile</t>
  </si>
  <si>
    <t>Email</t>
  </si>
  <si>
    <t>Date</t>
  </si>
  <si>
    <t>Matériel</t>
  </si>
  <si>
    <t>Problème</t>
  </si>
  <si>
    <t>Situation</t>
  </si>
  <si>
    <t>Dijon</t>
  </si>
  <si>
    <t>Estelle</t>
  </si>
  <si>
    <t>Paris</t>
  </si>
  <si>
    <t>Elfy</t>
  </si>
  <si>
    <t>Tablette</t>
  </si>
  <si>
    <t>PC Portable</t>
  </si>
  <si>
    <t>Modèle</t>
  </si>
  <si>
    <t>SN</t>
  </si>
  <si>
    <t>Lucas</t>
  </si>
  <si>
    <t>FABRE</t>
  </si>
  <si>
    <t>DUBOIS</t>
  </si>
  <si>
    <t>MARTY</t>
  </si>
  <si>
    <t>12 Pasteur</t>
  </si>
  <si>
    <t>Rue du Château</t>
  </si>
  <si>
    <t>106 bis Rue de Mansart</t>
  </si>
  <si>
    <t>Estelle@gmail.com</t>
  </si>
  <si>
    <t>lucas@yahoo.fr</t>
  </si>
  <si>
    <t>marty@live.com</t>
  </si>
  <si>
    <t>PC bureau</t>
  </si>
  <si>
    <t>Attente</t>
  </si>
  <si>
    <t>Commande</t>
  </si>
  <si>
    <t>N° Client</t>
  </si>
  <si>
    <t>Nom:</t>
  </si>
  <si>
    <t>Prénom:</t>
  </si>
  <si>
    <t>S/N:</t>
  </si>
  <si>
    <t>Etat</t>
  </si>
  <si>
    <t>Commentaire</t>
  </si>
  <si>
    <t>Devis</t>
  </si>
  <si>
    <t xml:space="preserve">Récupération </t>
  </si>
  <si>
    <t>Alex</t>
  </si>
  <si>
    <t>12 Allée</t>
  </si>
  <si>
    <t>Code Postal:</t>
  </si>
  <si>
    <t>Adresse:</t>
  </si>
  <si>
    <t>Téléphone:</t>
  </si>
  <si>
    <t>Ville:</t>
  </si>
  <si>
    <t>Mobile:</t>
  </si>
  <si>
    <t>Email:</t>
  </si>
  <si>
    <t>Fini</t>
  </si>
  <si>
    <t>Elfy 2</t>
  </si>
  <si>
    <t>hoang@yahoo.fr</t>
  </si>
  <si>
    <t>26/12/2015</t>
  </si>
  <si>
    <t>Asus</t>
  </si>
  <si>
    <t>correct</t>
  </si>
  <si>
    <t>Ne pas démarrer</t>
  </si>
  <si>
    <t>29/01/2016</t>
  </si>
  <si>
    <t>27/01/2016</t>
  </si>
  <si>
    <t>Hors service</t>
  </si>
  <si>
    <t>Ne pas démarer</t>
  </si>
  <si>
    <t>non</t>
  </si>
  <si>
    <t>06 65 84 98 46</t>
  </si>
  <si>
    <t>Toshiba</t>
  </si>
  <si>
    <t>5 minutes coupe</t>
  </si>
  <si>
    <t>Oui</t>
  </si>
  <si>
    <t>Prise en charge</t>
  </si>
  <si>
    <t xml:space="preserve">Téléphone: </t>
  </si>
  <si>
    <t>Mot de passe de Windows ou Mac OSX:</t>
  </si>
  <si>
    <t>Récupération de données</t>
  </si>
  <si>
    <t>Mot de passe</t>
  </si>
  <si>
    <t>Accessoire</t>
  </si>
  <si>
    <t>Chargeur</t>
  </si>
  <si>
    <t>Sacoche</t>
  </si>
  <si>
    <t>Unité central</t>
  </si>
  <si>
    <t>Clé USB</t>
  </si>
  <si>
    <t>Démo</t>
  </si>
  <si>
    <t>Correct</t>
  </si>
  <si>
    <t>Disque dur</t>
  </si>
  <si>
    <t>Windows Vista</t>
  </si>
  <si>
    <t>Windows 7</t>
  </si>
  <si>
    <t>Windows 10</t>
  </si>
  <si>
    <t>Mac OSX</t>
  </si>
  <si>
    <t>HP</t>
  </si>
  <si>
    <t>Windows XP</t>
  </si>
  <si>
    <t>N° chargeur</t>
  </si>
  <si>
    <t>Matériel:</t>
  </si>
  <si>
    <t>Marque:</t>
  </si>
  <si>
    <t>Etat:</t>
  </si>
  <si>
    <t>Problème:</t>
  </si>
  <si>
    <t>Monsieur</t>
  </si>
  <si>
    <t>Madame</t>
  </si>
  <si>
    <t xml:space="preserve">Mademoiselle </t>
  </si>
  <si>
    <t>MARTIN</t>
  </si>
  <si>
    <t>DEMO</t>
  </si>
  <si>
    <t>Commentaire &amp; Version de OS</t>
  </si>
  <si>
    <t>Autorisation</t>
  </si>
  <si>
    <t>21 800</t>
  </si>
  <si>
    <t>Asus ep121</t>
  </si>
  <si>
    <t>BON</t>
  </si>
  <si>
    <t>Pb Windows</t>
  </si>
  <si>
    <t xml:space="preserve">Reinstaller Windows 10 - 60 euros </t>
  </si>
  <si>
    <t>Non</t>
  </si>
  <si>
    <t>charguer</t>
  </si>
  <si>
    <t>c60kas101555</t>
  </si>
  <si>
    <t>21 000</t>
  </si>
  <si>
    <t>Hp Pavillon DV6</t>
  </si>
  <si>
    <t>Pb GPU -Pas d'affichage</t>
  </si>
  <si>
    <t>WASHD0AARYJ0OE</t>
  </si>
  <si>
    <t xml:space="preserve">Chargeur </t>
  </si>
  <si>
    <t>CNF012DQYB</t>
  </si>
  <si>
    <t>Dell</t>
  </si>
  <si>
    <t>moyen</t>
  </si>
  <si>
    <t>écran casser</t>
  </si>
  <si>
    <t>7ML7NRI</t>
  </si>
  <si>
    <t>Annulé</t>
  </si>
  <si>
    <t>OK</t>
  </si>
  <si>
    <t>15/02/2016</t>
  </si>
  <si>
    <t>03 74 37 05 12</t>
  </si>
  <si>
    <t>03 72 28 72 67</t>
  </si>
  <si>
    <t>03 60 66 18 96</t>
  </si>
  <si>
    <t>03 71 53 30 11</t>
  </si>
  <si>
    <t>18/02/2016</t>
  </si>
  <si>
    <t>G</t>
  </si>
  <si>
    <t>12 345</t>
  </si>
  <si>
    <t>01 23 12 31 23</t>
  </si>
  <si>
    <t>g</t>
  </si>
  <si>
    <t>00 00 00 00 12</t>
  </si>
  <si>
    <t>gg</t>
  </si>
  <si>
    <t>15 rue beauvais</t>
  </si>
  <si>
    <t>56 100</t>
  </si>
  <si>
    <t>lorient</t>
  </si>
  <si>
    <t>02 97 64 48 65</t>
  </si>
  <si>
    <t>02 24 55 45 54</t>
  </si>
  <si>
    <t>symphox@kotipelto.net</t>
  </si>
  <si>
    <t>23/09/2016</t>
  </si>
  <si>
    <t>Cedric</t>
  </si>
  <si>
    <t>CABON</t>
  </si>
  <si>
    <t>12 rue François Robin</t>
  </si>
  <si>
    <t>56100 Lorient</t>
  </si>
  <si>
    <t>06 09 99 46 36</t>
  </si>
  <si>
    <r>
      <rPr>
        <b/>
        <sz val="11"/>
        <color theme="1"/>
        <rFont val="Calibri"/>
        <family val="2"/>
        <scheme val="minor"/>
      </rPr>
      <t>E-mail:</t>
    </r>
    <r>
      <rPr>
        <sz val="11"/>
        <color theme="1"/>
        <rFont val="Calibri"/>
        <family val="2"/>
        <scheme val="minor"/>
      </rPr>
      <t xml:space="preserve"> helpmicro@hotmail.fr</t>
    </r>
  </si>
  <si>
    <r>
      <t xml:space="preserve">Site: </t>
    </r>
    <r>
      <rPr>
        <sz val="11"/>
        <color theme="1"/>
        <rFont val="Calibri"/>
        <family val="2"/>
        <scheme val="minor"/>
      </rPr>
      <t>www.helpmicro-lorient.com</t>
    </r>
  </si>
  <si>
    <t>Produit Concerné</t>
  </si>
  <si>
    <t>Accessoires Fournis</t>
  </si>
  <si>
    <t>Numéro de série du chargeur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</si>
</sst>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0000"/>
    <numFmt numFmtId="166" formatCode=";;;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1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5" fillId="4" borderId="8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0" borderId="0" xfId="0" applyBorder="1"/>
    <xf numFmtId="0" fontId="0" fillId="0" borderId="9" xfId="0" applyBorder="1"/>
    <xf numFmtId="0" fontId="0" fillId="0" borderId="12" xfId="0" applyBorder="1"/>
    <xf numFmtId="0" fontId="4" fillId="0" borderId="0" xfId="0" applyFont="1"/>
    <xf numFmtId="164" fontId="0" fillId="0" borderId="5" xfId="0" applyNumberFormat="1" applyBorder="1"/>
    <xf numFmtId="0" fontId="4" fillId="0" borderId="16" xfId="0" applyFont="1" applyBorder="1" applyAlignment="1">
      <alignment horizontal="center"/>
    </xf>
    <xf numFmtId="0" fontId="4" fillId="0" borderId="0" xfId="0" applyFont="1" applyBorder="1"/>
    <xf numFmtId="0" fontId="0" fillId="0" borderId="5" xfId="0" applyBorder="1" applyAlignment="1"/>
    <xf numFmtId="0" fontId="2" fillId="2" borderId="1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165" fontId="2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164" fontId="2" fillId="2" borderId="16" xfId="0" applyNumberFormat="1" applyFont="1" applyFill="1" applyBorder="1" applyAlignment="1">
      <alignment horizontal="center"/>
    </xf>
    <xf numFmtId="0" fontId="3" fillId="2" borderId="16" xfId="1" applyFont="1" applyFill="1" applyBorder="1" applyAlignment="1">
      <alignment horizontal="center"/>
    </xf>
    <xf numFmtId="14" fontId="2" fillId="2" borderId="16" xfId="0" applyNumberFormat="1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165" fontId="2" fillId="3" borderId="16" xfId="0" applyNumberFormat="1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164" fontId="2" fillId="3" borderId="16" xfId="0" applyNumberFormat="1" applyFont="1" applyFill="1" applyBorder="1" applyAlignment="1">
      <alignment horizontal="center"/>
    </xf>
    <xf numFmtId="0" fontId="3" fillId="3" borderId="16" xfId="1" applyFont="1" applyFill="1" applyBorder="1" applyAlignment="1">
      <alignment horizontal="center"/>
    </xf>
    <xf numFmtId="14" fontId="2" fillId="3" borderId="16" xfId="0" applyNumberFormat="1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4" fillId="5" borderId="16" xfId="0" applyFont="1" applyFill="1" applyBorder="1" applyAlignment="1">
      <alignment horizontal="center"/>
    </xf>
    <xf numFmtId="0" fontId="4" fillId="5" borderId="13" xfId="0" applyFont="1" applyFill="1" applyBorder="1" applyAlignment="1">
      <alignment horizontal="center"/>
    </xf>
    <xf numFmtId="0" fontId="6" fillId="0" borderId="0" xfId="0" applyFont="1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0" fillId="0" borderId="4" xfId="0" applyFont="1" applyBorder="1"/>
    <xf numFmtId="0" fontId="4" fillId="0" borderId="12" xfId="0" applyFont="1" applyBorder="1"/>
    <xf numFmtId="165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16" xfId="0" applyBorder="1" applyAlignment="1" applyProtection="1">
      <alignment horizontal="center"/>
      <protection locked="0"/>
    </xf>
    <xf numFmtId="0" fontId="2" fillId="3" borderId="16" xfId="0" applyFont="1" applyFill="1" applyBorder="1" applyAlignment="1">
      <alignment horizontal="center" vertical="center" wrapText="1"/>
    </xf>
    <xf numFmtId="166" fontId="0" fillId="0" borderId="0" xfId="0" applyNumberFormat="1"/>
    <xf numFmtId="0" fontId="4" fillId="0" borderId="2" xfId="0" applyFont="1" applyBorder="1"/>
    <xf numFmtId="0" fontId="4" fillId="0" borderId="4" xfId="0" applyFont="1" applyBorder="1"/>
    <xf numFmtId="0" fontId="4" fillId="0" borderId="0" xfId="0" applyFont="1" applyBorder="1" applyAlignment="1">
      <alignment horizontal="center"/>
    </xf>
    <xf numFmtId="0" fontId="4" fillId="0" borderId="6" xfId="0" applyFont="1" applyBorder="1"/>
    <xf numFmtId="0" fontId="0" fillId="0" borderId="2" xfId="0" applyBorder="1"/>
    <xf numFmtId="0" fontId="0" fillId="0" borderId="4" xfId="0" applyBorder="1"/>
    <xf numFmtId="0" fontId="6" fillId="0" borderId="4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7" fillId="0" borderId="4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4" fillId="5" borderId="13" xfId="0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4" fillId="3" borderId="14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/>
    </xf>
    <xf numFmtId="0" fontId="0" fillId="5" borderId="13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5" borderId="15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5" borderId="13" xfId="0" applyFont="1" applyFill="1" applyBorder="1" applyAlignment="1">
      <alignment horizontal="center"/>
    </xf>
    <xf numFmtId="0" fontId="0" fillId="5" borderId="14" xfId="0" applyFont="1" applyFill="1" applyBorder="1" applyAlignment="1">
      <alignment horizontal="center"/>
    </xf>
    <xf numFmtId="0" fontId="0" fillId="5" borderId="15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A$40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228601</xdr:colOff>
      <xdr:row>42</xdr:row>
      <xdr:rowOff>152400</xdr:rowOff>
    </xdr:from>
    <xdr:ext cx="2724150" cy="1040961"/>
    <xdr:sp macro="" textlink="">
      <xdr:nvSpPr>
        <xdr:cNvPr id="3" name="ZoneTexte 2"/>
        <xdr:cNvSpPr txBox="1"/>
      </xdr:nvSpPr>
      <xdr:spPr>
        <a:xfrm>
          <a:off x="3152776" y="8248650"/>
          <a:ext cx="2724150" cy="104096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Fait à Lorient: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du client fait office d’acceptation des présentes conditions au verso:</a:t>
          </a:r>
        </a:p>
        <a:p>
          <a:pPr algn="l"/>
          <a:endParaRPr lang="fr-FR" sz="10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38</xdr:row>
          <xdr:rowOff>19050</xdr:rowOff>
        </xdr:from>
        <xdr:to>
          <xdr:col>0</xdr:col>
          <xdr:colOff>371475</xdr:colOff>
          <xdr:row>40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0</xdr:col>
      <xdr:colOff>457200</xdr:colOff>
      <xdr:row>38</xdr:row>
      <xdr:rowOff>114300</xdr:rowOff>
    </xdr:from>
    <xdr:ext cx="5362575" cy="457200"/>
    <xdr:sp macro="" textlink="">
      <xdr:nvSpPr>
        <xdr:cNvPr id="2" name="ZoneTexte 1"/>
        <xdr:cNvSpPr txBox="1"/>
      </xdr:nvSpPr>
      <xdr:spPr>
        <a:xfrm>
          <a:off x="457200" y="6781800"/>
          <a:ext cx="5362575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 b="1"/>
            <a:t>En cas de panne matériel, vous nous donnez l'autorisation de démonter votre matériel pour faire un diagnostic avant d'établir le devis. </a:t>
          </a:r>
        </a:p>
      </xdr:txBody>
    </xdr:sp>
    <xdr:clientData/>
  </xdr:oneCellAnchor>
  <xdr:twoCellAnchor editAs="oneCell">
    <xdr:from>
      <xdr:col>0</xdr:col>
      <xdr:colOff>0</xdr:colOff>
      <xdr:row>5</xdr:row>
      <xdr:rowOff>19050</xdr:rowOff>
    </xdr:from>
    <xdr:to>
      <xdr:col>1</xdr:col>
      <xdr:colOff>76200</xdr:colOff>
      <xdr:row>8</xdr:row>
      <xdr:rowOff>57150</xdr:rowOff>
    </xdr:to>
    <xdr:pic>
      <xdr:nvPicPr>
        <xdr:cNvPr id="14" name="Image 13" descr="logo"/>
        <xdr:cNvPicPr/>
      </xdr:nvPicPr>
      <xdr:blipFill>
        <a:blip xmlns:r="http://schemas.openxmlformats.org/officeDocument/2006/relationships" r:embed="rId1" cstate="print">
          <a:grayscl/>
        </a:blip>
        <a:srcRect/>
        <a:stretch>
          <a:fillRect/>
        </a:stretch>
      </xdr:blipFill>
      <xdr:spPr bwMode="auto">
        <a:xfrm>
          <a:off x="0" y="971550"/>
          <a:ext cx="10668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266700</xdr:colOff>
      <xdr:row>6</xdr:row>
      <xdr:rowOff>9525</xdr:rowOff>
    </xdr:from>
    <xdr:to>
      <xdr:col>1</xdr:col>
      <xdr:colOff>1790700</xdr:colOff>
      <xdr:row>7</xdr:row>
      <xdr:rowOff>104775</xdr:rowOff>
    </xdr:to>
    <xdr:pic>
      <xdr:nvPicPr>
        <xdr:cNvPr id="15" name="Image 14" descr="logo1"/>
        <xdr:cNvPicPr/>
      </xdr:nvPicPr>
      <xdr:blipFill>
        <a:blip xmlns:r="http://schemas.openxmlformats.org/officeDocument/2006/relationships" r:embed="rId2" cstate="print">
          <a:grayscl/>
        </a:blip>
        <a:srcRect/>
        <a:stretch>
          <a:fillRect/>
        </a:stretch>
      </xdr:blipFill>
      <xdr:spPr bwMode="auto">
        <a:xfrm>
          <a:off x="1257300" y="1152525"/>
          <a:ext cx="152400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123824</xdr:colOff>
      <xdr:row>42</xdr:row>
      <xdr:rowOff>133350</xdr:rowOff>
    </xdr:from>
    <xdr:ext cx="2657475" cy="718402"/>
    <xdr:sp macro="" textlink="">
      <xdr:nvSpPr>
        <xdr:cNvPr id="17" name="ZoneTexte 16"/>
        <xdr:cNvSpPr txBox="1"/>
      </xdr:nvSpPr>
      <xdr:spPr>
        <a:xfrm>
          <a:off x="123824" y="8229600"/>
          <a:ext cx="2657475" cy="71840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Technicien: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endParaRPr lang="fr-FR" sz="10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676275</xdr:colOff>
      <xdr:row>9</xdr:row>
      <xdr:rowOff>66675</xdr:rowOff>
    </xdr:from>
    <xdr:to>
      <xdr:col>5</xdr:col>
      <xdr:colOff>361950</xdr:colOff>
      <xdr:row>11</xdr:row>
      <xdr:rowOff>66675</xdr:rowOff>
    </xdr:to>
    <xdr:sp macro="[0]!Menu" textlink="">
      <xdr:nvSpPr>
        <xdr:cNvPr id="2" name="ZoneTexte 1"/>
        <xdr:cNvSpPr txBox="1"/>
      </xdr:nvSpPr>
      <xdr:spPr>
        <a:xfrm>
          <a:off x="2962275" y="17811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ty@live.com" TargetMode="External"/><Relationship Id="rId2" Type="http://schemas.openxmlformats.org/officeDocument/2006/relationships/hyperlink" Target="mailto:Estelle@gmail.com" TargetMode="External"/><Relationship Id="rId1" Type="http://schemas.openxmlformats.org/officeDocument/2006/relationships/hyperlink" Target="mailto:lucas@yahoo.fr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marty@live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2"/>
  <sheetViews>
    <sheetView workbookViewId="0">
      <selection activeCell="C15" sqref="C15"/>
    </sheetView>
  </sheetViews>
  <sheetFormatPr baseColWidth="10" defaultRowHeight="15" x14ac:dyDescent="0.25"/>
  <cols>
    <col min="1" max="1" width="8.5703125" customWidth="1"/>
    <col min="2" max="2" width="13" customWidth="1"/>
    <col min="3" max="3" width="8.28515625" bestFit="1" customWidth="1"/>
    <col min="4" max="4" width="6.42578125" bestFit="1" customWidth="1"/>
    <col min="5" max="5" width="16.85546875" bestFit="1" customWidth="1"/>
    <col min="6" max="6" width="7.85546875" customWidth="1"/>
    <col min="7" max="7" width="12" bestFit="1" customWidth="1"/>
    <col min="8" max="9" width="10.7109375" bestFit="1" customWidth="1"/>
    <col min="10" max="10" width="17.7109375" bestFit="1" customWidth="1"/>
    <col min="11" max="11" width="10.7109375" bestFit="1" customWidth="1"/>
    <col min="12" max="12" width="8.85546875" bestFit="1" customWidth="1"/>
    <col min="13" max="13" width="6.28515625" bestFit="1" customWidth="1"/>
    <col min="14" max="14" width="7.140625" bestFit="1" customWidth="1"/>
    <col min="15" max="15" width="9.28515625" bestFit="1" customWidth="1"/>
    <col min="16" max="16" width="12.28515625" bestFit="1" customWidth="1"/>
    <col min="17" max="17" width="14.140625" bestFit="1" customWidth="1"/>
    <col min="18" max="18" width="13.7109375" bestFit="1" customWidth="1"/>
    <col min="20" max="20" width="12.42578125" bestFit="1" customWidth="1"/>
  </cols>
  <sheetData>
    <row r="1" spans="1:23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20</v>
      </c>
      <c r="N1" s="4" t="s">
        <v>21</v>
      </c>
      <c r="O1" s="4" t="s">
        <v>39</v>
      </c>
      <c r="P1" s="5" t="s">
        <v>12</v>
      </c>
      <c r="Q1" s="5" t="s">
        <v>40</v>
      </c>
      <c r="R1" s="16" t="s">
        <v>42</v>
      </c>
      <c r="S1" s="18" t="s">
        <v>71</v>
      </c>
      <c r="T1" s="4" t="s">
        <v>72</v>
      </c>
      <c r="U1" s="18" t="s">
        <v>86</v>
      </c>
      <c r="V1" s="16" t="s">
        <v>13</v>
      </c>
      <c r="W1" s="16" t="s">
        <v>97</v>
      </c>
    </row>
    <row r="2" spans="1:23" x14ac:dyDescent="0.25">
      <c r="A2" s="25">
        <v>1</v>
      </c>
      <c r="B2" s="25" t="s">
        <v>91</v>
      </c>
      <c r="C2" s="25" t="s">
        <v>22</v>
      </c>
      <c r="D2" s="25" t="s">
        <v>24</v>
      </c>
      <c r="E2" s="26" t="s">
        <v>28</v>
      </c>
      <c r="F2" s="27">
        <v>21000</v>
      </c>
      <c r="G2" s="28" t="s">
        <v>14</v>
      </c>
      <c r="H2" s="29">
        <v>987654576</v>
      </c>
      <c r="I2" s="29">
        <v>635689562</v>
      </c>
      <c r="J2" s="30" t="s">
        <v>30</v>
      </c>
      <c r="K2" s="31" t="s">
        <v>59</v>
      </c>
      <c r="L2" s="28" t="s">
        <v>18</v>
      </c>
      <c r="M2" s="28" t="s">
        <v>84</v>
      </c>
      <c r="N2" s="28">
        <v>45668</v>
      </c>
      <c r="O2" s="28" t="s">
        <v>60</v>
      </c>
      <c r="P2" s="28" t="s">
        <v>61</v>
      </c>
      <c r="Q2" s="28" t="s">
        <v>80</v>
      </c>
      <c r="R2" s="44" t="s">
        <v>62</v>
      </c>
      <c r="S2" s="28"/>
      <c r="T2" s="28" t="s">
        <v>73</v>
      </c>
      <c r="U2" s="28">
        <v>123456</v>
      </c>
      <c r="V2" s="28" t="s">
        <v>33</v>
      </c>
      <c r="W2" s="28">
        <v>1</v>
      </c>
    </row>
    <row r="3" spans="1:23" x14ac:dyDescent="0.25">
      <c r="A3" s="25">
        <v>2</v>
      </c>
      <c r="B3" s="25" t="s">
        <v>92</v>
      </c>
      <c r="C3" s="25" t="s">
        <v>15</v>
      </c>
      <c r="D3" s="25" t="s">
        <v>23</v>
      </c>
      <c r="E3" s="26" t="s">
        <v>26</v>
      </c>
      <c r="F3" s="27">
        <v>75000</v>
      </c>
      <c r="G3" s="28" t="s">
        <v>16</v>
      </c>
      <c r="H3" s="29">
        <v>976890987</v>
      </c>
      <c r="I3" s="28"/>
      <c r="J3" s="30" t="s">
        <v>29</v>
      </c>
      <c r="K3" s="31">
        <v>42397</v>
      </c>
      <c r="L3" s="28" t="s">
        <v>19</v>
      </c>
      <c r="M3" s="28"/>
      <c r="N3" s="28"/>
      <c r="O3" s="28"/>
      <c r="P3" s="28"/>
      <c r="Q3" s="28" t="s">
        <v>81</v>
      </c>
      <c r="R3" s="44"/>
      <c r="S3" s="28"/>
      <c r="T3" s="28" t="s">
        <v>74</v>
      </c>
      <c r="U3" s="28">
        <v>123456</v>
      </c>
      <c r="V3" s="28" t="s">
        <v>51</v>
      </c>
      <c r="W3" s="28">
        <v>1</v>
      </c>
    </row>
    <row r="4" spans="1:23" x14ac:dyDescent="0.25">
      <c r="A4" s="25">
        <v>3</v>
      </c>
      <c r="B4" s="25" t="s">
        <v>93</v>
      </c>
      <c r="C4" s="25" t="s">
        <v>17</v>
      </c>
      <c r="D4" s="25" t="s">
        <v>25</v>
      </c>
      <c r="E4" s="26" t="s">
        <v>27</v>
      </c>
      <c r="F4" s="27">
        <v>75000</v>
      </c>
      <c r="G4" s="28" t="s">
        <v>16</v>
      </c>
      <c r="H4" s="29">
        <v>908789876</v>
      </c>
      <c r="I4" s="28"/>
      <c r="J4" s="30" t="s">
        <v>31</v>
      </c>
      <c r="K4" s="31" t="s">
        <v>58</v>
      </c>
      <c r="L4" s="28" t="s">
        <v>32</v>
      </c>
      <c r="M4" s="28" t="s">
        <v>64</v>
      </c>
      <c r="N4" s="28">
        <v>23544</v>
      </c>
      <c r="O4" s="28" t="s">
        <v>56</v>
      </c>
      <c r="P4" s="28" t="s">
        <v>65</v>
      </c>
      <c r="Q4" s="28" t="s">
        <v>82</v>
      </c>
      <c r="R4" s="44" t="s">
        <v>66</v>
      </c>
      <c r="S4" s="28"/>
      <c r="T4" s="28" t="s">
        <v>75</v>
      </c>
      <c r="U4" s="28">
        <v>65644</v>
      </c>
      <c r="V4" s="28" t="s">
        <v>34</v>
      </c>
      <c r="W4" s="28">
        <v>1</v>
      </c>
    </row>
    <row r="5" spans="1:23" x14ac:dyDescent="0.25">
      <c r="A5" s="25">
        <v>4</v>
      </c>
      <c r="B5" s="25" t="s">
        <v>91</v>
      </c>
      <c r="C5" s="25" t="s">
        <v>52</v>
      </c>
      <c r="D5" s="25" t="s">
        <v>25</v>
      </c>
      <c r="E5" s="26" t="s">
        <v>27</v>
      </c>
      <c r="F5" s="27">
        <v>75001</v>
      </c>
      <c r="G5" s="28" t="s">
        <v>16</v>
      </c>
      <c r="H5" s="29">
        <v>908789877</v>
      </c>
      <c r="I5" s="28"/>
      <c r="J5" s="30" t="s">
        <v>31</v>
      </c>
      <c r="K5" s="31">
        <v>42399</v>
      </c>
      <c r="L5" s="28" t="s">
        <v>79</v>
      </c>
      <c r="M5" s="28"/>
      <c r="N5" s="28"/>
      <c r="O5" s="28"/>
      <c r="P5" s="28"/>
      <c r="Q5" s="28" t="s">
        <v>83</v>
      </c>
      <c r="R5" s="44"/>
      <c r="S5" s="28"/>
      <c r="T5" s="28"/>
      <c r="U5" s="28">
        <v>654</v>
      </c>
      <c r="V5" s="28" t="s">
        <v>41</v>
      </c>
      <c r="W5" s="28">
        <v>0</v>
      </c>
    </row>
    <row r="6" spans="1:23" x14ac:dyDescent="0.25">
      <c r="A6" s="25">
        <v>5</v>
      </c>
      <c r="B6" s="25" t="s">
        <v>91</v>
      </c>
      <c r="C6" s="25" t="s">
        <v>43</v>
      </c>
      <c r="D6" s="25" t="s">
        <v>94</v>
      </c>
      <c r="E6" s="26" t="s">
        <v>44</v>
      </c>
      <c r="F6" s="27">
        <v>21000</v>
      </c>
      <c r="G6" s="28" t="s">
        <v>14</v>
      </c>
      <c r="H6" s="29">
        <v>99890987</v>
      </c>
      <c r="I6" s="28" t="s">
        <v>63</v>
      </c>
      <c r="J6" s="30" t="s">
        <v>53</v>
      </c>
      <c r="K6" s="31" t="s">
        <v>54</v>
      </c>
      <c r="L6" s="28" t="s">
        <v>76</v>
      </c>
      <c r="M6" s="28" t="s">
        <v>55</v>
      </c>
      <c r="N6" s="28"/>
      <c r="O6" s="28" t="s">
        <v>56</v>
      </c>
      <c r="P6" s="28" t="s">
        <v>57</v>
      </c>
      <c r="Q6" s="28" t="s">
        <v>85</v>
      </c>
      <c r="R6" s="44"/>
      <c r="S6" s="28"/>
      <c r="T6" s="28"/>
      <c r="U6" s="28">
        <v>6554</v>
      </c>
      <c r="V6" s="28" t="s">
        <v>116</v>
      </c>
      <c r="W6" s="28">
        <v>1</v>
      </c>
    </row>
    <row r="7" spans="1:23" x14ac:dyDescent="0.25">
      <c r="A7" s="14">
        <v>6</v>
      </c>
      <c r="B7" s="14" t="s">
        <v>91</v>
      </c>
      <c r="C7" s="14" t="s">
        <v>77</v>
      </c>
      <c r="D7" s="14" t="s">
        <v>95</v>
      </c>
      <c r="E7" s="17" t="s">
        <v>77</v>
      </c>
      <c r="F7" s="20" t="s">
        <v>77</v>
      </c>
      <c r="G7" s="21" t="s">
        <v>77</v>
      </c>
      <c r="H7" s="22" t="s">
        <v>77</v>
      </c>
      <c r="I7" s="22" t="s">
        <v>77</v>
      </c>
      <c r="J7" s="23" t="s">
        <v>77</v>
      </c>
      <c r="K7" s="24">
        <v>42553</v>
      </c>
      <c r="L7" s="21" t="s">
        <v>19</v>
      </c>
      <c r="M7" s="21" t="s">
        <v>77</v>
      </c>
      <c r="N7" s="21" t="s">
        <v>77</v>
      </c>
      <c r="O7" s="21" t="s">
        <v>78</v>
      </c>
      <c r="P7" s="21" t="s">
        <v>77</v>
      </c>
      <c r="Q7" s="21" t="s">
        <v>81</v>
      </c>
      <c r="R7" s="44" t="s">
        <v>66</v>
      </c>
      <c r="S7" s="32" t="s">
        <v>77</v>
      </c>
      <c r="T7" s="32" t="s">
        <v>77</v>
      </c>
      <c r="U7" s="21">
        <v>6544</v>
      </c>
      <c r="V7" s="21" t="s">
        <v>33</v>
      </c>
      <c r="W7" s="21">
        <v>1</v>
      </c>
    </row>
    <row r="8" spans="1:23" x14ac:dyDescent="0.25">
      <c r="A8" s="25">
        <v>7</v>
      </c>
      <c r="B8" s="25" t="s">
        <v>91</v>
      </c>
      <c r="C8" s="25" t="s">
        <v>117</v>
      </c>
      <c r="D8" s="25" t="s">
        <v>117</v>
      </c>
      <c r="E8" s="26" t="s">
        <v>117</v>
      </c>
      <c r="F8" s="27" t="s">
        <v>98</v>
      </c>
      <c r="G8" s="28" t="s">
        <v>117</v>
      </c>
      <c r="H8" s="29"/>
      <c r="I8" s="29" t="s">
        <v>119</v>
      </c>
      <c r="J8" s="30"/>
      <c r="K8" s="31">
        <v>42706</v>
      </c>
      <c r="L8" s="28" t="s">
        <v>18</v>
      </c>
      <c r="M8" s="28" t="s">
        <v>99</v>
      </c>
      <c r="N8" s="28" t="s">
        <v>105</v>
      </c>
      <c r="O8" s="28" t="s">
        <v>100</v>
      </c>
      <c r="P8" s="28" t="s">
        <v>101</v>
      </c>
      <c r="Q8" s="28" t="s">
        <v>102</v>
      </c>
      <c r="R8" s="44" t="s">
        <v>103</v>
      </c>
      <c r="S8" s="28">
        <v>25021946</v>
      </c>
      <c r="T8" s="28" t="s">
        <v>104</v>
      </c>
      <c r="U8" s="28">
        <v>235862489</v>
      </c>
      <c r="V8" s="28" t="s">
        <v>33</v>
      </c>
      <c r="W8" s="28">
        <v>1</v>
      </c>
    </row>
    <row r="9" spans="1:23" x14ac:dyDescent="0.25">
      <c r="A9" s="25">
        <v>8</v>
      </c>
      <c r="B9" s="25" t="s">
        <v>92</v>
      </c>
      <c r="C9" s="25" t="s">
        <v>117</v>
      </c>
      <c r="D9" s="25" t="s">
        <v>117</v>
      </c>
      <c r="E9" s="26" t="s">
        <v>117</v>
      </c>
      <c r="F9" s="27" t="s">
        <v>106</v>
      </c>
      <c r="G9" s="28" t="s">
        <v>14</v>
      </c>
      <c r="H9" s="29"/>
      <c r="I9" s="29" t="s">
        <v>120</v>
      </c>
      <c r="J9" s="30"/>
      <c r="K9" s="31">
        <v>42706</v>
      </c>
      <c r="L9" s="28" t="s">
        <v>19</v>
      </c>
      <c r="M9" s="28" t="s">
        <v>107</v>
      </c>
      <c r="N9" s="28" t="s">
        <v>111</v>
      </c>
      <c r="O9" s="28" t="s">
        <v>78</v>
      </c>
      <c r="P9" s="28" t="s">
        <v>108</v>
      </c>
      <c r="Q9" s="28" t="s">
        <v>81</v>
      </c>
      <c r="R9" s="44" t="s">
        <v>103</v>
      </c>
      <c r="S9" s="28" t="s">
        <v>103</v>
      </c>
      <c r="T9" s="28" t="s">
        <v>110</v>
      </c>
      <c r="U9" s="28" t="s">
        <v>109</v>
      </c>
      <c r="V9" s="28" t="s">
        <v>33</v>
      </c>
      <c r="W9" s="28">
        <v>1</v>
      </c>
    </row>
    <row r="10" spans="1:23" x14ac:dyDescent="0.25">
      <c r="A10" s="25">
        <v>9</v>
      </c>
      <c r="B10" s="25" t="s">
        <v>91</v>
      </c>
      <c r="C10" s="25" t="s">
        <v>117</v>
      </c>
      <c r="D10" s="25" t="s">
        <v>117</v>
      </c>
      <c r="E10" s="26" t="s">
        <v>117</v>
      </c>
      <c r="F10" s="27" t="s">
        <v>106</v>
      </c>
      <c r="G10" s="28" t="s">
        <v>14</v>
      </c>
      <c r="H10" s="29" t="s">
        <v>121</v>
      </c>
      <c r="I10" s="29" t="s">
        <v>122</v>
      </c>
      <c r="J10" s="30" t="s">
        <v>62</v>
      </c>
      <c r="K10" s="31" t="s">
        <v>118</v>
      </c>
      <c r="L10" s="28" t="s">
        <v>19</v>
      </c>
      <c r="M10" s="28" t="s">
        <v>112</v>
      </c>
      <c r="N10" s="28" t="s">
        <v>115</v>
      </c>
      <c r="O10" s="28" t="s">
        <v>113</v>
      </c>
      <c r="P10" s="28" t="s">
        <v>114</v>
      </c>
      <c r="Q10" s="28" t="s">
        <v>81</v>
      </c>
      <c r="R10" s="44" t="s">
        <v>103</v>
      </c>
      <c r="S10" s="28" t="s">
        <v>62</v>
      </c>
      <c r="T10" s="28" t="s">
        <v>62</v>
      </c>
      <c r="U10" s="28" t="s">
        <v>62</v>
      </c>
      <c r="V10" s="28" t="s">
        <v>116</v>
      </c>
      <c r="W10" s="28">
        <v>1</v>
      </c>
    </row>
    <row r="11" spans="1:23" x14ac:dyDescent="0.25">
      <c r="A11" s="25">
        <v>10</v>
      </c>
      <c r="B11" s="25" t="s">
        <v>92</v>
      </c>
      <c r="C11" s="25" t="s">
        <v>124</v>
      </c>
      <c r="D11" s="25" t="s">
        <v>124</v>
      </c>
      <c r="E11" s="26" t="s">
        <v>127</v>
      </c>
      <c r="F11" s="27" t="s">
        <v>125</v>
      </c>
      <c r="G11" s="28" t="s">
        <v>127</v>
      </c>
      <c r="H11" s="29" t="s">
        <v>126</v>
      </c>
      <c r="I11" s="29" t="s">
        <v>128</v>
      </c>
      <c r="J11" s="30" t="s">
        <v>127</v>
      </c>
      <c r="K11" s="31" t="s">
        <v>123</v>
      </c>
      <c r="L11" s="28" t="s">
        <v>19</v>
      </c>
      <c r="M11" s="28" t="s">
        <v>127</v>
      </c>
      <c r="N11" s="28" t="s">
        <v>127</v>
      </c>
      <c r="O11" s="28" t="s">
        <v>129</v>
      </c>
      <c r="P11" s="28" t="s">
        <v>127</v>
      </c>
      <c r="Q11" s="28" t="s">
        <v>127</v>
      </c>
      <c r="R11" s="44" t="s">
        <v>127</v>
      </c>
      <c r="S11" s="28" t="s">
        <v>127</v>
      </c>
      <c r="T11" s="28" t="s">
        <v>127</v>
      </c>
      <c r="U11" s="28" t="s">
        <v>127</v>
      </c>
      <c r="V11" s="28" t="s">
        <v>33</v>
      </c>
      <c r="W11" s="28">
        <v>1</v>
      </c>
    </row>
    <row r="12" spans="1:23" x14ac:dyDescent="0.25">
      <c r="A12" s="25">
        <v>11</v>
      </c>
      <c r="B12" s="25" t="s">
        <v>91</v>
      </c>
      <c r="C12" s="25" t="s">
        <v>137</v>
      </c>
      <c r="D12" s="25" t="s">
        <v>138</v>
      </c>
      <c r="E12" s="26" t="s">
        <v>130</v>
      </c>
      <c r="F12" s="27" t="s">
        <v>131</v>
      </c>
      <c r="G12" s="28" t="s">
        <v>132</v>
      </c>
      <c r="H12" s="29" t="s">
        <v>133</v>
      </c>
      <c r="I12" s="29" t="s">
        <v>134</v>
      </c>
      <c r="J12" s="30" t="s">
        <v>135</v>
      </c>
      <c r="K12" s="31" t="s">
        <v>136</v>
      </c>
      <c r="L12" s="28" t="s">
        <v>79</v>
      </c>
      <c r="M12" s="28">
        <v>414</v>
      </c>
      <c r="N12" s="28">
        <v>111</v>
      </c>
      <c r="O12" s="28">
        <v>11</v>
      </c>
      <c r="P12" s="28">
        <v>11</v>
      </c>
      <c r="Q12" s="28">
        <v>11</v>
      </c>
      <c r="R12" s="44">
        <v>111</v>
      </c>
      <c r="S12" s="28">
        <v>11</v>
      </c>
      <c r="T12" s="28">
        <v>11</v>
      </c>
      <c r="U12" s="28">
        <v>11</v>
      </c>
      <c r="V12" s="28" t="s">
        <v>33</v>
      </c>
      <c r="W12" s="28">
        <v>1</v>
      </c>
    </row>
  </sheetData>
  <hyperlinks>
    <hyperlink ref="J2" r:id="rId1"/>
    <hyperlink ref="J3" r:id="rId2"/>
    <hyperlink ref="J4" r:id="rId3"/>
    <hyperlink ref="J5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3:L56"/>
  <sheetViews>
    <sheetView topLeftCell="A30" zoomScaleNormal="100" workbookViewId="0">
      <selection activeCell="A49" sqref="A49:XFD49"/>
    </sheetView>
  </sheetViews>
  <sheetFormatPr baseColWidth="10" defaultRowHeight="15" x14ac:dyDescent="0.25"/>
  <cols>
    <col min="1" max="1" width="14.85546875" customWidth="1"/>
    <col min="2" max="2" width="33.28515625" customWidth="1"/>
    <col min="3" max="3" width="13.28515625" customWidth="1"/>
    <col min="4" max="4" width="14.7109375" bestFit="1" customWidth="1"/>
    <col min="5" max="5" width="10.85546875" customWidth="1"/>
    <col min="6" max="6" width="11.5703125" customWidth="1"/>
    <col min="7" max="7" width="5.28515625" customWidth="1"/>
    <col min="8" max="8" width="17.5703125" customWidth="1"/>
    <col min="9" max="9" width="14.42578125" customWidth="1"/>
    <col min="10" max="10" width="13.28515625" customWidth="1"/>
    <col min="11" max="11" width="19.42578125" customWidth="1"/>
    <col min="12" max="12" width="26.28515625" customWidth="1"/>
    <col min="13" max="13" width="22.28515625" customWidth="1"/>
    <col min="14" max="14" width="18" customWidth="1"/>
    <col min="15" max="17" width="11.42578125" customWidth="1"/>
    <col min="18" max="18" width="18.140625" customWidth="1"/>
    <col min="19" max="25" width="11.42578125" customWidth="1"/>
  </cols>
  <sheetData>
    <row r="3" spans="1:6" ht="7.5" customHeight="1" x14ac:dyDescent="0.25"/>
    <row r="4" spans="1:6" hidden="1" x14ac:dyDescent="0.25"/>
    <row r="5" spans="1:6" hidden="1" x14ac:dyDescent="0.25"/>
    <row r="6" spans="1:6" x14ac:dyDescent="0.25">
      <c r="A6" s="62"/>
      <c r="B6" s="62"/>
      <c r="C6" s="63"/>
      <c r="D6" s="59" t="s">
        <v>67</v>
      </c>
      <c r="E6" s="60"/>
      <c r="F6" s="61"/>
    </row>
    <row r="7" spans="1:6" x14ac:dyDescent="0.25">
      <c r="A7" s="62"/>
      <c r="B7" s="62"/>
      <c r="C7" s="63"/>
      <c r="D7" s="11" t="s">
        <v>35</v>
      </c>
      <c r="E7" s="11" t="s">
        <v>10</v>
      </c>
      <c r="F7" s="11" t="s">
        <v>13</v>
      </c>
    </row>
    <row r="8" spans="1:6" x14ac:dyDescent="0.25">
      <c r="D8" s="43">
        <v>11</v>
      </c>
      <c r="E8" s="33" t="str">
        <f ca="1">VLOOKUP($D$8,Tablo,11,0)</f>
        <v>23/09/2016</v>
      </c>
      <c r="F8" s="19" t="str">
        <f ca="1">VLOOKUP($D$8,Tablo,22,0)</f>
        <v>Attente</v>
      </c>
    </row>
    <row r="10" spans="1:6" x14ac:dyDescent="0.25">
      <c r="A10" s="9" t="s">
        <v>139</v>
      </c>
      <c r="C10" s="46" t="s">
        <v>36</v>
      </c>
      <c r="D10" s="40" t="str">
        <f ca="1">VLOOKUP($D$8,Tablo,4,0)</f>
        <v>CABON</v>
      </c>
      <c r="E10" s="8"/>
      <c r="F10" s="1"/>
    </row>
    <row r="11" spans="1:6" x14ac:dyDescent="0.25">
      <c r="A11" s="9" t="s">
        <v>140</v>
      </c>
      <c r="C11" s="47" t="s">
        <v>37</v>
      </c>
      <c r="D11" s="6" t="str">
        <f ca="1">VLOOKUP($D$8,Tablo,3,0)</f>
        <v>Cedric</v>
      </c>
      <c r="E11" s="6"/>
      <c r="F11" s="2"/>
    </row>
    <row r="12" spans="1:6" x14ac:dyDescent="0.25">
      <c r="A12" s="9" t="s">
        <v>68</v>
      </c>
      <c r="B12" t="s">
        <v>133</v>
      </c>
      <c r="C12" s="47" t="s">
        <v>46</v>
      </c>
      <c r="D12" s="79" t="str">
        <f ca="1">VLOOKUP($D$8,Tablo,5,0)</f>
        <v>15 rue beauvais</v>
      </c>
      <c r="E12" s="79"/>
      <c r="F12" s="13"/>
    </row>
    <row r="13" spans="1:6" x14ac:dyDescent="0.25">
      <c r="A13" s="9" t="s">
        <v>49</v>
      </c>
      <c r="B13" t="s">
        <v>141</v>
      </c>
      <c r="C13" s="39"/>
      <c r="D13" s="6"/>
      <c r="E13" s="6"/>
      <c r="F13" s="2"/>
    </row>
    <row r="14" spans="1:6" x14ac:dyDescent="0.25">
      <c r="A14" t="s">
        <v>142</v>
      </c>
      <c r="C14" s="47" t="s">
        <v>45</v>
      </c>
      <c r="D14" s="41" t="str">
        <f ca="1">VLOOKUP($D$8,Tablo,6,0)</f>
        <v>56 100</v>
      </c>
      <c r="E14" s="48" t="s">
        <v>48</v>
      </c>
      <c r="F14" s="2" t="str">
        <f ca="1">VLOOKUP($D$8,Tablo,7,0)</f>
        <v>lorient</v>
      </c>
    </row>
    <row r="15" spans="1:6" x14ac:dyDescent="0.25">
      <c r="A15" s="9" t="s">
        <v>143</v>
      </c>
      <c r="C15" s="47" t="s">
        <v>47</v>
      </c>
      <c r="D15" s="42" t="str">
        <f ca="1">VLOOKUP($D$8,Tablo,8)</f>
        <v>02 97 64 48 65</v>
      </c>
      <c r="E15" s="12"/>
      <c r="F15" s="10"/>
    </row>
    <row r="16" spans="1:6" x14ac:dyDescent="0.25">
      <c r="C16" s="47" t="s">
        <v>49</v>
      </c>
      <c r="D16" s="42" t="str">
        <f ca="1">VLOOKUP($D$8,Tablo,9,0)</f>
        <v>02 24 55 45 54</v>
      </c>
      <c r="E16" s="6"/>
      <c r="F16" s="2"/>
    </row>
    <row r="17" spans="1:6" x14ac:dyDescent="0.25">
      <c r="C17" s="49" t="s">
        <v>50</v>
      </c>
      <c r="D17" s="7" t="str">
        <f ca="1">VLOOKUP($D$8,Tablo,10,0)</f>
        <v>symphox@kotipelto.net</v>
      </c>
      <c r="E17" s="7"/>
      <c r="F17" s="3"/>
    </row>
    <row r="20" spans="1:6" x14ac:dyDescent="0.25">
      <c r="A20" s="64" t="s">
        <v>144</v>
      </c>
      <c r="B20" s="65"/>
      <c r="C20" s="65"/>
      <c r="D20" s="65"/>
      <c r="E20" s="65"/>
      <c r="F20" s="66"/>
    </row>
    <row r="21" spans="1:6" x14ac:dyDescent="0.25">
      <c r="A21" s="34" t="s">
        <v>87</v>
      </c>
      <c r="B21" s="76" t="str">
        <f ca="1">VLOOKUP($D$8,Tablo,12,0)</f>
        <v>Disque dur</v>
      </c>
      <c r="C21" s="77"/>
      <c r="D21" s="77"/>
      <c r="E21" s="77"/>
      <c r="F21" s="78"/>
    </row>
    <row r="22" spans="1:6" x14ac:dyDescent="0.25">
      <c r="A22" s="35" t="s">
        <v>88</v>
      </c>
      <c r="B22" s="70">
        <f ca="1">VLOOKUP($D$8,Tablo,13,0)</f>
        <v>414</v>
      </c>
      <c r="C22" s="71"/>
      <c r="D22" s="71"/>
      <c r="E22" s="71"/>
      <c r="F22" s="72"/>
    </row>
    <row r="23" spans="1:6" x14ac:dyDescent="0.25">
      <c r="A23" s="34" t="s">
        <v>38</v>
      </c>
      <c r="B23" s="70">
        <f ca="1">VLOOKUP($D$8,Tablo,14,0)</f>
        <v>111</v>
      </c>
      <c r="C23" s="71"/>
      <c r="D23" s="71"/>
      <c r="E23" s="71"/>
      <c r="F23" s="72"/>
    </row>
    <row r="24" spans="1:6" x14ac:dyDescent="0.25">
      <c r="A24" s="34" t="s">
        <v>89</v>
      </c>
      <c r="B24" s="70">
        <f ca="1">VLOOKUP($D$8,Tablo,15,0)</f>
        <v>11</v>
      </c>
      <c r="C24" s="71"/>
      <c r="D24" s="71"/>
      <c r="E24" s="71"/>
      <c r="F24" s="72"/>
    </row>
    <row r="25" spans="1:6" x14ac:dyDescent="0.25">
      <c r="A25" s="89" t="s">
        <v>90</v>
      </c>
      <c r="B25" s="83">
        <f ca="1">VLOOKUP($D$8,Tablo,16,0)</f>
        <v>11</v>
      </c>
      <c r="C25" s="84"/>
      <c r="D25" s="84"/>
      <c r="E25" s="84"/>
      <c r="F25" s="85"/>
    </row>
    <row r="26" spans="1:6" x14ac:dyDescent="0.25">
      <c r="A26" s="90"/>
      <c r="B26" s="86"/>
      <c r="C26" s="87"/>
      <c r="D26" s="87"/>
      <c r="E26" s="87"/>
      <c r="F26" s="88"/>
    </row>
    <row r="27" spans="1:6" x14ac:dyDescent="0.25">
      <c r="A27" s="15"/>
      <c r="B27" s="15"/>
      <c r="C27" s="15"/>
      <c r="D27" s="15"/>
      <c r="E27" s="15"/>
      <c r="F27" s="15"/>
    </row>
    <row r="29" spans="1:6" x14ac:dyDescent="0.25">
      <c r="A29" s="64" t="s">
        <v>70</v>
      </c>
      <c r="B29" s="65"/>
      <c r="C29" s="66"/>
      <c r="D29" s="64" t="s">
        <v>96</v>
      </c>
      <c r="E29" s="65"/>
      <c r="F29" s="66"/>
    </row>
    <row r="30" spans="1:6" ht="15" customHeight="1" x14ac:dyDescent="0.25">
      <c r="A30" s="83">
        <f ca="1">VLOOKUP($D$8,Tablo,18,0)</f>
        <v>111</v>
      </c>
      <c r="B30" s="84"/>
      <c r="C30" s="85"/>
      <c r="D30" s="83">
        <f ca="1">VLOOKUP($D$8,Tablo,17,0)</f>
        <v>11</v>
      </c>
      <c r="E30" s="84"/>
      <c r="F30" s="85"/>
    </row>
    <row r="31" spans="1:6" ht="60" customHeight="1" x14ac:dyDescent="0.25">
      <c r="A31" s="86"/>
      <c r="B31" s="87"/>
      <c r="C31" s="88"/>
      <c r="D31" s="86"/>
      <c r="E31" s="87"/>
      <c r="F31" s="88"/>
    </row>
    <row r="32" spans="1:6" x14ac:dyDescent="0.25">
      <c r="A32" s="15"/>
      <c r="B32" s="15"/>
      <c r="C32" s="15"/>
      <c r="D32" s="15"/>
      <c r="E32" s="15"/>
      <c r="F32" s="15"/>
    </row>
    <row r="33" spans="1:6" x14ac:dyDescent="0.25">
      <c r="A33" s="67" t="s">
        <v>145</v>
      </c>
      <c r="B33" s="68"/>
      <c r="C33" s="69"/>
      <c r="D33" s="70">
        <f ca="1">VLOOKUP($D$8,Tablo,20,0)</f>
        <v>11</v>
      </c>
      <c r="E33" s="71"/>
      <c r="F33" s="72"/>
    </row>
    <row r="34" spans="1:6" x14ac:dyDescent="0.25">
      <c r="A34" s="38"/>
      <c r="B34" s="38"/>
      <c r="C34" s="38"/>
      <c r="D34" s="37"/>
      <c r="E34" s="37"/>
      <c r="F34" s="37"/>
    </row>
    <row r="35" spans="1:6" x14ac:dyDescent="0.25">
      <c r="A35" s="80" t="s">
        <v>69</v>
      </c>
      <c r="B35" s="81"/>
      <c r="C35" s="82"/>
      <c r="D35" s="70">
        <f ca="1">VLOOKUP($D$8,Tablo,19,0)</f>
        <v>11</v>
      </c>
      <c r="E35" s="71"/>
      <c r="F35" s="72"/>
    </row>
    <row r="37" spans="1:6" x14ac:dyDescent="0.25">
      <c r="A37" s="73" t="s">
        <v>146</v>
      </c>
      <c r="B37" s="74"/>
      <c r="C37" s="75"/>
      <c r="D37" s="76">
        <f ca="1">VLOOKUP($D$8,Tablo,21,0)</f>
        <v>11</v>
      </c>
      <c r="E37" s="77"/>
      <c r="F37" s="78"/>
    </row>
    <row r="40" spans="1:6" x14ac:dyDescent="0.25">
      <c r="A40" s="45">
        <f ca="1">VLOOKUP($D$8,Tablo,23,0)</f>
        <v>1</v>
      </c>
    </row>
    <row r="43" spans="1:6" x14ac:dyDescent="0.25">
      <c r="A43" s="50"/>
      <c r="B43" s="1"/>
      <c r="C43" s="50"/>
      <c r="D43" s="8"/>
      <c r="E43" s="8"/>
      <c r="F43" s="1"/>
    </row>
    <row r="44" spans="1:6" x14ac:dyDescent="0.25">
      <c r="A44" s="51"/>
      <c r="B44" s="2"/>
      <c r="C44" s="51"/>
      <c r="D44" s="6"/>
      <c r="E44" s="6"/>
      <c r="F44" s="2"/>
    </row>
    <row r="45" spans="1:6" x14ac:dyDescent="0.25">
      <c r="A45" s="57"/>
      <c r="B45" s="2"/>
      <c r="C45" s="51"/>
      <c r="D45" s="6"/>
      <c r="E45" s="6"/>
      <c r="F45" s="2"/>
    </row>
    <row r="46" spans="1:6" x14ac:dyDescent="0.25">
      <c r="A46" s="58"/>
      <c r="B46" s="2"/>
      <c r="C46" s="51"/>
      <c r="D46" s="6"/>
      <c r="E46" s="6"/>
      <c r="F46" s="2"/>
    </row>
    <row r="47" spans="1:6" x14ac:dyDescent="0.25">
      <c r="A47" s="58"/>
      <c r="B47" s="2"/>
      <c r="C47" s="51"/>
      <c r="D47" s="6"/>
      <c r="E47" s="6"/>
      <c r="F47" s="2"/>
    </row>
    <row r="48" spans="1:6" x14ac:dyDescent="0.25">
      <c r="A48" s="57"/>
      <c r="B48" s="2"/>
      <c r="C48" s="51"/>
      <c r="D48" s="6"/>
      <c r="E48" s="6"/>
      <c r="F48" s="2"/>
    </row>
    <row r="49" spans="1:12" x14ac:dyDescent="0.25">
      <c r="A49" s="57"/>
      <c r="B49" s="2"/>
      <c r="C49" s="51"/>
      <c r="D49" s="6"/>
      <c r="E49" s="6"/>
      <c r="F49" s="2"/>
    </row>
    <row r="50" spans="1:12" x14ac:dyDescent="0.25">
      <c r="A50" s="57"/>
      <c r="B50" s="2"/>
      <c r="C50" s="51"/>
      <c r="D50" s="6"/>
      <c r="E50" s="6"/>
      <c r="F50" s="2"/>
    </row>
    <row r="51" spans="1:12" x14ac:dyDescent="0.25">
      <c r="A51" s="51"/>
      <c r="B51" s="2"/>
      <c r="C51" s="51"/>
      <c r="D51" s="6"/>
      <c r="E51" s="6"/>
      <c r="F51" s="2"/>
    </row>
    <row r="52" spans="1:12" ht="15" customHeight="1" x14ac:dyDescent="0.25">
      <c r="A52" s="52"/>
      <c r="B52" s="53"/>
      <c r="C52" s="52"/>
      <c r="D52" s="36"/>
      <c r="E52" s="12"/>
      <c r="F52" s="53"/>
    </row>
    <row r="53" spans="1:12" ht="15" customHeight="1" x14ac:dyDescent="0.25">
      <c r="A53" s="54"/>
      <c r="B53" s="56"/>
      <c r="C53" s="54"/>
      <c r="D53" s="55"/>
      <c r="E53" s="55"/>
      <c r="F53" s="56"/>
    </row>
    <row r="55" spans="1:12" ht="15.75" x14ac:dyDescent="0.25">
      <c r="G55" s="36"/>
      <c r="H55" s="36"/>
      <c r="I55" s="36"/>
      <c r="J55" s="36"/>
      <c r="K55" s="36"/>
      <c r="L55" s="36"/>
    </row>
    <row r="56" spans="1:12" ht="15.75" x14ac:dyDescent="0.25">
      <c r="G56" s="36"/>
      <c r="H56" s="36"/>
      <c r="I56" s="36"/>
      <c r="J56" s="36"/>
      <c r="K56" s="36"/>
      <c r="L56" s="36"/>
    </row>
  </sheetData>
  <mergeCells count="20">
    <mergeCell ref="A33:C33"/>
    <mergeCell ref="D33:F33"/>
    <mergeCell ref="A37:C37"/>
    <mergeCell ref="D37:F37"/>
    <mergeCell ref="D12:E12"/>
    <mergeCell ref="A35:C35"/>
    <mergeCell ref="B21:F21"/>
    <mergeCell ref="D35:F35"/>
    <mergeCell ref="B22:F22"/>
    <mergeCell ref="B23:F23"/>
    <mergeCell ref="B24:F24"/>
    <mergeCell ref="A30:C31"/>
    <mergeCell ref="D30:F31"/>
    <mergeCell ref="A25:A26"/>
    <mergeCell ref="B25:F26"/>
    <mergeCell ref="D6:F6"/>
    <mergeCell ref="A6:C7"/>
    <mergeCell ref="D29:F29"/>
    <mergeCell ref="A29:C29"/>
    <mergeCell ref="A20:F20"/>
  </mergeCells>
  <conditionalFormatting sqref="D10:D17 F10:F11 F13:F17">
    <cfRule type="cellIs" dxfId="0" priority="4" operator="equal">
      <formula>0</formula>
    </cfRule>
  </conditionalFormatting>
  <dataValidations count="1">
    <dataValidation type="list" allowBlank="1" showInputMessage="1" showErrorMessage="1" sqref="D8">
      <formula1>Code_clients</formula1>
    </dataValidation>
  </dataValidations>
  <pageMargins left="0.25" right="0.25" top="0.75" bottom="0.75" header="0.3" footer="0.3"/>
  <pageSetup paperSize="9" scale="98" fitToWidth="0" orientation="portrait" r:id="rId1"/>
  <rowBreaks count="1" manualBreakCount="1">
    <brk id="54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>
                <anchor moveWithCells="1">
                  <from>
                    <xdr:col>0</xdr:col>
                    <xdr:colOff>76200</xdr:colOff>
                    <xdr:row>38</xdr:row>
                    <xdr:rowOff>19050</xdr:rowOff>
                  </from>
                  <to>
                    <xdr:col>0</xdr:col>
                    <xdr:colOff>371475</xdr:colOff>
                    <xdr:row>40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"/>
  <sheetViews>
    <sheetView showGridLines="0" showRowColHeaders="0" tabSelected="1" workbookViewId="0">
      <selection activeCell="F16" sqref="F16"/>
    </sheetView>
  </sheetViews>
  <sheetFormatPr baseColWidth="10" defaultRowHeight="15" x14ac:dyDescent="0.25"/>
  <sheetData/>
  <sheetProtection password="CC05" sheet="1" objects="1" scenarios="1" formatCells="0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Clients</vt:lpstr>
      <vt:lpstr>Formulaire</vt:lpstr>
      <vt:lpstr>Menu</vt:lpstr>
      <vt:lpstr>Formulaire!Zone_d_impression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HVD</dc:creator>
  <cp:lastModifiedBy>PC</cp:lastModifiedBy>
  <cp:lastPrinted>2016-09-23T12:18:56Z</cp:lastPrinted>
  <dcterms:created xsi:type="dcterms:W3CDTF">2016-01-27T21:07:25Z</dcterms:created>
  <dcterms:modified xsi:type="dcterms:W3CDTF">2016-09-23T12:21:16Z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96 96 1440 900</vt:lpwstr>
  </property>
</Properties>
</file>