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Gestion club DIJON TT\"/>
    </mc:Choice>
  </mc:AlternateContent>
  <xr:revisionPtr revIDLastSave="0" documentId="13_ncr:1_{69A288CC-3177-4EED-9797-91B82F89E491}" xr6:coauthVersionLast="40" xr6:coauthVersionMax="40" xr10:uidLastSave="{00000000-0000-0000-0000-000000000000}"/>
  <bookViews>
    <workbookView xWindow="-120" yWindow="-120" windowWidth="29040" windowHeight="15840" activeTab="7" xr2:uid="{795E26DA-A43D-473F-B4C6-C1E64473F63C}"/>
  </bookViews>
  <sheets>
    <sheet name="parametre" sheetId="1" r:id="rId1"/>
    <sheet name="TBB" sheetId="3" r:id="rId2"/>
    <sheet name="BDD_licencies" sheetId="2" r:id="rId3"/>
    <sheet name="BDD_materiel" sheetId="7" r:id="rId4"/>
    <sheet name="Facture" sheetId="4" r:id="rId5"/>
    <sheet name="Attestation" sheetId="5" r:id="rId6"/>
    <sheet name="Recu fiscal" sheetId="6" r:id="rId7"/>
    <sheet name="Faire commande" sheetId="8" r:id="rId8"/>
    <sheet name="tableau des commandes" sheetId="9" r:id="rId9"/>
  </sheets>
  <definedNames>
    <definedName name="banque">parametre!$Q$2:$Q$15</definedName>
    <definedName name="choix">parametre!$P$2:$P$3</definedName>
    <definedName name="fournisseur_ping">parametre!$S$2:$S$6</definedName>
    <definedName name="marque_ping">parametre!$T$2:$T$13</definedName>
    <definedName name="option_licence">parametre!$N$2:$N$3</definedName>
    <definedName name="paiement">parametre!$R$2:$R$9</definedName>
    <definedName name="sexe">parametre!$O$2:$O$3</definedName>
    <definedName name="type_licence">parametre!$M$2:$M$5</definedName>
    <definedName name="_xlnm.Print_Area" localSheetId="5">Attestation!$A$1:$M$38</definedName>
    <definedName name="_xlnm.Print_Area" localSheetId="2">BDD_licencies!$A:$AP</definedName>
    <definedName name="_xlnm.Print_Area" localSheetId="4">Facture!$C$9:$J$56</definedName>
    <definedName name="_xlnm.Print_Area" localSheetId="0">parametre!$A$1:$F$26</definedName>
    <definedName name="_xlnm.Print_Area" localSheetId="6">'Recu fiscal'!$C$6:$J$44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" i="2" l="1"/>
  <c r="G47" i="2"/>
  <c r="P47" i="2"/>
  <c r="V47" i="2"/>
  <c r="AB47" i="2"/>
  <c r="AH47" i="2"/>
  <c r="AI47" i="2" s="1"/>
  <c r="AJ47" i="2" s="1"/>
  <c r="AK47" i="2" s="1"/>
  <c r="AM47" i="2"/>
  <c r="AO47" i="2"/>
  <c r="AS47" i="2"/>
  <c r="AU47" i="2"/>
  <c r="AW47" i="2"/>
  <c r="AY47" i="2"/>
  <c r="BB47" i="2"/>
  <c r="BJ47" i="2"/>
  <c r="E7" i="2"/>
  <c r="G7" i="2"/>
  <c r="P7" i="2"/>
  <c r="V7" i="2"/>
  <c r="AB7" i="2"/>
  <c r="AH7" i="2"/>
  <c r="AI7" i="2" s="1"/>
  <c r="AJ7" i="2" s="1"/>
  <c r="AK7" i="2" s="1"/>
  <c r="AM7" i="2"/>
  <c r="AO7" i="2"/>
  <c r="AS7" i="2"/>
  <c r="AU7" i="2"/>
  <c r="AW7" i="2"/>
  <c r="AY7" i="2"/>
  <c r="BB7" i="2"/>
  <c r="BJ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H8" i="2"/>
  <c r="AI8" i="2" s="1"/>
  <c r="AJ8" i="2" s="1"/>
  <c r="AK8" i="2" s="1"/>
  <c r="AH9" i="2"/>
  <c r="AI9" i="2" s="1"/>
  <c r="AJ9" i="2" s="1"/>
  <c r="AK9" i="2" s="1"/>
  <c r="AH10" i="2"/>
  <c r="AI10" i="2" s="1"/>
  <c r="AJ10" i="2" s="1"/>
  <c r="AK10" i="2" s="1"/>
  <c r="AH11" i="2"/>
  <c r="AI11" i="2" s="1"/>
  <c r="AJ11" i="2" s="1"/>
  <c r="AK11" i="2" s="1"/>
  <c r="AH12" i="2"/>
  <c r="AI12" i="2" s="1"/>
  <c r="AJ12" i="2" s="1"/>
  <c r="AK12" i="2" s="1"/>
  <c r="AH13" i="2"/>
  <c r="AH14" i="2"/>
  <c r="AI14" i="2" s="1"/>
  <c r="AJ14" i="2" s="1"/>
  <c r="AK14" i="2" s="1"/>
  <c r="AH15" i="2"/>
  <c r="AI15" i="2" s="1"/>
  <c r="AJ15" i="2" s="1"/>
  <c r="AK15" i="2" s="1"/>
  <c r="AH16" i="2"/>
  <c r="AI16" i="2" s="1"/>
  <c r="AJ16" i="2" s="1"/>
  <c r="AK16" i="2" s="1"/>
  <c r="AH17" i="2"/>
  <c r="AI17" i="2" s="1"/>
  <c r="AJ17" i="2" s="1"/>
  <c r="AK17" i="2" s="1"/>
  <c r="AH18" i="2"/>
  <c r="AI18" i="2" s="1"/>
  <c r="AJ18" i="2" s="1"/>
  <c r="AK18" i="2" s="1"/>
  <c r="AH19" i="2"/>
  <c r="AI19" i="2" s="1"/>
  <c r="AJ19" i="2" s="1"/>
  <c r="AK19" i="2" s="1"/>
  <c r="AH20" i="2"/>
  <c r="AI20" i="2" s="1"/>
  <c r="AJ20" i="2" s="1"/>
  <c r="AK20" i="2" s="1"/>
  <c r="AH21" i="2"/>
  <c r="AI21" i="2" s="1"/>
  <c r="AJ21" i="2" s="1"/>
  <c r="AK21" i="2" s="1"/>
  <c r="AH22" i="2"/>
  <c r="AI22" i="2" s="1"/>
  <c r="AJ22" i="2" s="1"/>
  <c r="AK22" i="2" s="1"/>
  <c r="AH23" i="2"/>
  <c r="AI23" i="2" s="1"/>
  <c r="AJ23" i="2" s="1"/>
  <c r="AK23" i="2" s="1"/>
  <c r="AH24" i="2"/>
  <c r="AI24" i="2" s="1"/>
  <c r="AJ24" i="2" s="1"/>
  <c r="AK24" i="2" s="1"/>
  <c r="AH25" i="2"/>
  <c r="AI25" i="2" s="1"/>
  <c r="AJ25" i="2" s="1"/>
  <c r="AK25" i="2" s="1"/>
  <c r="AH26" i="2"/>
  <c r="AI26" i="2" s="1"/>
  <c r="AJ26" i="2" s="1"/>
  <c r="AK26" i="2" s="1"/>
  <c r="AH27" i="2"/>
  <c r="AI27" i="2" s="1"/>
  <c r="AJ27" i="2" s="1"/>
  <c r="AK27" i="2" s="1"/>
  <c r="AH28" i="2"/>
  <c r="AI28" i="2" s="1"/>
  <c r="AJ28" i="2" s="1"/>
  <c r="AK28" i="2" s="1"/>
  <c r="AH29" i="2"/>
  <c r="AI29" i="2" s="1"/>
  <c r="AJ29" i="2" s="1"/>
  <c r="AK29" i="2" s="1"/>
  <c r="AH30" i="2"/>
  <c r="AI30" i="2" s="1"/>
  <c r="AJ30" i="2" s="1"/>
  <c r="AK30" i="2" s="1"/>
  <c r="AH31" i="2"/>
  <c r="AI31" i="2" s="1"/>
  <c r="AJ31" i="2" s="1"/>
  <c r="AK31" i="2" s="1"/>
  <c r="AH32" i="2"/>
  <c r="AI32" i="2" s="1"/>
  <c r="AJ32" i="2" s="1"/>
  <c r="AK32" i="2" s="1"/>
  <c r="AH33" i="2"/>
  <c r="AI33" i="2" s="1"/>
  <c r="AJ33" i="2" s="1"/>
  <c r="AK33" i="2" s="1"/>
  <c r="AH34" i="2"/>
  <c r="AI34" i="2" s="1"/>
  <c r="AJ34" i="2" s="1"/>
  <c r="AK34" i="2" s="1"/>
  <c r="AH35" i="2"/>
  <c r="AI35" i="2" s="1"/>
  <c r="AJ35" i="2" s="1"/>
  <c r="AK35" i="2" s="1"/>
  <c r="AH36" i="2"/>
  <c r="AI36" i="2" s="1"/>
  <c r="AJ36" i="2" s="1"/>
  <c r="AK36" i="2" s="1"/>
  <c r="AH37" i="2"/>
  <c r="AI37" i="2" s="1"/>
  <c r="AJ37" i="2" s="1"/>
  <c r="AK37" i="2" s="1"/>
  <c r="AH38" i="2"/>
  <c r="AI38" i="2" s="1"/>
  <c r="AJ38" i="2" s="1"/>
  <c r="AK38" i="2" s="1"/>
  <c r="AH39" i="2"/>
  <c r="AI39" i="2" s="1"/>
  <c r="AJ39" i="2" s="1"/>
  <c r="AK39" i="2" s="1"/>
  <c r="AH40" i="2"/>
  <c r="AI40" i="2" s="1"/>
  <c r="AJ40" i="2" s="1"/>
  <c r="AK40" i="2" s="1"/>
  <c r="AH41" i="2"/>
  <c r="AI41" i="2" s="1"/>
  <c r="AJ41" i="2" s="1"/>
  <c r="AK41" i="2" s="1"/>
  <c r="AH42" i="2"/>
  <c r="AI42" i="2" s="1"/>
  <c r="AJ42" i="2" s="1"/>
  <c r="AK42" i="2" s="1"/>
  <c r="AH43" i="2"/>
  <c r="AI43" i="2" s="1"/>
  <c r="AJ43" i="2" s="1"/>
  <c r="AK43" i="2" s="1"/>
  <c r="AH44" i="2"/>
  <c r="AI44" i="2" s="1"/>
  <c r="AJ44" i="2" s="1"/>
  <c r="AK44" i="2" s="1"/>
  <c r="AH45" i="2"/>
  <c r="AI45" i="2" s="1"/>
  <c r="AJ45" i="2" s="1"/>
  <c r="AK45" i="2" s="1"/>
  <c r="AH46" i="2"/>
  <c r="AI46" i="2" s="1"/>
  <c r="AJ46" i="2" s="1"/>
  <c r="AK46" i="2" s="1"/>
  <c r="AH48" i="2"/>
  <c r="AI48" i="2" s="1"/>
  <c r="AJ48" i="2" s="1"/>
  <c r="AK48" i="2" s="1"/>
  <c r="AH49" i="2"/>
  <c r="AI49" i="2" s="1"/>
  <c r="AJ49" i="2" s="1"/>
  <c r="AK49" i="2" s="1"/>
  <c r="AH50" i="2"/>
  <c r="AI50" i="2" s="1"/>
  <c r="AJ50" i="2" s="1"/>
  <c r="AK50" i="2" s="1"/>
  <c r="AH51" i="2"/>
  <c r="AI51" i="2" s="1"/>
  <c r="AJ51" i="2" s="1"/>
  <c r="AK51" i="2" s="1"/>
  <c r="AH52" i="2"/>
  <c r="AI52" i="2" s="1"/>
  <c r="AJ52" i="2" s="1"/>
  <c r="AK52" i="2" s="1"/>
  <c r="AH53" i="2"/>
  <c r="AI53" i="2" s="1"/>
  <c r="AJ53" i="2" s="1"/>
  <c r="AK53" i="2" s="1"/>
  <c r="AH54" i="2"/>
  <c r="AI54" i="2" s="1"/>
  <c r="AJ54" i="2" s="1"/>
  <c r="AK54" i="2" s="1"/>
  <c r="AH55" i="2"/>
  <c r="AI55" i="2" s="1"/>
  <c r="AJ55" i="2" s="1"/>
  <c r="AK55" i="2" s="1"/>
  <c r="AH56" i="2"/>
  <c r="AI56" i="2" s="1"/>
  <c r="AJ56" i="2" s="1"/>
  <c r="AK56" i="2" s="1"/>
  <c r="AH57" i="2"/>
  <c r="AI57" i="2" s="1"/>
  <c r="AJ57" i="2" s="1"/>
  <c r="AK57" i="2" s="1"/>
  <c r="AH58" i="2"/>
  <c r="AI58" i="2" s="1"/>
  <c r="AJ58" i="2" s="1"/>
  <c r="AK58" i="2" s="1"/>
  <c r="AH59" i="2"/>
  <c r="AI59" i="2" s="1"/>
  <c r="AJ59" i="2" s="1"/>
  <c r="AK59" i="2" s="1"/>
  <c r="AH60" i="2"/>
  <c r="AI60" i="2" s="1"/>
  <c r="AJ60" i="2" s="1"/>
  <c r="AK60" i="2" s="1"/>
  <c r="AH61" i="2"/>
  <c r="AI61" i="2" s="1"/>
  <c r="AJ61" i="2" s="1"/>
  <c r="AK61" i="2" s="1"/>
  <c r="AH62" i="2"/>
  <c r="AI62" i="2" s="1"/>
  <c r="AJ62" i="2" s="1"/>
  <c r="AK62" i="2" s="1"/>
  <c r="AH63" i="2"/>
  <c r="AI63" i="2" s="1"/>
  <c r="AJ63" i="2" s="1"/>
  <c r="AK63" i="2" s="1"/>
  <c r="AH64" i="2"/>
  <c r="AI64" i="2" s="1"/>
  <c r="AJ64" i="2" s="1"/>
  <c r="AK64" i="2" s="1"/>
  <c r="AH65" i="2"/>
  <c r="AI65" i="2" s="1"/>
  <c r="AJ65" i="2" s="1"/>
  <c r="AK65" i="2" s="1"/>
  <c r="AH66" i="2"/>
  <c r="AI66" i="2" s="1"/>
  <c r="AJ66" i="2" s="1"/>
  <c r="AK66" i="2" s="1"/>
  <c r="AH67" i="2"/>
  <c r="AI67" i="2" s="1"/>
  <c r="AJ67" i="2" s="1"/>
  <c r="AK67" i="2" s="1"/>
  <c r="AH68" i="2"/>
  <c r="AI68" i="2" s="1"/>
  <c r="AJ68" i="2" s="1"/>
  <c r="AK68" i="2" s="1"/>
  <c r="AH69" i="2"/>
  <c r="AI69" i="2" s="1"/>
  <c r="AJ69" i="2" s="1"/>
  <c r="AK69" i="2" s="1"/>
  <c r="AH70" i="2"/>
  <c r="AI70" i="2" s="1"/>
  <c r="AJ70" i="2" s="1"/>
  <c r="AK70" i="2" s="1"/>
  <c r="AH71" i="2"/>
  <c r="AI71" i="2" s="1"/>
  <c r="AJ71" i="2" s="1"/>
  <c r="AK71" i="2" s="1"/>
  <c r="AH72" i="2"/>
  <c r="AI72" i="2" s="1"/>
  <c r="AJ72" i="2" s="1"/>
  <c r="AK72" i="2" s="1"/>
  <c r="AH73" i="2"/>
  <c r="AI73" i="2" s="1"/>
  <c r="AJ73" i="2" s="1"/>
  <c r="AK73" i="2" s="1"/>
  <c r="AH74" i="2"/>
  <c r="AI74" i="2" s="1"/>
  <c r="AJ74" i="2" s="1"/>
  <c r="AK74" i="2" s="1"/>
  <c r="AH75" i="2"/>
  <c r="AI75" i="2" s="1"/>
  <c r="AJ75" i="2" s="1"/>
  <c r="AK75" i="2" s="1"/>
  <c r="AH76" i="2"/>
  <c r="AI76" i="2" s="1"/>
  <c r="AJ76" i="2" s="1"/>
  <c r="AK76" i="2" s="1"/>
  <c r="AH77" i="2"/>
  <c r="AI77" i="2" s="1"/>
  <c r="AJ77" i="2" s="1"/>
  <c r="AK77" i="2" s="1"/>
  <c r="AH78" i="2"/>
  <c r="AI78" i="2" s="1"/>
  <c r="AJ78" i="2" s="1"/>
  <c r="AK78" i="2" s="1"/>
  <c r="AH79" i="2"/>
  <c r="AI79" i="2" s="1"/>
  <c r="AJ79" i="2" s="1"/>
  <c r="AK79" i="2" s="1"/>
  <c r="AH80" i="2"/>
  <c r="AI80" i="2" s="1"/>
  <c r="AJ80" i="2" s="1"/>
  <c r="AK80" i="2" s="1"/>
  <c r="AH81" i="2"/>
  <c r="AI81" i="2" s="1"/>
  <c r="AJ81" i="2" s="1"/>
  <c r="AK81" i="2" s="1"/>
  <c r="AH82" i="2"/>
  <c r="AI82" i="2" s="1"/>
  <c r="AJ82" i="2" s="1"/>
  <c r="AK82" i="2" s="1"/>
  <c r="AH83" i="2"/>
  <c r="AI83" i="2" s="1"/>
  <c r="AJ83" i="2" s="1"/>
  <c r="AK83" i="2" s="1"/>
  <c r="AH84" i="2"/>
  <c r="AI84" i="2" s="1"/>
  <c r="AJ84" i="2" s="1"/>
  <c r="AK84" i="2" s="1"/>
  <c r="AH85" i="2"/>
  <c r="AI85" i="2" s="1"/>
  <c r="AJ85" i="2" s="1"/>
  <c r="AK85" i="2" s="1"/>
  <c r="AH86" i="2"/>
  <c r="AI86" i="2" s="1"/>
  <c r="AJ86" i="2" s="1"/>
  <c r="AK86" i="2" s="1"/>
  <c r="AH87" i="2"/>
  <c r="AI87" i="2" s="1"/>
  <c r="AJ87" i="2" s="1"/>
  <c r="AK87" i="2" s="1"/>
  <c r="AH88" i="2"/>
  <c r="AI88" i="2" s="1"/>
  <c r="AJ88" i="2" s="1"/>
  <c r="AK88" i="2" s="1"/>
  <c r="AH89" i="2"/>
  <c r="AI89" i="2" s="1"/>
  <c r="AJ89" i="2" s="1"/>
  <c r="AK89" i="2" s="1"/>
  <c r="AH90" i="2"/>
  <c r="AI90" i="2" s="1"/>
  <c r="AJ90" i="2" s="1"/>
  <c r="AK90" i="2" s="1"/>
  <c r="AH91" i="2"/>
  <c r="AI91" i="2" s="1"/>
  <c r="AJ91" i="2" s="1"/>
  <c r="AK91" i="2" s="1"/>
  <c r="AH92" i="2"/>
  <c r="AI92" i="2" s="1"/>
  <c r="AJ92" i="2" s="1"/>
  <c r="AK92" i="2" s="1"/>
  <c r="AH93" i="2"/>
  <c r="AI93" i="2" s="1"/>
  <c r="AJ93" i="2" s="1"/>
  <c r="AK93" i="2" s="1"/>
  <c r="AH94" i="2"/>
  <c r="AI94" i="2" s="1"/>
  <c r="AJ94" i="2" s="1"/>
  <c r="AK94" i="2" s="1"/>
  <c r="AH95" i="2"/>
  <c r="AI95" i="2" s="1"/>
  <c r="AJ95" i="2" s="1"/>
  <c r="AK95" i="2" s="1"/>
  <c r="AH96" i="2"/>
  <c r="AI96" i="2" s="1"/>
  <c r="AJ96" i="2" s="1"/>
  <c r="AK96" i="2" s="1"/>
  <c r="AH97" i="2"/>
  <c r="AI97" i="2" s="1"/>
  <c r="AJ97" i="2" s="1"/>
  <c r="AK97" i="2" s="1"/>
  <c r="AH98" i="2"/>
  <c r="AI98" i="2" s="1"/>
  <c r="AJ98" i="2" s="1"/>
  <c r="AK98" i="2" s="1"/>
  <c r="AH99" i="2"/>
  <c r="AI99" i="2" s="1"/>
  <c r="AJ99" i="2" s="1"/>
  <c r="AK99" i="2" s="1"/>
  <c r="AH100" i="2"/>
  <c r="AI100" i="2" s="1"/>
  <c r="AJ100" i="2" s="1"/>
  <c r="AK100" i="2" s="1"/>
  <c r="AH101" i="2"/>
  <c r="AI101" i="2" s="1"/>
  <c r="AJ101" i="2" s="1"/>
  <c r="AK101" i="2" s="1"/>
  <c r="AH102" i="2"/>
  <c r="AI102" i="2" s="1"/>
  <c r="AJ102" i="2" s="1"/>
  <c r="AK102" i="2" s="1"/>
  <c r="AH103" i="2"/>
  <c r="AI103" i="2" s="1"/>
  <c r="AJ103" i="2" s="1"/>
  <c r="AK103" i="2" s="1"/>
  <c r="AH104" i="2"/>
  <c r="AI104" i="2" s="1"/>
  <c r="AJ104" i="2" s="1"/>
  <c r="AK104" i="2" s="1"/>
  <c r="AH105" i="2"/>
  <c r="AI105" i="2" s="1"/>
  <c r="AJ105" i="2" s="1"/>
  <c r="AK105" i="2" s="1"/>
  <c r="AH106" i="2"/>
  <c r="AI106" i="2" s="1"/>
  <c r="AJ106" i="2" s="1"/>
  <c r="AK106" i="2" s="1"/>
  <c r="AH107" i="2"/>
  <c r="AI107" i="2" s="1"/>
  <c r="AJ107" i="2" s="1"/>
  <c r="AK107" i="2" s="1"/>
  <c r="AH108" i="2"/>
  <c r="AI108" i="2" s="1"/>
  <c r="AJ108" i="2" s="1"/>
  <c r="AK108" i="2" s="1"/>
  <c r="AH109" i="2"/>
  <c r="AI109" i="2" s="1"/>
  <c r="AJ109" i="2" s="1"/>
  <c r="AK109" i="2" s="1"/>
  <c r="AH110" i="2"/>
  <c r="AI110" i="2" s="1"/>
  <c r="AJ110" i="2" s="1"/>
  <c r="AK110" i="2" s="1"/>
  <c r="AH111" i="2"/>
  <c r="AI111" i="2" s="1"/>
  <c r="AJ111" i="2" s="1"/>
  <c r="AK111" i="2" s="1"/>
  <c r="AH112" i="2"/>
  <c r="AI112" i="2" s="1"/>
  <c r="AJ112" i="2" s="1"/>
  <c r="AK112" i="2" s="1"/>
  <c r="AH113" i="2"/>
  <c r="AI113" i="2" s="1"/>
  <c r="AJ113" i="2" s="1"/>
  <c r="AK113" i="2" s="1"/>
  <c r="AH114" i="2"/>
  <c r="AI114" i="2" s="1"/>
  <c r="AJ114" i="2" s="1"/>
  <c r="AK114" i="2" s="1"/>
  <c r="AH115" i="2"/>
  <c r="AI115" i="2" s="1"/>
  <c r="AJ115" i="2" s="1"/>
  <c r="AK115" i="2" s="1"/>
  <c r="AH116" i="2"/>
  <c r="AI116" i="2" s="1"/>
  <c r="AJ116" i="2" s="1"/>
  <c r="AK116" i="2" s="1"/>
  <c r="AH117" i="2"/>
  <c r="AI117" i="2" s="1"/>
  <c r="AJ117" i="2" s="1"/>
  <c r="AK117" i="2" s="1"/>
  <c r="AH118" i="2"/>
  <c r="AI118" i="2" s="1"/>
  <c r="AJ118" i="2" s="1"/>
  <c r="AK118" i="2" s="1"/>
  <c r="AH119" i="2"/>
  <c r="AI119" i="2" s="1"/>
  <c r="AJ119" i="2" s="1"/>
  <c r="AK119" i="2" s="1"/>
  <c r="AH120" i="2"/>
  <c r="AI120" i="2" s="1"/>
  <c r="AJ120" i="2" s="1"/>
  <c r="AK120" i="2" s="1"/>
  <c r="AH121" i="2"/>
  <c r="AI121" i="2" s="1"/>
  <c r="AJ121" i="2" s="1"/>
  <c r="AK121" i="2" s="1"/>
  <c r="AH122" i="2"/>
  <c r="AI122" i="2" s="1"/>
  <c r="AJ122" i="2" s="1"/>
  <c r="AK122" i="2" s="1"/>
  <c r="AH123" i="2"/>
  <c r="AI123" i="2" s="1"/>
  <c r="AJ123" i="2" s="1"/>
  <c r="AK123" i="2" s="1"/>
  <c r="AH124" i="2"/>
  <c r="AI124" i="2" s="1"/>
  <c r="AJ124" i="2" s="1"/>
  <c r="AK124" i="2" s="1"/>
  <c r="AH125" i="2"/>
  <c r="AI125" i="2" s="1"/>
  <c r="AJ125" i="2" s="1"/>
  <c r="AK125" i="2" s="1"/>
  <c r="AH126" i="2"/>
  <c r="AI126" i="2" s="1"/>
  <c r="AJ126" i="2" s="1"/>
  <c r="AK126" i="2" s="1"/>
  <c r="AH127" i="2"/>
  <c r="AI127" i="2" s="1"/>
  <c r="AJ127" i="2" s="1"/>
  <c r="AK127" i="2" s="1"/>
  <c r="AH128" i="2"/>
  <c r="AI128" i="2" s="1"/>
  <c r="AJ128" i="2" s="1"/>
  <c r="AK128" i="2" s="1"/>
  <c r="AH129" i="2"/>
  <c r="AI129" i="2" s="1"/>
  <c r="AJ129" i="2" s="1"/>
  <c r="AK129" i="2" s="1"/>
  <c r="AH130" i="2"/>
  <c r="AI130" i="2" s="1"/>
  <c r="AJ130" i="2" s="1"/>
  <c r="AK130" i="2" s="1"/>
  <c r="AH131" i="2"/>
  <c r="AI131" i="2" s="1"/>
  <c r="AJ131" i="2" s="1"/>
  <c r="AK131" i="2" s="1"/>
  <c r="AH132" i="2"/>
  <c r="AI132" i="2" s="1"/>
  <c r="AJ132" i="2" s="1"/>
  <c r="AK132" i="2" s="1"/>
  <c r="AH133" i="2"/>
  <c r="AI133" i="2" s="1"/>
  <c r="AJ133" i="2" s="1"/>
  <c r="AK133" i="2" s="1"/>
  <c r="AH134" i="2"/>
  <c r="AI134" i="2" s="1"/>
  <c r="AJ134" i="2" s="1"/>
  <c r="AK134" i="2" s="1"/>
  <c r="AH135" i="2"/>
  <c r="AI135" i="2" s="1"/>
  <c r="AJ135" i="2" s="1"/>
  <c r="AK135" i="2" s="1"/>
  <c r="AH136" i="2"/>
  <c r="AI136" i="2" s="1"/>
  <c r="AJ136" i="2" s="1"/>
  <c r="AK136" i="2" s="1"/>
  <c r="AH137" i="2"/>
  <c r="AI137" i="2" s="1"/>
  <c r="AJ137" i="2" s="1"/>
  <c r="AK137" i="2" s="1"/>
  <c r="AH138" i="2"/>
  <c r="AI138" i="2" s="1"/>
  <c r="AJ138" i="2" s="1"/>
  <c r="AK138" i="2" s="1"/>
  <c r="AH139" i="2"/>
  <c r="AI139" i="2" s="1"/>
  <c r="AJ139" i="2" s="1"/>
  <c r="AK139" i="2" s="1"/>
  <c r="AH140" i="2"/>
  <c r="AI140" i="2" s="1"/>
  <c r="AJ140" i="2" s="1"/>
  <c r="AK140" i="2" s="1"/>
  <c r="AH141" i="2"/>
  <c r="AI141" i="2" s="1"/>
  <c r="AJ141" i="2" s="1"/>
  <c r="AK141" i="2" s="1"/>
  <c r="AH142" i="2"/>
  <c r="AI142" i="2" s="1"/>
  <c r="AJ142" i="2" s="1"/>
  <c r="AK142" i="2" s="1"/>
  <c r="AH143" i="2"/>
  <c r="AI143" i="2" s="1"/>
  <c r="AJ143" i="2" s="1"/>
  <c r="AK143" i="2" s="1"/>
  <c r="AH144" i="2"/>
  <c r="AI144" i="2" s="1"/>
  <c r="AJ144" i="2" s="1"/>
  <c r="AK144" i="2" s="1"/>
  <c r="AH145" i="2"/>
  <c r="AI145" i="2" s="1"/>
  <c r="AJ145" i="2" s="1"/>
  <c r="AK145" i="2" s="1"/>
  <c r="AH146" i="2"/>
  <c r="AI146" i="2" s="1"/>
  <c r="AJ146" i="2" s="1"/>
  <c r="AK146" i="2" s="1"/>
  <c r="AH147" i="2"/>
  <c r="AI147" i="2" s="1"/>
  <c r="AJ147" i="2" s="1"/>
  <c r="AK147" i="2" s="1"/>
  <c r="AH148" i="2"/>
  <c r="AI148" i="2" s="1"/>
  <c r="AJ148" i="2" s="1"/>
  <c r="AK148" i="2" s="1"/>
  <c r="AH149" i="2"/>
  <c r="AI149" i="2" s="1"/>
  <c r="AJ149" i="2" s="1"/>
  <c r="AK149" i="2" s="1"/>
  <c r="AH150" i="2"/>
  <c r="AI150" i="2" s="1"/>
  <c r="AJ150" i="2" s="1"/>
  <c r="AK150" i="2" s="1"/>
  <c r="AH151" i="2"/>
  <c r="AI151" i="2" s="1"/>
  <c r="AJ151" i="2" s="1"/>
  <c r="AK151" i="2" s="1"/>
  <c r="AH152" i="2"/>
  <c r="AI152" i="2" s="1"/>
  <c r="AJ152" i="2" s="1"/>
  <c r="AK152" i="2" s="1"/>
  <c r="AH153" i="2"/>
  <c r="AI153" i="2" s="1"/>
  <c r="AJ153" i="2" s="1"/>
  <c r="AK153" i="2" s="1"/>
  <c r="AH154" i="2"/>
  <c r="AI154" i="2" s="1"/>
  <c r="AJ154" i="2" s="1"/>
  <c r="AK154" i="2" s="1"/>
  <c r="AH155" i="2"/>
  <c r="AI155" i="2" s="1"/>
  <c r="AJ155" i="2" s="1"/>
  <c r="AK155" i="2" s="1"/>
  <c r="AH156" i="2"/>
  <c r="AI156" i="2" s="1"/>
  <c r="AJ156" i="2" s="1"/>
  <c r="AK156" i="2" s="1"/>
  <c r="AH157" i="2"/>
  <c r="AI157" i="2" s="1"/>
  <c r="AJ157" i="2" s="1"/>
  <c r="AK157" i="2" s="1"/>
  <c r="AI13" i="2"/>
  <c r="AJ13" i="2" s="1"/>
  <c r="AK13" i="2" s="1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M74" i="2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2" i="2"/>
  <c r="AM113" i="2"/>
  <c r="AM114" i="2"/>
  <c r="AM115" i="2"/>
  <c r="AM116" i="2"/>
  <c r="AM117" i="2"/>
  <c r="AM118" i="2"/>
  <c r="AM119" i="2"/>
  <c r="AM120" i="2"/>
  <c r="AM121" i="2"/>
  <c r="AM122" i="2"/>
  <c r="AM123" i="2"/>
  <c r="AM124" i="2"/>
  <c r="AM125" i="2"/>
  <c r="AM126" i="2"/>
  <c r="AM127" i="2"/>
  <c r="AM128" i="2"/>
  <c r="AM129" i="2"/>
  <c r="AM130" i="2"/>
  <c r="AM131" i="2"/>
  <c r="AM132" i="2"/>
  <c r="AM133" i="2"/>
  <c r="AM134" i="2"/>
  <c r="AM135" i="2"/>
  <c r="AM136" i="2"/>
  <c r="AM137" i="2"/>
  <c r="AM138" i="2"/>
  <c r="AM139" i="2"/>
  <c r="AM140" i="2"/>
  <c r="AM141" i="2"/>
  <c r="AM142" i="2"/>
  <c r="AM143" i="2"/>
  <c r="AM144" i="2"/>
  <c r="AM145" i="2"/>
  <c r="AM146" i="2"/>
  <c r="AM147" i="2"/>
  <c r="AM148" i="2"/>
  <c r="AM149" i="2"/>
  <c r="AM150" i="2"/>
  <c r="AM151" i="2"/>
  <c r="AM152" i="2"/>
  <c r="AM153" i="2"/>
  <c r="AM154" i="2"/>
  <c r="AM155" i="2"/>
  <c r="AM156" i="2"/>
  <c r="AM15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5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2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8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5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44" i="2"/>
  <c r="AS45" i="2"/>
  <c r="AS46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AS87" i="2"/>
  <c r="AS88" i="2"/>
  <c r="AS89" i="2"/>
  <c r="AS90" i="2"/>
  <c r="AS91" i="2"/>
  <c r="AS92" i="2"/>
  <c r="AS93" i="2"/>
  <c r="AS94" i="2"/>
  <c r="AS95" i="2"/>
  <c r="AS96" i="2"/>
  <c r="AS97" i="2"/>
  <c r="AS98" i="2"/>
  <c r="AS99" i="2"/>
  <c r="AS100" i="2"/>
  <c r="AS101" i="2"/>
  <c r="AS102" i="2"/>
  <c r="AS103" i="2"/>
  <c r="AS104" i="2"/>
  <c r="AS105" i="2"/>
  <c r="AS106" i="2"/>
  <c r="AS107" i="2"/>
  <c r="AS108" i="2"/>
  <c r="AS109" i="2"/>
  <c r="AS110" i="2"/>
  <c r="AS111" i="2"/>
  <c r="AS112" i="2"/>
  <c r="AS113" i="2"/>
  <c r="AS114" i="2"/>
  <c r="AS115" i="2"/>
  <c r="AS116" i="2"/>
  <c r="AS117" i="2"/>
  <c r="AS118" i="2"/>
  <c r="AS119" i="2"/>
  <c r="AS120" i="2"/>
  <c r="AS121" i="2"/>
  <c r="AS122" i="2"/>
  <c r="AS123" i="2"/>
  <c r="AS124" i="2"/>
  <c r="AS125" i="2"/>
  <c r="AS126" i="2"/>
  <c r="AS127" i="2"/>
  <c r="AS128" i="2"/>
  <c r="AS129" i="2"/>
  <c r="AS130" i="2"/>
  <c r="AS131" i="2"/>
  <c r="AS132" i="2"/>
  <c r="AS133" i="2"/>
  <c r="AS134" i="2"/>
  <c r="AS135" i="2"/>
  <c r="AS136" i="2"/>
  <c r="AS137" i="2"/>
  <c r="AS138" i="2"/>
  <c r="AS139" i="2"/>
  <c r="AS140" i="2"/>
  <c r="AS141" i="2"/>
  <c r="AS142" i="2"/>
  <c r="AS143" i="2"/>
  <c r="AS144" i="2"/>
  <c r="AS145" i="2"/>
  <c r="AS146" i="2"/>
  <c r="AS147" i="2"/>
  <c r="AS148" i="2"/>
  <c r="AS149" i="2"/>
  <c r="AS150" i="2"/>
  <c r="AS151" i="2"/>
  <c r="AS152" i="2"/>
  <c r="AS153" i="2"/>
  <c r="AS154" i="2"/>
  <c r="AS155" i="2"/>
  <c r="AS156" i="2"/>
  <c r="AS15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5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55" i="2"/>
  <c r="AW156" i="2"/>
  <c r="AW15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AY44" i="2"/>
  <c r="AY45" i="2"/>
  <c r="AY46" i="2"/>
  <c r="AY48" i="2"/>
  <c r="AY49" i="2"/>
  <c r="AY50" i="2"/>
  <c r="AY51" i="2"/>
  <c r="AY52" i="2"/>
  <c r="AY53" i="2"/>
  <c r="AY54" i="2"/>
  <c r="AY55" i="2"/>
  <c r="AY56" i="2"/>
  <c r="AY57" i="2"/>
  <c r="AY58" i="2"/>
  <c r="AY59" i="2"/>
  <c r="AY60" i="2"/>
  <c r="AY61" i="2"/>
  <c r="AY62" i="2"/>
  <c r="AY63" i="2"/>
  <c r="AY64" i="2"/>
  <c r="AY65" i="2"/>
  <c r="AY66" i="2"/>
  <c r="AY67" i="2"/>
  <c r="AY68" i="2"/>
  <c r="AY69" i="2"/>
  <c r="AY70" i="2"/>
  <c r="AY71" i="2"/>
  <c r="AY72" i="2"/>
  <c r="AY73" i="2"/>
  <c r="AY74" i="2"/>
  <c r="AY75" i="2"/>
  <c r="AY76" i="2"/>
  <c r="AY77" i="2"/>
  <c r="AY78" i="2"/>
  <c r="AY79" i="2"/>
  <c r="AY80" i="2"/>
  <c r="AY81" i="2"/>
  <c r="AY82" i="2"/>
  <c r="AY83" i="2"/>
  <c r="AY84" i="2"/>
  <c r="AY85" i="2"/>
  <c r="AY86" i="2"/>
  <c r="AY87" i="2"/>
  <c r="AY88" i="2"/>
  <c r="AY89" i="2"/>
  <c r="AY90" i="2"/>
  <c r="AY91" i="2"/>
  <c r="AY92" i="2"/>
  <c r="AY93" i="2"/>
  <c r="AY94" i="2"/>
  <c r="AY95" i="2"/>
  <c r="AY96" i="2"/>
  <c r="AY97" i="2"/>
  <c r="AY98" i="2"/>
  <c r="AY99" i="2"/>
  <c r="AY100" i="2"/>
  <c r="AY101" i="2"/>
  <c r="AY102" i="2"/>
  <c r="AY103" i="2"/>
  <c r="AY104" i="2"/>
  <c r="AY105" i="2"/>
  <c r="AY106" i="2"/>
  <c r="AY107" i="2"/>
  <c r="AY108" i="2"/>
  <c r="AY109" i="2"/>
  <c r="AY110" i="2"/>
  <c r="AY111" i="2"/>
  <c r="AY112" i="2"/>
  <c r="AY113" i="2"/>
  <c r="AY114" i="2"/>
  <c r="AY115" i="2"/>
  <c r="AY116" i="2"/>
  <c r="AY117" i="2"/>
  <c r="AY118" i="2"/>
  <c r="AY119" i="2"/>
  <c r="AY120" i="2"/>
  <c r="AY121" i="2"/>
  <c r="AY122" i="2"/>
  <c r="AY123" i="2"/>
  <c r="AY124" i="2"/>
  <c r="AY125" i="2"/>
  <c r="AY126" i="2"/>
  <c r="AY127" i="2"/>
  <c r="AY128" i="2"/>
  <c r="AY129" i="2"/>
  <c r="AY130" i="2"/>
  <c r="AY131" i="2"/>
  <c r="AY132" i="2"/>
  <c r="AY133" i="2"/>
  <c r="AY134" i="2"/>
  <c r="AY135" i="2"/>
  <c r="AY136" i="2"/>
  <c r="AY137" i="2"/>
  <c r="AY138" i="2"/>
  <c r="AY139" i="2"/>
  <c r="AY140" i="2"/>
  <c r="AY141" i="2"/>
  <c r="AY142" i="2"/>
  <c r="AY143" i="2"/>
  <c r="AY144" i="2"/>
  <c r="AY145" i="2"/>
  <c r="AY146" i="2"/>
  <c r="AY147" i="2"/>
  <c r="AY148" i="2"/>
  <c r="AY149" i="2"/>
  <c r="AY150" i="2"/>
  <c r="AY151" i="2"/>
  <c r="AY152" i="2"/>
  <c r="AY153" i="2"/>
  <c r="AY154" i="2"/>
  <c r="AY155" i="2"/>
  <c r="AY156" i="2"/>
  <c r="AY15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8" i="2"/>
  <c r="BB49" i="2"/>
  <c r="BB50" i="2"/>
  <c r="BB51" i="2"/>
  <c r="BB52" i="2"/>
  <c r="BB53" i="2"/>
  <c r="BB54" i="2"/>
  <c r="BB55" i="2"/>
  <c r="BB56" i="2"/>
  <c r="BB57" i="2"/>
  <c r="BB58" i="2"/>
  <c r="BB59" i="2"/>
  <c r="BB60" i="2"/>
  <c r="BB61" i="2"/>
  <c r="BB62" i="2"/>
  <c r="BB63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7" i="2"/>
  <c r="BB78" i="2"/>
  <c r="BB79" i="2"/>
  <c r="BB80" i="2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116" i="2"/>
  <c r="BB117" i="2"/>
  <c r="BB118" i="2"/>
  <c r="BB119" i="2"/>
  <c r="BB120" i="2"/>
  <c r="BB121" i="2"/>
  <c r="BB122" i="2"/>
  <c r="BB123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1" i="2"/>
  <c r="BJ22" i="2"/>
  <c r="BJ23" i="2"/>
  <c r="BJ24" i="2"/>
  <c r="BJ25" i="2"/>
  <c r="BJ26" i="2"/>
  <c r="BJ27" i="2"/>
  <c r="BJ28" i="2"/>
  <c r="BJ29" i="2"/>
  <c r="BJ30" i="2"/>
  <c r="BJ31" i="2"/>
  <c r="BJ32" i="2"/>
  <c r="BJ33" i="2"/>
  <c r="BJ34" i="2"/>
  <c r="BJ35" i="2"/>
  <c r="BJ36" i="2"/>
  <c r="BJ37" i="2"/>
  <c r="BJ38" i="2"/>
  <c r="BJ39" i="2"/>
  <c r="BJ40" i="2"/>
  <c r="BJ41" i="2"/>
  <c r="BJ42" i="2"/>
  <c r="BJ43" i="2"/>
  <c r="BJ44" i="2"/>
  <c r="BJ45" i="2"/>
  <c r="BJ46" i="2"/>
  <c r="BJ48" i="2"/>
  <c r="BJ49" i="2"/>
  <c r="BJ50" i="2"/>
  <c r="BJ51" i="2"/>
  <c r="BJ52" i="2"/>
  <c r="BJ53" i="2"/>
  <c r="BJ54" i="2"/>
  <c r="BJ55" i="2"/>
  <c r="BJ56" i="2"/>
  <c r="BJ57" i="2"/>
  <c r="BJ58" i="2"/>
  <c r="BJ59" i="2"/>
  <c r="BJ60" i="2"/>
  <c r="BJ61" i="2"/>
  <c r="BJ62" i="2"/>
  <c r="BJ63" i="2"/>
  <c r="BJ64" i="2"/>
  <c r="BJ65" i="2"/>
  <c r="BJ66" i="2"/>
  <c r="BJ67" i="2"/>
  <c r="BJ68" i="2"/>
  <c r="BJ69" i="2"/>
  <c r="BJ70" i="2"/>
  <c r="BJ71" i="2"/>
  <c r="BJ72" i="2"/>
  <c r="BJ73" i="2"/>
  <c r="BJ74" i="2"/>
  <c r="BJ75" i="2"/>
  <c r="BJ76" i="2"/>
  <c r="BJ77" i="2"/>
  <c r="BJ78" i="2"/>
  <c r="BJ79" i="2"/>
  <c r="BJ80" i="2"/>
  <c r="BJ81" i="2"/>
  <c r="BJ82" i="2"/>
  <c r="BJ83" i="2"/>
  <c r="BJ84" i="2"/>
  <c r="BJ85" i="2"/>
  <c r="BJ86" i="2"/>
  <c r="BJ87" i="2"/>
  <c r="BJ88" i="2"/>
  <c r="BJ89" i="2"/>
  <c r="BJ90" i="2"/>
  <c r="BJ91" i="2"/>
  <c r="BJ92" i="2"/>
  <c r="BJ93" i="2"/>
  <c r="BJ94" i="2"/>
  <c r="BJ95" i="2"/>
  <c r="BJ96" i="2"/>
  <c r="BJ97" i="2"/>
  <c r="BJ98" i="2"/>
  <c r="BJ99" i="2"/>
  <c r="BJ100" i="2"/>
  <c r="BJ101" i="2"/>
  <c r="BJ102" i="2"/>
  <c r="BJ103" i="2"/>
  <c r="BJ104" i="2"/>
  <c r="BJ105" i="2"/>
  <c r="BJ106" i="2"/>
  <c r="BJ107" i="2"/>
  <c r="BJ108" i="2"/>
  <c r="BJ109" i="2"/>
  <c r="BJ110" i="2"/>
  <c r="BJ111" i="2"/>
  <c r="BJ112" i="2"/>
  <c r="BJ113" i="2"/>
  <c r="BJ114" i="2"/>
  <c r="BJ115" i="2"/>
  <c r="BJ116" i="2"/>
  <c r="BJ117" i="2"/>
  <c r="BJ118" i="2"/>
  <c r="BJ119" i="2"/>
  <c r="BJ120" i="2"/>
  <c r="BJ121" i="2"/>
  <c r="BJ122" i="2"/>
  <c r="BJ123" i="2"/>
  <c r="BJ124" i="2"/>
  <c r="BJ125" i="2"/>
  <c r="BJ126" i="2"/>
  <c r="BJ127" i="2"/>
  <c r="BJ128" i="2"/>
  <c r="BJ129" i="2"/>
  <c r="BJ130" i="2"/>
  <c r="BJ131" i="2"/>
  <c r="BJ132" i="2"/>
  <c r="BJ133" i="2"/>
  <c r="BJ134" i="2"/>
  <c r="BJ135" i="2"/>
  <c r="BJ136" i="2"/>
  <c r="BJ137" i="2"/>
  <c r="BJ138" i="2"/>
  <c r="BJ139" i="2"/>
  <c r="BJ140" i="2"/>
  <c r="BJ141" i="2"/>
  <c r="BJ142" i="2"/>
  <c r="BJ143" i="2"/>
  <c r="BJ144" i="2"/>
  <c r="BJ145" i="2"/>
  <c r="BJ146" i="2"/>
  <c r="BJ147" i="2"/>
  <c r="BJ148" i="2"/>
  <c r="BJ149" i="2"/>
  <c r="BJ150" i="2"/>
  <c r="BJ151" i="2"/>
  <c r="BJ152" i="2"/>
  <c r="BJ153" i="2"/>
  <c r="BJ154" i="2"/>
  <c r="BJ155" i="2"/>
  <c r="BJ156" i="2"/>
  <c r="BJ157" i="2"/>
  <c r="AF47" i="2" l="1"/>
  <c r="BO47" i="2" s="1"/>
  <c r="A70" i="2"/>
  <c r="BR70" i="2" s="1"/>
  <c r="BS70" i="2" s="1"/>
  <c r="AP47" i="2"/>
  <c r="BF47" i="2" s="1"/>
  <c r="BN47" i="2" s="1"/>
  <c r="BP47" i="2" s="1"/>
  <c r="A47" i="2"/>
  <c r="BR47" i="2" s="1"/>
  <c r="BS47" i="2" s="1"/>
  <c r="BD47" i="2"/>
  <c r="BC47" i="2"/>
  <c r="BE47" i="2"/>
  <c r="AP13" i="2"/>
  <c r="BC13" i="2" s="1"/>
  <c r="BF13" i="2" s="1"/>
  <c r="BN13" i="2" s="1"/>
  <c r="AF99" i="2"/>
  <c r="BO99" i="2" s="1"/>
  <c r="AF154" i="2"/>
  <c r="BO154" i="2" s="1"/>
  <c r="A118" i="2"/>
  <c r="BR118" i="2" s="1"/>
  <c r="BS118" i="2" s="1"/>
  <c r="A102" i="2"/>
  <c r="BR102" i="2" s="1"/>
  <c r="BS102" i="2" s="1"/>
  <c r="A37" i="2"/>
  <c r="BR37" i="2" s="1"/>
  <c r="BS37" i="2" s="1"/>
  <c r="AF7" i="2"/>
  <c r="BO7" i="2" s="1"/>
  <c r="AF88" i="2"/>
  <c r="BO88" i="2" s="1"/>
  <c r="AF72" i="2"/>
  <c r="BO72" i="2" s="1"/>
  <c r="AP152" i="2"/>
  <c r="AP80" i="2"/>
  <c r="BE80" i="2" s="1"/>
  <c r="AP48" i="2"/>
  <c r="AQ48" i="2" s="1"/>
  <c r="AP31" i="2"/>
  <c r="BD31" i="2" s="1"/>
  <c r="AP15" i="2"/>
  <c r="BC15" i="2" s="1"/>
  <c r="BF15" i="2" s="1"/>
  <c r="BN15" i="2" s="1"/>
  <c r="AF112" i="2"/>
  <c r="BO112" i="2" s="1"/>
  <c r="AF39" i="2"/>
  <c r="BO39" i="2" s="1"/>
  <c r="A151" i="2"/>
  <c r="BR151" i="2" s="1"/>
  <c r="BS151" i="2" s="1"/>
  <c r="A143" i="2"/>
  <c r="BR143" i="2" s="1"/>
  <c r="BS143" i="2" s="1"/>
  <c r="A135" i="2"/>
  <c r="BR135" i="2" s="1"/>
  <c r="BS135" i="2" s="1"/>
  <c r="A127" i="2"/>
  <c r="BR127" i="2" s="1"/>
  <c r="BS127" i="2" s="1"/>
  <c r="A119" i="2"/>
  <c r="BR119" i="2" s="1"/>
  <c r="BS119" i="2" s="1"/>
  <c r="A103" i="2"/>
  <c r="BR103" i="2" s="1"/>
  <c r="BS103" i="2" s="1"/>
  <c r="A95" i="2"/>
  <c r="BR95" i="2" s="1"/>
  <c r="BS95" i="2" s="1"/>
  <c r="A87" i="2"/>
  <c r="BR87" i="2" s="1"/>
  <c r="BS87" i="2" s="1"/>
  <c r="A71" i="2"/>
  <c r="BR71" i="2" s="1"/>
  <c r="BS71" i="2" s="1"/>
  <c r="A63" i="2"/>
  <c r="BR63" i="2" s="1"/>
  <c r="BS63" i="2" s="1"/>
  <c r="A55" i="2"/>
  <c r="BR55" i="2" s="1"/>
  <c r="BS55" i="2" s="1"/>
  <c r="A46" i="2"/>
  <c r="BR46" i="2" s="1"/>
  <c r="BS46" i="2" s="1"/>
  <c r="A38" i="2"/>
  <c r="BR38" i="2" s="1"/>
  <c r="BS38" i="2" s="1"/>
  <c r="A30" i="2"/>
  <c r="BR30" i="2" s="1"/>
  <c r="BS30" i="2" s="1"/>
  <c r="A22" i="2"/>
  <c r="BR22" i="2" s="1"/>
  <c r="BS22" i="2" s="1"/>
  <c r="A14" i="2"/>
  <c r="BR14" i="2" s="1"/>
  <c r="BS14" i="2" s="1"/>
  <c r="AP19" i="2"/>
  <c r="BC19" i="2" s="1"/>
  <c r="BF19" i="2" s="1"/>
  <c r="BN19" i="2" s="1"/>
  <c r="AF13" i="2"/>
  <c r="BO13" i="2" s="1"/>
  <c r="AF120" i="2"/>
  <c r="BO120" i="2" s="1"/>
  <c r="AF96" i="2"/>
  <c r="BO96" i="2" s="1"/>
  <c r="AF48" i="2"/>
  <c r="BO48" i="2" s="1"/>
  <c r="AF31" i="2"/>
  <c r="BO31" i="2" s="1"/>
  <c r="A111" i="2"/>
  <c r="BR111" i="2" s="1"/>
  <c r="BS111" i="2" s="1"/>
  <c r="A130" i="2"/>
  <c r="BR130" i="2" s="1"/>
  <c r="BS130" i="2" s="1"/>
  <c r="A106" i="2"/>
  <c r="BR106" i="2" s="1"/>
  <c r="BS106" i="2" s="1"/>
  <c r="A98" i="2"/>
  <c r="BR98" i="2" s="1"/>
  <c r="BS98" i="2" s="1"/>
  <c r="A41" i="2"/>
  <c r="BR41" i="2" s="1"/>
  <c r="BS41" i="2" s="1"/>
  <c r="A33" i="2"/>
  <c r="BR33" i="2" s="1"/>
  <c r="BS33" i="2" s="1"/>
  <c r="AP140" i="2"/>
  <c r="BE140" i="2" s="1"/>
  <c r="AF152" i="2"/>
  <c r="BO152" i="2" s="1"/>
  <c r="AF104" i="2"/>
  <c r="BO104" i="2" s="1"/>
  <c r="AF64" i="2"/>
  <c r="BO64" i="2" s="1"/>
  <c r="A79" i="2"/>
  <c r="BR79" i="2" s="1"/>
  <c r="BS79" i="2" s="1"/>
  <c r="A142" i="2"/>
  <c r="BR142" i="2" s="1"/>
  <c r="BS142" i="2" s="1"/>
  <c r="A110" i="2"/>
  <c r="BR110" i="2" s="1"/>
  <c r="BS110" i="2" s="1"/>
  <c r="A78" i="2"/>
  <c r="BR78" i="2" s="1"/>
  <c r="BS78" i="2" s="1"/>
  <c r="A45" i="2"/>
  <c r="BR45" i="2" s="1"/>
  <c r="BS45" i="2" s="1"/>
  <c r="AF150" i="2"/>
  <c r="BO150" i="2" s="1"/>
  <c r="AF142" i="2"/>
  <c r="BO142" i="2" s="1"/>
  <c r="AF134" i="2"/>
  <c r="BO134" i="2" s="1"/>
  <c r="AF126" i="2"/>
  <c r="BO126" i="2" s="1"/>
  <c r="AF118" i="2"/>
  <c r="BO118" i="2" s="1"/>
  <c r="AF110" i="2"/>
  <c r="BO110" i="2" s="1"/>
  <c r="AF102" i="2"/>
  <c r="BO102" i="2" s="1"/>
  <c r="AF94" i="2"/>
  <c r="BO94" i="2" s="1"/>
  <c r="AF86" i="2"/>
  <c r="BO86" i="2" s="1"/>
  <c r="AF78" i="2"/>
  <c r="BO78" i="2" s="1"/>
  <c r="AF70" i="2"/>
  <c r="BO70" i="2" s="1"/>
  <c r="AF62" i="2"/>
  <c r="BO62" i="2" s="1"/>
  <c r="AF54" i="2"/>
  <c r="BO54" i="2" s="1"/>
  <c r="AF45" i="2"/>
  <c r="BO45" i="2" s="1"/>
  <c r="AF37" i="2"/>
  <c r="BO37" i="2" s="1"/>
  <c r="AF29" i="2"/>
  <c r="BO29" i="2" s="1"/>
  <c r="AF21" i="2"/>
  <c r="BO21" i="2" s="1"/>
  <c r="AF155" i="2"/>
  <c r="BO155" i="2" s="1"/>
  <c r="AF131" i="2"/>
  <c r="BO131" i="2" s="1"/>
  <c r="AF107" i="2"/>
  <c r="BO107" i="2" s="1"/>
  <c r="AF83" i="2"/>
  <c r="BO83" i="2" s="1"/>
  <c r="AF59" i="2"/>
  <c r="BO59" i="2" s="1"/>
  <c r="AF34" i="2"/>
  <c r="BO34" i="2" s="1"/>
  <c r="AF10" i="2"/>
  <c r="BO10" i="2" s="1"/>
  <c r="AF23" i="2"/>
  <c r="BO23" i="2" s="1"/>
  <c r="AP111" i="2"/>
  <c r="BD111" i="2" s="1"/>
  <c r="AP103" i="2"/>
  <c r="AQ103" i="2" s="1"/>
  <c r="AP87" i="2"/>
  <c r="BC87" i="2" s="1"/>
  <c r="BF87" i="2" s="1"/>
  <c r="BN87" i="2" s="1"/>
  <c r="AP79" i="2"/>
  <c r="AQ79" i="2" s="1"/>
  <c r="AP71" i="2"/>
  <c r="BC71" i="2" s="1"/>
  <c r="BF71" i="2" s="1"/>
  <c r="BN71" i="2" s="1"/>
  <c r="AP55" i="2"/>
  <c r="BE55" i="2" s="1"/>
  <c r="AP46" i="2"/>
  <c r="BD46" i="2" s="1"/>
  <c r="AP22" i="2"/>
  <c r="BE22" i="2" s="1"/>
  <c r="AF157" i="2"/>
  <c r="BO157" i="2" s="1"/>
  <c r="AF149" i="2"/>
  <c r="BO149" i="2" s="1"/>
  <c r="AF141" i="2"/>
  <c r="BO141" i="2" s="1"/>
  <c r="AF133" i="2"/>
  <c r="BO133" i="2" s="1"/>
  <c r="AF125" i="2"/>
  <c r="BO125" i="2" s="1"/>
  <c r="AF117" i="2"/>
  <c r="BO117" i="2" s="1"/>
  <c r="AF109" i="2"/>
  <c r="BO109" i="2" s="1"/>
  <c r="AF101" i="2"/>
  <c r="BO101" i="2" s="1"/>
  <c r="AF93" i="2"/>
  <c r="BO93" i="2" s="1"/>
  <c r="AF85" i="2"/>
  <c r="BO85" i="2" s="1"/>
  <c r="AF77" i="2"/>
  <c r="BO77" i="2" s="1"/>
  <c r="AF69" i="2"/>
  <c r="BO69" i="2" s="1"/>
  <c r="AF61" i="2"/>
  <c r="BO61" i="2" s="1"/>
  <c r="AF53" i="2"/>
  <c r="BO53" i="2" s="1"/>
  <c r="AF44" i="2"/>
  <c r="BO44" i="2" s="1"/>
  <c r="AF36" i="2"/>
  <c r="BO36" i="2" s="1"/>
  <c r="AF28" i="2"/>
  <c r="BO28" i="2" s="1"/>
  <c r="AF20" i="2"/>
  <c r="BO20" i="2" s="1"/>
  <c r="AF12" i="2"/>
  <c r="BO12" i="2" s="1"/>
  <c r="AF138" i="2"/>
  <c r="BO138" i="2" s="1"/>
  <c r="AF130" i="2"/>
  <c r="BO130" i="2" s="1"/>
  <c r="AF122" i="2"/>
  <c r="BO122" i="2" s="1"/>
  <c r="AF106" i="2"/>
  <c r="BO106" i="2" s="1"/>
  <c r="AF98" i="2"/>
  <c r="BO98" i="2" s="1"/>
  <c r="AF90" i="2"/>
  <c r="BO90" i="2" s="1"/>
  <c r="AF74" i="2"/>
  <c r="BO74" i="2" s="1"/>
  <c r="AF41" i="2"/>
  <c r="BO41" i="2" s="1"/>
  <c r="AF33" i="2"/>
  <c r="BO33" i="2" s="1"/>
  <c r="AF25" i="2"/>
  <c r="BO25" i="2" s="1"/>
  <c r="AF151" i="2"/>
  <c r="BO151" i="2" s="1"/>
  <c r="AF111" i="2"/>
  <c r="BO111" i="2" s="1"/>
  <c r="AF79" i="2"/>
  <c r="BO79" i="2" s="1"/>
  <c r="AF71" i="2"/>
  <c r="BO71" i="2" s="1"/>
  <c r="AF14" i="2"/>
  <c r="BO14" i="2" s="1"/>
  <c r="A156" i="2"/>
  <c r="BR156" i="2" s="1"/>
  <c r="BS156" i="2" s="1"/>
  <c r="A148" i="2"/>
  <c r="BR148" i="2" s="1"/>
  <c r="BS148" i="2" s="1"/>
  <c r="A140" i="2"/>
  <c r="BR140" i="2" s="1"/>
  <c r="BS140" i="2" s="1"/>
  <c r="A116" i="2"/>
  <c r="BR116" i="2" s="1"/>
  <c r="BS116" i="2" s="1"/>
  <c r="A108" i="2"/>
  <c r="BR108" i="2" s="1"/>
  <c r="BS108" i="2" s="1"/>
  <c r="A92" i="2"/>
  <c r="BR92" i="2" s="1"/>
  <c r="BS92" i="2" s="1"/>
  <c r="A84" i="2"/>
  <c r="BR84" i="2" s="1"/>
  <c r="BS84" i="2" s="1"/>
  <c r="A76" i="2"/>
  <c r="BR76" i="2" s="1"/>
  <c r="BS76" i="2" s="1"/>
  <c r="A52" i="2"/>
  <c r="BR52" i="2" s="1"/>
  <c r="BS52" i="2" s="1"/>
  <c r="A43" i="2"/>
  <c r="BR43" i="2" s="1"/>
  <c r="BS43" i="2" s="1"/>
  <c r="A27" i="2"/>
  <c r="BR27" i="2" s="1"/>
  <c r="BS27" i="2" s="1"/>
  <c r="A19" i="2"/>
  <c r="BR19" i="2" s="1"/>
  <c r="BS19" i="2" s="1"/>
  <c r="A11" i="2"/>
  <c r="BR11" i="2" s="1"/>
  <c r="BS11" i="2" s="1"/>
  <c r="A153" i="2"/>
  <c r="BR153" i="2" s="1"/>
  <c r="BS153" i="2" s="1"/>
  <c r="A145" i="2"/>
  <c r="BR145" i="2" s="1"/>
  <c r="BS145" i="2" s="1"/>
  <c r="A137" i="2"/>
  <c r="BR137" i="2" s="1"/>
  <c r="BS137" i="2" s="1"/>
  <c r="A129" i="2"/>
  <c r="BR129" i="2" s="1"/>
  <c r="BS129" i="2" s="1"/>
  <c r="A121" i="2"/>
  <c r="BR121" i="2" s="1"/>
  <c r="BS121" i="2" s="1"/>
  <c r="A113" i="2"/>
  <c r="BR113" i="2" s="1"/>
  <c r="BS113" i="2" s="1"/>
  <c r="A105" i="2"/>
  <c r="BR105" i="2" s="1"/>
  <c r="BS105" i="2" s="1"/>
  <c r="A97" i="2"/>
  <c r="BR97" i="2" s="1"/>
  <c r="BS97" i="2" s="1"/>
  <c r="A89" i="2"/>
  <c r="BR89" i="2" s="1"/>
  <c r="BS89" i="2" s="1"/>
  <c r="A81" i="2"/>
  <c r="BR81" i="2" s="1"/>
  <c r="BS81" i="2" s="1"/>
  <c r="A73" i="2"/>
  <c r="BR73" i="2" s="1"/>
  <c r="BS73" i="2" s="1"/>
  <c r="A65" i="2"/>
  <c r="BR65" i="2" s="1"/>
  <c r="BS65" i="2" s="1"/>
  <c r="A57" i="2"/>
  <c r="BR57" i="2" s="1"/>
  <c r="BS57" i="2" s="1"/>
  <c r="A49" i="2"/>
  <c r="BR49" i="2" s="1"/>
  <c r="BS49" i="2" s="1"/>
  <c r="A40" i="2"/>
  <c r="BR40" i="2" s="1"/>
  <c r="BS40" i="2" s="1"/>
  <c r="A32" i="2"/>
  <c r="BR32" i="2" s="1"/>
  <c r="BS32" i="2" s="1"/>
  <c r="A24" i="2"/>
  <c r="BR24" i="2" s="1"/>
  <c r="BS24" i="2" s="1"/>
  <c r="A16" i="2"/>
  <c r="BR16" i="2" s="1"/>
  <c r="BS16" i="2" s="1"/>
  <c r="A8" i="2"/>
  <c r="BR8" i="2" s="1"/>
  <c r="BS8" i="2" s="1"/>
  <c r="AF147" i="2"/>
  <c r="BO147" i="2" s="1"/>
  <c r="AF123" i="2"/>
  <c r="BO123" i="2" s="1"/>
  <c r="AF75" i="2"/>
  <c r="BO75" i="2" s="1"/>
  <c r="AF51" i="2"/>
  <c r="BO51" i="2" s="1"/>
  <c r="AF26" i="2"/>
  <c r="BO26" i="2" s="1"/>
  <c r="AF128" i="2"/>
  <c r="BO128" i="2" s="1"/>
  <c r="AF56" i="2"/>
  <c r="BO56" i="2" s="1"/>
  <c r="A155" i="2"/>
  <c r="BR155" i="2" s="1"/>
  <c r="BS155" i="2" s="1"/>
  <c r="A147" i="2"/>
  <c r="BR147" i="2" s="1"/>
  <c r="BS147" i="2" s="1"/>
  <c r="A139" i="2"/>
  <c r="BR139" i="2" s="1"/>
  <c r="BS139" i="2" s="1"/>
  <c r="A131" i="2"/>
  <c r="BR131" i="2" s="1"/>
  <c r="BS131" i="2" s="1"/>
  <c r="A123" i="2"/>
  <c r="BR123" i="2" s="1"/>
  <c r="BS123" i="2" s="1"/>
  <c r="A115" i="2"/>
  <c r="BR115" i="2" s="1"/>
  <c r="BS115" i="2" s="1"/>
  <c r="A107" i="2"/>
  <c r="BR107" i="2" s="1"/>
  <c r="BS107" i="2" s="1"/>
  <c r="A99" i="2"/>
  <c r="BR99" i="2" s="1"/>
  <c r="BS99" i="2" s="1"/>
  <c r="A91" i="2"/>
  <c r="BR91" i="2" s="1"/>
  <c r="BS91" i="2" s="1"/>
  <c r="A83" i="2"/>
  <c r="BR83" i="2" s="1"/>
  <c r="BS83" i="2" s="1"/>
  <c r="A75" i="2"/>
  <c r="BR75" i="2" s="1"/>
  <c r="BS75" i="2" s="1"/>
  <c r="A67" i="2"/>
  <c r="BR67" i="2" s="1"/>
  <c r="BS67" i="2" s="1"/>
  <c r="A59" i="2"/>
  <c r="BR59" i="2" s="1"/>
  <c r="BS59" i="2" s="1"/>
  <c r="A51" i="2"/>
  <c r="BR51" i="2" s="1"/>
  <c r="BS51" i="2" s="1"/>
  <c r="A42" i="2"/>
  <c r="BR42" i="2" s="1"/>
  <c r="BS42" i="2" s="1"/>
  <c r="A34" i="2"/>
  <c r="BR34" i="2" s="1"/>
  <c r="BS34" i="2" s="1"/>
  <c r="A26" i="2"/>
  <c r="BR26" i="2" s="1"/>
  <c r="BS26" i="2" s="1"/>
  <c r="A18" i="2"/>
  <c r="BR18" i="2" s="1"/>
  <c r="BS18" i="2" s="1"/>
  <c r="A10" i="2"/>
  <c r="BR10" i="2" s="1"/>
  <c r="BS10" i="2" s="1"/>
  <c r="AF139" i="2"/>
  <c r="BO139" i="2" s="1"/>
  <c r="AF115" i="2"/>
  <c r="BO115" i="2" s="1"/>
  <c r="AF91" i="2"/>
  <c r="BO91" i="2" s="1"/>
  <c r="AF67" i="2"/>
  <c r="BO67" i="2" s="1"/>
  <c r="AF42" i="2"/>
  <c r="BO42" i="2" s="1"/>
  <c r="AF18" i="2"/>
  <c r="BO18" i="2" s="1"/>
  <c r="AF136" i="2"/>
  <c r="BO136" i="2" s="1"/>
  <c r="AP29" i="2"/>
  <c r="BE29" i="2" s="1"/>
  <c r="AP110" i="2"/>
  <c r="BD110" i="2" s="1"/>
  <c r="AP102" i="2"/>
  <c r="AQ102" i="2" s="1"/>
  <c r="AP126" i="2"/>
  <c r="AQ126" i="2" s="1"/>
  <c r="AP94" i="2"/>
  <c r="AQ94" i="2" s="1"/>
  <c r="AP136" i="2"/>
  <c r="BD136" i="2" s="1"/>
  <c r="AP120" i="2"/>
  <c r="AQ120" i="2" s="1"/>
  <c r="AP88" i="2"/>
  <c r="BE88" i="2" s="1"/>
  <c r="AP72" i="2"/>
  <c r="BD72" i="2" s="1"/>
  <c r="AP64" i="2"/>
  <c r="BE64" i="2" s="1"/>
  <c r="AP39" i="2"/>
  <c r="AQ39" i="2" s="1"/>
  <c r="AP20" i="2"/>
  <c r="AQ20" i="2" s="1"/>
  <c r="AP12" i="2"/>
  <c r="BE12" i="2" s="1"/>
  <c r="AP134" i="2"/>
  <c r="BE134" i="2" s="1"/>
  <c r="AP142" i="2"/>
  <c r="BC142" i="2" s="1"/>
  <c r="BF142" i="2" s="1"/>
  <c r="BN142" i="2" s="1"/>
  <c r="AP146" i="2"/>
  <c r="AQ146" i="2" s="1"/>
  <c r="AP138" i="2"/>
  <c r="BD138" i="2" s="1"/>
  <c r="AP114" i="2"/>
  <c r="AQ114" i="2" s="1"/>
  <c r="AP98" i="2"/>
  <c r="BD98" i="2" s="1"/>
  <c r="AP74" i="2"/>
  <c r="BD74" i="2" s="1"/>
  <c r="AP50" i="2"/>
  <c r="BC50" i="2" s="1"/>
  <c r="AP41" i="2"/>
  <c r="AQ41" i="2" s="1"/>
  <c r="AP33" i="2"/>
  <c r="BC33" i="2" s="1"/>
  <c r="BF33" i="2" s="1"/>
  <c r="BN33" i="2" s="1"/>
  <c r="AP17" i="2"/>
  <c r="BE17" i="2" s="1"/>
  <c r="AP9" i="2"/>
  <c r="AQ9" i="2" s="1"/>
  <c r="AF144" i="2"/>
  <c r="BO144" i="2" s="1"/>
  <c r="AF80" i="2"/>
  <c r="BO80" i="2" s="1"/>
  <c r="AF15" i="2"/>
  <c r="BO15" i="2" s="1"/>
  <c r="AF146" i="2"/>
  <c r="BO146" i="2" s="1"/>
  <c r="AF114" i="2"/>
  <c r="BO114" i="2" s="1"/>
  <c r="AF82" i="2"/>
  <c r="BO82" i="2" s="1"/>
  <c r="AF66" i="2"/>
  <c r="BO66" i="2" s="1"/>
  <c r="AF58" i="2"/>
  <c r="BO58" i="2" s="1"/>
  <c r="AF50" i="2"/>
  <c r="BO50" i="2" s="1"/>
  <c r="AF17" i="2"/>
  <c r="BO17" i="2" s="1"/>
  <c r="AF9" i="2"/>
  <c r="BO9" i="2" s="1"/>
  <c r="AP124" i="2"/>
  <c r="BE124" i="2" s="1"/>
  <c r="AP116" i="2"/>
  <c r="BC116" i="2" s="1"/>
  <c r="AP84" i="2"/>
  <c r="BC84" i="2" s="1"/>
  <c r="AP60" i="2"/>
  <c r="BE60" i="2" s="1"/>
  <c r="AP129" i="2"/>
  <c r="AP62" i="2"/>
  <c r="AQ62" i="2" s="1"/>
  <c r="A154" i="2"/>
  <c r="BR154" i="2" s="1"/>
  <c r="BS154" i="2" s="1"/>
  <c r="A146" i="2"/>
  <c r="BR146" i="2" s="1"/>
  <c r="BS146" i="2" s="1"/>
  <c r="A138" i="2"/>
  <c r="BR138" i="2" s="1"/>
  <c r="BS138" i="2" s="1"/>
  <c r="A122" i="2"/>
  <c r="BR122" i="2" s="1"/>
  <c r="BS122" i="2" s="1"/>
  <c r="A114" i="2"/>
  <c r="BR114" i="2" s="1"/>
  <c r="BS114" i="2" s="1"/>
  <c r="A90" i="2"/>
  <c r="BR90" i="2" s="1"/>
  <c r="BS90" i="2" s="1"/>
  <c r="A82" i="2"/>
  <c r="BR82" i="2" s="1"/>
  <c r="BS82" i="2" s="1"/>
  <c r="A74" i="2"/>
  <c r="BR74" i="2" s="1"/>
  <c r="BS74" i="2" s="1"/>
  <c r="A66" i="2"/>
  <c r="BR66" i="2" s="1"/>
  <c r="BS66" i="2" s="1"/>
  <c r="A58" i="2"/>
  <c r="BR58" i="2" s="1"/>
  <c r="BS58" i="2" s="1"/>
  <c r="A50" i="2"/>
  <c r="BR50" i="2" s="1"/>
  <c r="BS50" i="2" s="1"/>
  <c r="A25" i="2"/>
  <c r="BR25" i="2" s="1"/>
  <c r="BS25" i="2" s="1"/>
  <c r="A17" i="2"/>
  <c r="BR17" i="2" s="1"/>
  <c r="BS17" i="2" s="1"/>
  <c r="A9" i="2"/>
  <c r="BR9" i="2" s="1"/>
  <c r="BS9" i="2" s="1"/>
  <c r="AF143" i="2"/>
  <c r="BO143" i="2" s="1"/>
  <c r="AF135" i="2"/>
  <c r="BO135" i="2" s="1"/>
  <c r="AF127" i="2"/>
  <c r="BO127" i="2" s="1"/>
  <c r="AF119" i="2"/>
  <c r="BO119" i="2" s="1"/>
  <c r="AF103" i="2"/>
  <c r="BO103" i="2" s="1"/>
  <c r="AF95" i="2"/>
  <c r="BO95" i="2" s="1"/>
  <c r="AF87" i="2"/>
  <c r="BO87" i="2" s="1"/>
  <c r="AF63" i="2"/>
  <c r="BO63" i="2" s="1"/>
  <c r="AF55" i="2"/>
  <c r="BO55" i="2" s="1"/>
  <c r="AF46" i="2"/>
  <c r="BO46" i="2" s="1"/>
  <c r="AF38" i="2"/>
  <c r="BO38" i="2" s="1"/>
  <c r="AF30" i="2"/>
  <c r="BO30" i="2" s="1"/>
  <c r="AF22" i="2"/>
  <c r="BO22" i="2" s="1"/>
  <c r="A134" i="2"/>
  <c r="BR134" i="2" s="1"/>
  <c r="BS134" i="2" s="1"/>
  <c r="A126" i="2"/>
  <c r="BR126" i="2" s="1"/>
  <c r="BS126" i="2" s="1"/>
  <c r="A94" i="2"/>
  <c r="BR94" i="2" s="1"/>
  <c r="BS94" i="2" s="1"/>
  <c r="A86" i="2"/>
  <c r="BR86" i="2" s="1"/>
  <c r="BS86" i="2" s="1"/>
  <c r="A62" i="2"/>
  <c r="BR62" i="2" s="1"/>
  <c r="BS62" i="2" s="1"/>
  <c r="A54" i="2"/>
  <c r="BR54" i="2" s="1"/>
  <c r="BS54" i="2" s="1"/>
  <c r="A29" i="2"/>
  <c r="BR29" i="2" s="1"/>
  <c r="BS29" i="2" s="1"/>
  <c r="A21" i="2"/>
  <c r="BR21" i="2" s="1"/>
  <c r="BS21" i="2" s="1"/>
  <c r="A13" i="2"/>
  <c r="BR13" i="2" s="1"/>
  <c r="BS13" i="2" s="1"/>
  <c r="AP7" i="2"/>
  <c r="BD7" i="2" s="1"/>
  <c r="AP93" i="2"/>
  <c r="BC93" i="2" s="1"/>
  <c r="BF93" i="2" s="1"/>
  <c r="BN93" i="2" s="1"/>
  <c r="AP108" i="2"/>
  <c r="BE108" i="2" s="1"/>
  <c r="AP155" i="2"/>
  <c r="BC155" i="2" s="1"/>
  <c r="AP56" i="2"/>
  <c r="BC56" i="2" s="1"/>
  <c r="BF56" i="2" s="1"/>
  <c r="BN56" i="2" s="1"/>
  <c r="AP156" i="2"/>
  <c r="BE156" i="2" s="1"/>
  <c r="AP53" i="2"/>
  <c r="AQ53" i="2" s="1"/>
  <c r="AP147" i="2"/>
  <c r="BC147" i="2" s="1"/>
  <c r="BF147" i="2" s="1"/>
  <c r="BN147" i="2" s="1"/>
  <c r="AP128" i="2"/>
  <c r="BD128" i="2" s="1"/>
  <c r="AP24" i="2"/>
  <c r="BE24" i="2" s="1"/>
  <c r="AP117" i="2"/>
  <c r="BE117" i="2" s="1"/>
  <c r="AP85" i="2"/>
  <c r="BD85" i="2" s="1"/>
  <c r="AP69" i="2"/>
  <c r="BC69" i="2" s="1"/>
  <c r="AP36" i="2"/>
  <c r="AQ36" i="2" s="1"/>
  <c r="AP92" i="2"/>
  <c r="AQ92" i="2" s="1"/>
  <c r="AP66" i="2"/>
  <c r="BE66" i="2" s="1"/>
  <c r="AP150" i="2"/>
  <c r="BC150" i="2" s="1"/>
  <c r="BF150" i="2" s="1"/>
  <c r="BN150" i="2" s="1"/>
  <c r="AP43" i="2"/>
  <c r="BD43" i="2" s="1"/>
  <c r="AP78" i="2"/>
  <c r="AQ78" i="2" s="1"/>
  <c r="AP23" i="2"/>
  <c r="AQ23" i="2" s="1"/>
  <c r="AP11" i="2"/>
  <c r="AP133" i="2"/>
  <c r="AQ133" i="2" s="1"/>
  <c r="AP61" i="2"/>
  <c r="BD61" i="2" s="1"/>
  <c r="AP144" i="2"/>
  <c r="AQ144" i="2" s="1"/>
  <c r="AP96" i="2"/>
  <c r="BE96" i="2" s="1"/>
  <c r="AP37" i="2"/>
  <c r="BD37" i="2" s="1"/>
  <c r="BE152" i="2"/>
  <c r="BC152" i="2"/>
  <c r="BF152" i="2" s="1"/>
  <c r="BN152" i="2" s="1"/>
  <c r="AQ152" i="2"/>
  <c r="BC48" i="2"/>
  <c r="BF48" i="2" s="1"/>
  <c r="BN48" i="2" s="1"/>
  <c r="AP130" i="2"/>
  <c r="BE72" i="2"/>
  <c r="BC62" i="2"/>
  <c r="BF62" i="2" s="1"/>
  <c r="BN62" i="2" s="1"/>
  <c r="AQ138" i="2"/>
  <c r="BC39" i="2"/>
  <c r="BF39" i="2" s="1"/>
  <c r="BN39" i="2" s="1"/>
  <c r="AP154" i="2"/>
  <c r="AP106" i="2"/>
  <c r="AP58" i="2"/>
  <c r="AP25" i="2"/>
  <c r="AQ29" i="2"/>
  <c r="BC29" i="2"/>
  <c r="BF29" i="2" s="1"/>
  <c r="BN29" i="2" s="1"/>
  <c r="AP90" i="2"/>
  <c r="AP153" i="2"/>
  <c r="BC153" i="2" s="1"/>
  <c r="AP145" i="2"/>
  <c r="BE145" i="2" s="1"/>
  <c r="AP121" i="2"/>
  <c r="BC121" i="2" s="1"/>
  <c r="BF121" i="2" s="1"/>
  <c r="BN121" i="2" s="1"/>
  <c r="AP113" i="2"/>
  <c r="AP105" i="2"/>
  <c r="BC105" i="2" s="1"/>
  <c r="AP97" i="2"/>
  <c r="BC97" i="2" s="1"/>
  <c r="AP81" i="2"/>
  <c r="BE81" i="2" s="1"/>
  <c r="AP73" i="2"/>
  <c r="BE73" i="2" s="1"/>
  <c r="AP57" i="2"/>
  <c r="BD57" i="2" s="1"/>
  <c r="AP49" i="2"/>
  <c r="AQ49" i="2" s="1"/>
  <c r="AP32" i="2"/>
  <c r="BE32" i="2" s="1"/>
  <c r="AP16" i="2"/>
  <c r="BE16" i="2" s="1"/>
  <c r="AP8" i="2"/>
  <c r="BE8" i="2" s="1"/>
  <c r="AP21" i="2"/>
  <c r="AP135" i="2"/>
  <c r="BC135" i="2" s="1"/>
  <c r="AP38" i="2"/>
  <c r="BE38" i="2" s="1"/>
  <c r="AP151" i="2"/>
  <c r="AQ151" i="2" s="1"/>
  <c r="AP119" i="2"/>
  <c r="AQ119" i="2" s="1"/>
  <c r="AP63" i="2"/>
  <c r="BE63" i="2" s="1"/>
  <c r="AP14" i="2"/>
  <c r="AQ14" i="2" s="1"/>
  <c r="A150" i="2"/>
  <c r="BR150" i="2" s="1"/>
  <c r="BS150" i="2" s="1"/>
  <c r="A157" i="2"/>
  <c r="BR157" i="2" s="1"/>
  <c r="BS157" i="2" s="1"/>
  <c r="A149" i="2"/>
  <c r="BR149" i="2" s="1"/>
  <c r="BS149" i="2" s="1"/>
  <c r="A141" i="2"/>
  <c r="BR141" i="2" s="1"/>
  <c r="BS141" i="2" s="1"/>
  <c r="A133" i="2"/>
  <c r="BR133" i="2" s="1"/>
  <c r="BS133" i="2" s="1"/>
  <c r="A125" i="2"/>
  <c r="BR125" i="2" s="1"/>
  <c r="BS125" i="2" s="1"/>
  <c r="A117" i="2"/>
  <c r="BR117" i="2" s="1"/>
  <c r="BS117" i="2" s="1"/>
  <c r="A109" i="2"/>
  <c r="BR109" i="2" s="1"/>
  <c r="BS109" i="2" s="1"/>
  <c r="A101" i="2"/>
  <c r="BR101" i="2" s="1"/>
  <c r="BS101" i="2" s="1"/>
  <c r="A93" i="2"/>
  <c r="BR93" i="2" s="1"/>
  <c r="BS93" i="2" s="1"/>
  <c r="A85" i="2"/>
  <c r="BR85" i="2" s="1"/>
  <c r="BS85" i="2" s="1"/>
  <c r="A77" i="2"/>
  <c r="BR77" i="2" s="1"/>
  <c r="BS77" i="2" s="1"/>
  <c r="A69" i="2"/>
  <c r="BR69" i="2" s="1"/>
  <c r="BS69" i="2" s="1"/>
  <c r="A61" i="2"/>
  <c r="BR61" i="2" s="1"/>
  <c r="BS61" i="2" s="1"/>
  <c r="A53" i="2"/>
  <c r="BR53" i="2" s="1"/>
  <c r="BS53" i="2" s="1"/>
  <c r="A44" i="2"/>
  <c r="BR44" i="2" s="1"/>
  <c r="BS44" i="2" s="1"/>
  <c r="A36" i="2"/>
  <c r="BR36" i="2" s="1"/>
  <c r="BS36" i="2" s="1"/>
  <c r="A28" i="2"/>
  <c r="BR28" i="2" s="1"/>
  <c r="BS28" i="2" s="1"/>
  <c r="A20" i="2"/>
  <c r="BR20" i="2" s="1"/>
  <c r="BS20" i="2" s="1"/>
  <c r="A12" i="2"/>
  <c r="BR12" i="2" s="1"/>
  <c r="BS12" i="2" s="1"/>
  <c r="A132" i="2"/>
  <c r="BR132" i="2" s="1"/>
  <c r="BS132" i="2" s="1"/>
  <c r="A124" i="2"/>
  <c r="BR124" i="2" s="1"/>
  <c r="BS124" i="2" s="1"/>
  <c r="A100" i="2"/>
  <c r="BR100" i="2" s="1"/>
  <c r="BS100" i="2" s="1"/>
  <c r="A68" i="2"/>
  <c r="BR68" i="2" s="1"/>
  <c r="BS68" i="2" s="1"/>
  <c r="A60" i="2"/>
  <c r="BR60" i="2" s="1"/>
  <c r="BS60" i="2" s="1"/>
  <c r="A35" i="2"/>
  <c r="BR35" i="2" s="1"/>
  <c r="BS35" i="2" s="1"/>
  <c r="BE15" i="2"/>
  <c r="AQ129" i="2"/>
  <c r="BD129" i="2"/>
  <c r="BC129" i="2"/>
  <c r="BF129" i="2" s="1"/>
  <c r="BN129" i="2" s="1"/>
  <c r="BE129" i="2"/>
  <c r="BE9" i="2"/>
  <c r="BC9" i="2"/>
  <c r="BF9" i="2" s="1"/>
  <c r="BN9" i="2" s="1"/>
  <c r="BD9" i="2"/>
  <c r="AP28" i="2"/>
  <c r="BD117" i="2"/>
  <c r="BD71" i="2"/>
  <c r="BC31" i="2"/>
  <c r="BF31" i="2" s="1"/>
  <c r="BN31" i="2" s="1"/>
  <c r="BE31" i="2"/>
  <c r="AQ31" i="2"/>
  <c r="BC80" i="2"/>
  <c r="BF80" i="2" s="1"/>
  <c r="BN80" i="2" s="1"/>
  <c r="BC24" i="2"/>
  <c r="BF24" i="2" s="1"/>
  <c r="BN24" i="2" s="1"/>
  <c r="AP137" i="2"/>
  <c r="AP89" i="2"/>
  <c r="AP65" i="2"/>
  <c r="AP40" i="2"/>
  <c r="BD152" i="2"/>
  <c r="BD29" i="2"/>
  <c r="BC55" i="2"/>
  <c r="BF55" i="2" s="1"/>
  <c r="BN55" i="2" s="1"/>
  <c r="BP55" i="2" s="1"/>
  <c r="AP148" i="2"/>
  <c r="AP132" i="2"/>
  <c r="AP100" i="2"/>
  <c r="AP76" i="2"/>
  <c r="AP68" i="2"/>
  <c r="AP52" i="2"/>
  <c r="AP35" i="2"/>
  <c r="AP27" i="2"/>
  <c r="AP122" i="2"/>
  <c r="AP82" i="2"/>
  <c r="AP112" i="2"/>
  <c r="AP104" i="2"/>
  <c r="AP118" i="2"/>
  <c r="AP86" i="2"/>
  <c r="AP70" i="2"/>
  <c r="AP54" i="2"/>
  <c r="AP45" i="2"/>
  <c r="AQ64" i="2"/>
  <c r="AP143" i="2"/>
  <c r="AP127" i="2"/>
  <c r="AP95" i="2"/>
  <c r="AP30" i="2"/>
  <c r="AP157" i="2"/>
  <c r="AP149" i="2"/>
  <c r="AP141" i="2"/>
  <c r="AP125" i="2"/>
  <c r="AP109" i="2"/>
  <c r="AP101" i="2"/>
  <c r="AP77" i="2"/>
  <c r="AP44" i="2"/>
  <c r="BD20" i="2"/>
  <c r="AF153" i="2"/>
  <c r="BO153" i="2" s="1"/>
  <c r="AF145" i="2"/>
  <c r="BO145" i="2" s="1"/>
  <c r="AF137" i="2"/>
  <c r="BO137" i="2" s="1"/>
  <c r="AF129" i="2"/>
  <c r="BO129" i="2" s="1"/>
  <c r="AF121" i="2"/>
  <c r="BO121" i="2" s="1"/>
  <c r="AF113" i="2"/>
  <c r="BO113" i="2" s="1"/>
  <c r="AF105" i="2"/>
  <c r="BO105" i="2" s="1"/>
  <c r="AF97" i="2"/>
  <c r="BO97" i="2" s="1"/>
  <c r="AF89" i="2"/>
  <c r="BO89" i="2" s="1"/>
  <c r="AF81" i="2"/>
  <c r="BO81" i="2" s="1"/>
  <c r="AF73" i="2"/>
  <c r="BO73" i="2" s="1"/>
  <c r="AF65" i="2"/>
  <c r="BO65" i="2" s="1"/>
  <c r="AF57" i="2"/>
  <c r="BO57" i="2" s="1"/>
  <c r="AF49" i="2"/>
  <c r="BO49" i="2" s="1"/>
  <c r="AF40" i="2"/>
  <c r="BO40" i="2" s="1"/>
  <c r="AF32" i="2"/>
  <c r="BO32" i="2" s="1"/>
  <c r="AF24" i="2"/>
  <c r="BO24" i="2" s="1"/>
  <c r="AF16" i="2"/>
  <c r="BO16" i="2" s="1"/>
  <c r="AF8" i="2"/>
  <c r="BO8" i="2" s="1"/>
  <c r="AP139" i="2"/>
  <c r="AP131" i="2"/>
  <c r="AP123" i="2"/>
  <c r="AP115" i="2"/>
  <c r="AP107" i="2"/>
  <c r="AP99" i="2"/>
  <c r="AP91" i="2"/>
  <c r="AP83" i="2"/>
  <c r="AP75" i="2"/>
  <c r="AP67" i="2"/>
  <c r="AP59" i="2"/>
  <c r="AP51" i="2"/>
  <c r="AP42" i="2"/>
  <c r="AP34" i="2"/>
  <c r="AP26" i="2"/>
  <c r="AP18" i="2"/>
  <c r="AP10" i="2"/>
  <c r="A152" i="2"/>
  <c r="BR152" i="2" s="1"/>
  <c r="BS152" i="2" s="1"/>
  <c r="A144" i="2"/>
  <c r="BR144" i="2" s="1"/>
  <c r="BS144" i="2" s="1"/>
  <c r="A136" i="2"/>
  <c r="BR136" i="2" s="1"/>
  <c r="BS136" i="2" s="1"/>
  <c r="A128" i="2"/>
  <c r="BR128" i="2" s="1"/>
  <c r="BS128" i="2" s="1"/>
  <c r="A120" i="2"/>
  <c r="BR120" i="2" s="1"/>
  <c r="BS120" i="2" s="1"/>
  <c r="A112" i="2"/>
  <c r="BR112" i="2" s="1"/>
  <c r="BS112" i="2" s="1"/>
  <c r="A104" i="2"/>
  <c r="BR104" i="2" s="1"/>
  <c r="BS104" i="2" s="1"/>
  <c r="A96" i="2"/>
  <c r="BR96" i="2" s="1"/>
  <c r="BS96" i="2" s="1"/>
  <c r="A88" i="2"/>
  <c r="BR88" i="2" s="1"/>
  <c r="BS88" i="2" s="1"/>
  <c r="A80" i="2"/>
  <c r="BR80" i="2" s="1"/>
  <c r="BS80" i="2" s="1"/>
  <c r="A72" i="2"/>
  <c r="BR72" i="2" s="1"/>
  <c r="BS72" i="2" s="1"/>
  <c r="A64" i="2"/>
  <c r="BR64" i="2" s="1"/>
  <c r="BS64" i="2" s="1"/>
  <c r="A56" i="2"/>
  <c r="BR56" i="2" s="1"/>
  <c r="BS56" i="2" s="1"/>
  <c r="A48" i="2"/>
  <c r="BR48" i="2" s="1"/>
  <c r="BS48" i="2" s="1"/>
  <c r="A39" i="2"/>
  <c r="BR39" i="2" s="1"/>
  <c r="BS39" i="2" s="1"/>
  <c r="A31" i="2"/>
  <c r="BR31" i="2" s="1"/>
  <c r="BS31" i="2" s="1"/>
  <c r="A23" i="2"/>
  <c r="BR23" i="2" s="1"/>
  <c r="BS23" i="2" s="1"/>
  <c r="A15" i="2"/>
  <c r="BR15" i="2" s="1"/>
  <c r="BS15" i="2" s="1"/>
  <c r="A7" i="2"/>
  <c r="BR7" i="2" s="1"/>
  <c r="BS7" i="2" s="1"/>
  <c r="AF156" i="2"/>
  <c r="BO156" i="2" s="1"/>
  <c r="AF148" i="2"/>
  <c r="BO148" i="2" s="1"/>
  <c r="AF140" i="2"/>
  <c r="BO140" i="2" s="1"/>
  <c r="AF132" i="2"/>
  <c r="BO132" i="2" s="1"/>
  <c r="AF124" i="2"/>
  <c r="BO124" i="2" s="1"/>
  <c r="AF116" i="2"/>
  <c r="BO116" i="2" s="1"/>
  <c r="AF108" i="2"/>
  <c r="BO108" i="2" s="1"/>
  <c r="AF100" i="2"/>
  <c r="BO100" i="2" s="1"/>
  <c r="AF92" i="2"/>
  <c r="BO92" i="2" s="1"/>
  <c r="AF84" i="2"/>
  <c r="BO84" i="2" s="1"/>
  <c r="AF76" i="2"/>
  <c r="BO76" i="2" s="1"/>
  <c r="AF68" i="2"/>
  <c r="BO68" i="2" s="1"/>
  <c r="AF60" i="2"/>
  <c r="BO60" i="2" s="1"/>
  <c r="AF52" i="2"/>
  <c r="BO52" i="2" s="1"/>
  <c r="AF43" i="2"/>
  <c r="BO43" i="2" s="1"/>
  <c r="AF35" i="2"/>
  <c r="BO35" i="2" s="1"/>
  <c r="AF27" i="2"/>
  <c r="BO27" i="2" s="1"/>
  <c r="AF19" i="2"/>
  <c r="BO19" i="2" s="1"/>
  <c r="AF11" i="2"/>
  <c r="BO11" i="2" s="1"/>
  <c r="D11" i="7"/>
  <c r="D18" i="7"/>
  <c r="D19" i="7"/>
  <c r="D9" i="7"/>
  <c r="D14" i="7"/>
  <c r="D41" i="7"/>
  <c r="D38" i="7"/>
  <c r="D16" i="7"/>
  <c r="D13" i="7"/>
  <c r="D26" i="7"/>
  <c r="D37" i="7"/>
  <c r="D22" i="7"/>
  <c r="D10" i="7"/>
  <c r="D40" i="7"/>
  <c r="D15" i="7"/>
  <c r="D46" i="7"/>
  <c r="D47" i="7"/>
  <c r="D48" i="7"/>
  <c r="D49" i="7"/>
  <c r="D50" i="7"/>
  <c r="D12" i="7"/>
  <c r="D39" i="7"/>
  <c r="D31" i="7"/>
  <c r="D8" i="7"/>
  <c r="D25" i="7"/>
  <c r="D24" i="7"/>
  <c r="D30" i="7"/>
  <c r="D34" i="7"/>
  <c r="D35" i="7"/>
  <c r="D33" i="7"/>
  <c r="D32" i="7"/>
  <c r="D42" i="7"/>
  <c r="D44" i="7"/>
  <c r="D45" i="7"/>
  <c r="D43" i="7"/>
  <c r="D20" i="7"/>
  <c r="D36" i="7"/>
  <c r="D51" i="7"/>
  <c r="D27" i="7"/>
  <c r="D29" i="7"/>
  <c r="D28" i="7"/>
  <c r="D17" i="7"/>
  <c r="BP31" i="2" l="1"/>
  <c r="AQ47" i="2"/>
  <c r="BD80" i="2"/>
  <c r="AQ156" i="2"/>
  <c r="BD19" i="2"/>
  <c r="BE19" i="2"/>
  <c r="AQ19" i="2"/>
  <c r="AQ12" i="2"/>
  <c r="BE13" i="2"/>
  <c r="AQ24" i="2"/>
  <c r="BD13" i="2"/>
  <c r="BC43" i="2"/>
  <c r="BF43" i="2" s="1"/>
  <c r="BN43" i="2" s="1"/>
  <c r="BP43" i="2" s="1"/>
  <c r="AQ22" i="2"/>
  <c r="BE121" i="2"/>
  <c r="AQ15" i="2"/>
  <c r="BD24" i="2"/>
  <c r="AQ43" i="2"/>
  <c r="AQ13" i="2"/>
  <c r="AQ134" i="2"/>
  <c r="BC22" i="2"/>
  <c r="BF22" i="2" s="1"/>
  <c r="BN22" i="2" s="1"/>
  <c r="BP22" i="2" s="1"/>
  <c r="AQ37" i="2"/>
  <c r="BD53" i="2"/>
  <c r="BC37" i="2"/>
  <c r="BF37" i="2" s="1"/>
  <c r="BN37" i="2" s="1"/>
  <c r="BP37" i="2" s="1"/>
  <c r="BE120" i="2"/>
  <c r="BP39" i="2"/>
  <c r="BD120" i="2"/>
  <c r="BD156" i="2"/>
  <c r="AQ97" i="2"/>
  <c r="AQ98" i="2"/>
  <c r="BP152" i="2"/>
  <c r="BC103" i="2"/>
  <c r="BF103" i="2" s="1"/>
  <c r="BN103" i="2" s="1"/>
  <c r="BP103" i="2" s="1"/>
  <c r="AQ111" i="2"/>
  <c r="BD15" i="2"/>
  <c r="BC111" i="2"/>
  <c r="BF111" i="2" s="1"/>
  <c r="BN111" i="2" s="1"/>
  <c r="BP111" i="2" s="1"/>
  <c r="BC120" i="2"/>
  <c r="BF120" i="2" s="1"/>
  <c r="BN120" i="2" s="1"/>
  <c r="BP120" i="2" s="1"/>
  <c r="BF116" i="2"/>
  <c r="BN116" i="2" s="1"/>
  <c r="BP116" i="2" s="1"/>
  <c r="BD133" i="2"/>
  <c r="BD33" i="2"/>
  <c r="BC145" i="2"/>
  <c r="BF145" i="2" s="1"/>
  <c r="BN145" i="2" s="1"/>
  <c r="BP145" i="2" s="1"/>
  <c r="BE111" i="2"/>
  <c r="BD134" i="2"/>
  <c r="BC124" i="2"/>
  <c r="BF124" i="2" s="1"/>
  <c r="BN124" i="2" s="1"/>
  <c r="BP124" i="2" s="1"/>
  <c r="BC92" i="2"/>
  <c r="BF92" i="2" s="1"/>
  <c r="BN92" i="2" s="1"/>
  <c r="BP92" i="2" s="1"/>
  <c r="BC156" i="2"/>
  <c r="BF156" i="2" s="1"/>
  <c r="BN156" i="2" s="1"/>
  <c r="BP156" i="2" s="1"/>
  <c r="AQ136" i="2"/>
  <c r="BP56" i="2"/>
  <c r="BD48" i="2"/>
  <c r="BD41" i="2"/>
  <c r="BD116" i="2"/>
  <c r="BC136" i="2"/>
  <c r="BF136" i="2" s="1"/>
  <c r="BN136" i="2" s="1"/>
  <c r="BP136" i="2" s="1"/>
  <c r="BP71" i="2"/>
  <c r="AQ80" i="2"/>
  <c r="BE41" i="2"/>
  <c r="BE116" i="2"/>
  <c r="BE36" i="2"/>
  <c r="BE114" i="2"/>
  <c r="BD39" i="2"/>
  <c r="BE136" i="2"/>
  <c r="BC134" i="2"/>
  <c r="BF134" i="2" s="1"/>
  <c r="BN134" i="2" s="1"/>
  <c r="BP93" i="2"/>
  <c r="BD92" i="2"/>
  <c r="BE119" i="2"/>
  <c r="BC41" i="2"/>
  <c r="BF41" i="2" s="1"/>
  <c r="BN41" i="2" s="1"/>
  <c r="BP41" i="2" s="1"/>
  <c r="AQ116" i="2"/>
  <c r="BC36" i="2"/>
  <c r="BF36" i="2" s="1"/>
  <c r="BN36" i="2" s="1"/>
  <c r="BP36" i="2" s="1"/>
  <c r="BE53" i="2"/>
  <c r="BD114" i="2"/>
  <c r="BE48" i="2"/>
  <c r="BP150" i="2"/>
  <c r="BE39" i="2"/>
  <c r="BP142" i="2"/>
  <c r="BC73" i="2"/>
  <c r="BF73" i="2" s="1"/>
  <c r="BN73" i="2" s="1"/>
  <c r="BP73" i="2" s="1"/>
  <c r="BP15" i="2"/>
  <c r="BE71" i="2"/>
  <c r="BC140" i="2"/>
  <c r="BF140" i="2" s="1"/>
  <c r="BN140" i="2" s="1"/>
  <c r="BP140" i="2" s="1"/>
  <c r="AQ110" i="2"/>
  <c r="BC64" i="2"/>
  <c r="BF64" i="2" s="1"/>
  <c r="BN64" i="2" s="1"/>
  <c r="BP64" i="2" s="1"/>
  <c r="AQ55" i="2"/>
  <c r="BC79" i="2"/>
  <c r="BF79" i="2" s="1"/>
  <c r="BN79" i="2" s="1"/>
  <c r="BP79" i="2" s="1"/>
  <c r="BE98" i="2"/>
  <c r="AQ108" i="2"/>
  <c r="BE74" i="2"/>
  <c r="BC114" i="2"/>
  <c r="BF114" i="2" s="1"/>
  <c r="BN114" i="2" s="1"/>
  <c r="BP114" i="2" s="1"/>
  <c r="AQ72" i="2"/>
  <c r="AQ56" i="2"/>
  <c r="BE20" i="2"/>
  <c r="BD73" i="2"/>
  <c r="BD79" i="2"/>
  <c r="AQ71" i="2"/>
  <c r="AQ140" i="2"/>
  <c r="BE102" i="2"/>
  <c r="BC78" i="2"/>
  <c r="BF78" i="2" s="1"/>
  <c r="BN78" i="2" s="1"/>
  <c r="BP78" i="2" s="1"/>
  <c r="BC138" i="2"/>
  <c r="BF138" i="2" s="1"/>
  <c r="BN138" i="2" s="1"/>
  <c r="BP138" i="2" s="1"/>
  <c r="BP87" i="2"/>
  <c r="BC102" i="2"/>
  <c r="BF102" i="2" s="1"/>
  <c r="BN102" i="2" s="1"/>
  <c r="BP102" i="2" s="1"/>
  <c r="BD62" i="2"/>
  <c r="BC46" i="2"/>
  <c r="BF46" i="2" s="1"/>
  <c r="BN46" i="2" s="1"/>
  <c r="BP46" i="2" s="1"/>
  <c r="BD55" i="2"/>
  <c r="BE79" i="2"/>
  <c r="BP80" i="2"/>
  <c r="BC98" i="2"/>
  <c r="BF98" i="2" s="1"/>
  <c r="BN98" i="2" s="1"/>
  <c r="BP98" i="2" s="1"/>
  <c r="BD140" i="2"/>
  <c r="BD102" i="2"/>
  <c r="BE78" i="2"/>
  <c r="BC72" i="2"/>
  <c r="BF72" i="2" s="1"/>
  <c r="BN72" i="2" s="1"/>
  <c r="BP72" i="2" s="1"/>
  <c r="BE138" i="2"/>
  <c r="BP13" i="2"/>
  <c r="BP33" i="2"/>
  <c r="BE62" i="2"/>
  <c r="BD64" i="2"/>
  <c r="BE93" i="2"/>
  <c r="AQ74" i="2"/>
  <c r="BD78" i="2"/>
  <c r="BP48" i="2"/>
  <c r="AQ150" i="2"/>
  <c r="BP147" i="2"/>
  <c r="BC20" i="2"/>
  <c r="BF20" i="2" s="1"/>
  <c r="BN20" i="2" s="1"/>
  <c r="BP20" i="2" s="1"/>
  <c r="BC96" i="2"/>
  <c r="BF96" i="2" s="1"/>
  <c r="BN96" i="2" s="1"/>
  <c r="BP96" i="2" s="1"/>
  <c r="BE33" i="2"/>
  <c r="BD36" i="2"/>
  <c r="BD87" i="2"/>
  <c r="AQ60" i="2"/>
  <c r="BP62" i="2"/>
  <c r="BE87" i="2"/>
  <c r="BD17" i="2"/>
  <c r="BD103" i="2"/>
  <c r="BP29" i="2"/>
  <c r="BD121" i="2"/>
  <c r="AQ63" i="2"/>
  <c r="BE142" i="2"/>
  <c r="BE46" i="2"/>
  <c r="BC133" i="2"/>
  <c r="BF133" i="2" s="1"/>
  <c r="BN133" i="2" s="1"/>
  <c r="BP133" i="2" s="1"/>
  <c r="AQ87" i="2"/>
  <c r="BE103" i="2"/>
  <c r="BE126" i="2"/>
  <c r="BE14" i="2"/>
  <c r="BD22" i="2"/>
  <c r="BC63" i="2"/>
  <c r="BF63" i="2" s="1"/>
  <c r="BN63" i="2" s="1"/>
  <c r="BP63" i="2" s="1"/>
  <c r="AQ142" i="2"/>
  <c r="AQ46" i="2"/>
  <c r="BF153" i="2"/>
  <c r="BN153" i="2" s="1"/>
  <c r="BP153" i="2" s="1"/>
  <c r="BE133" i="2"/>
  <c r="BP9" i="2"/>
  <c r="BE94" i="2"/>
  <c r="BP134" i="2"/>
  <c r="BE7" i="2"/>
  <c r="AQ7" i="2"/>
  <c r="BC7" i="2"/>
  <c r="BF7" i="2" s="1"/>
  <c r="BN7" i="2" s="1"/>
  <c r="BP7" i="2" s="1"/>
  <c r="BD60" i="2"/>
  <c r="BD147" i="2"/>
  <c r="BD119" i="2"/>
  <c r="BD142" i="2"/>
  <c r="BC8" i="2"/>
  <c r="BF8" i="2" s="1"/>
  <c r="BN8" i="2" s="1"/>
  <c r="BP8" i="2" s="1"/>
  <c r="AQ124" i="2"/>
  <c r="AQ33" i="2"/>
  <c r="BC60" i="2"/>
  <c r="BF60" i="2" s="1"/>
  <c r="BN60" i="2" s="1"/>
  <c r="BP60" i="2" s="1"/>
  <c r="AQ147" i="2"/>
  <c r="BC74" i="2"/>
  <c r="BF74" i="2" s="1"/>
  <c r="BN74" i="2" s="1"/>
  <c r="BP74" i="2" s="1"/>
  <c r="BP121" i="2"/>
  <c r="BC12" i="2"/>
  <c r="BF12" i="2" s="1"/>
  <c r="BN12" i="2" s="1"/>
  <c r="BP12" i="2" s="1"/>
  <c r="BD8" i="2"/>
  <c r="BE144" i="2"/>
  <c r="BE50" i="2"/>
  <c r="BC88" i="2"/>
  <c r="BF88" i="2" s="1"/>
  <c r="BN88" i="2" s="1"/>
  <c r="BP88" i="2" s="1"/>
  <c r="BD12" i="2"/>
  <c r="AQ17" i="2"/>
  <c r="BC14" i="2"/>
  <c r="BF14" i="2" s="1"/>
  <c r="BN14" i="2" s="1"/>
  <c r="BP14" i="2" s="1"/>
  <c r="BE56" i="2"/>
  <c r="BD124" i="2"/>
  <c r="BD84" i="2"/>
  <c r="BE92" i="2"/>
  <c r="BD146" i="2"/>
  <c r="BF50" i="2"/>
  <c r="BN50" i="2" s="1"/>
  <c r="BP50" i="2" s="1"/>
  <c r="AQ155" i="2"/>
  <c r="BE84" i="2"/>
  <c r="BD126" i="2"/>
  <c r="BD88" i="2"/>
  <c r="BC146" i="2"/>
  <c r="BF146" i="2" s="1"/>
  <c r="BN146" i="2" s="1"/>
  <c r="BP146" i="2" s="1"/>
  <c r="BE146" i="2"/>
  <c r="BF84" i="2"/>
  <c r="BN84" i="2" s="1"/>
  <c r="BP84" i="2" s="1"/>
  <c r="BC94" i="2"/>
  <c r="BF94" i="2" s="1"/>
  <c r="BN94" i="2" s="1"/>
  <c r="BP94" i="2" s="1"/>
  <c r="BC126" i="2"/>
  <c r="BF126" i="2" s="1"/>
  <c r="BN126" i="2" s="1"/>
  <c r="BP126" i="2" s="1"/>
  <c r="AQ88" i="2"/>
  <c r="BE110" i="2"/>
  <c r="BC110" i="2"/>
  <c r="BF110" i="2" s="1"/>
  <c r="BN110" i="2" s="1"/>
  <c r="BP110" i="2" s="1"/>
  <c r="BC17" i="2"/>
  <c r="BF17" i="2" s="1"/>
  <c r="BN17" i="2" s="1"/>
  <c r="BP17" i="2" s="1"/>
  <c r="AQ145" i="2"/>
  <c r="AQ50" i="2"/>
  <c r="BE85" i="2"/>
  <c r="BD145" i="2"/>
  <c r="AQ84" i="2"/>
  <c r="AQ93" i="2"/>
  <c r="BE37" i="2"/>
  <c r="BD50" i="2"/>
  <c r="BC85" i="2"/>
  <c r="BF85" i="2" s="1"/>
  <c r="BN85" i="2" s="1"/>
  <c r="BP85" i="2" s="1"/>
  <c r="BD94" i="2"/>
  <c r="AQ66" i="2"/>
  <c r="BC11" i="2"/>
  <c r="BF11" i="2" s="1"/>
  <c r="BN11" i="2" s="1"/>
  <c r="BP11" i="2" s="1"/>
  <c r="AQ11" i="2"/>
  <c r="BD11" i="2"/>
  <c r="BE11" i="2"/>
  <c r="AQ73" i="2"/>
  <c r="AQ38" i="2"/>
  <c r="AQ57" i="2"/>
  <c r="BD153" i="2"/>
  <c r="BD151" i="2"/>
  <c r="BE155" i="2"/>
  <c r="BD23" i="2"/>
  <c r="BF155" i="2"/>
  <c r="BN155" i="2" s="1"/>
  <c r="BP155" i="2" s="1"/>
  <c r="BD69" i="2"/>
  <c r="BE61" i="2"/>
  <c r="AQ61" i="2"/>
  <c r="BC38" i="2"/>
  <c r="BF38" i="2" s="1"/>
  <c r="BN38" i="2" s="1"/>
  <c r="BP38" i="2" s="1"/>
  <c r="BE153" i="2"/>
  <c r="BE151" i="2"/>
  <c r="BD66" i="2"/>
  <c r="BC108" i="2"/>
  <c r="BF108" i="2" s="1"/>
  <c r="BN108" i="2" s="1"/>
  <c r="BP108" i="2" s="1"/>
  <c r="BE147" i="2"/>
  <c r="BE23" i="2"/>
  <c r="BD155" i="2"/>
  <c r="BD56" i="2"/>
  <c r="AQ121" i="2"/>
  <c r="AQ153" i="2"/>
  <c r="AQ96" i="2"/>
  <c r="BE43" i="2"/>
  <c r="BD96" i="2"/>
  <c r="BC66" i="2"/>
  <c r="BF66" i="2" s="1"/>
  <c r="BN66" i="2" s="1"/>
  <c r="BP66" i="2" s="1"/>
  <c r="BC61" i="2"/>
  <c r="BF61" i="2" s="1"/>
  <c r="BN61" i="2" s="1"/>
  <c r="BP61" i="2" s="1"/>
  <c r="BD93" i="2"/>
  <c r="BD108" i="2"/>
  <c r="AQ85" i="2"/>
  <c r="AQ69" i="2"/>
  <c r="BF69" i="2"/>
  <c r="BN69" i="2" s="1"/>
  <c r="BP69" i="2" s="1"/>
  <c r="BE57" i="2"/>
  <c r="AQ117" i="2"/>
  <c r="BE69" i="2"/>
  <c r="BC117" i="2"/>
  <c r="BF117" i="2" s="1"/>
  <c r="BN117" i="2" s="1"/>
  <c r="BP117" i="2" s="1"/>
  <c r="BC57" i="2"/>
  <c r="BF57" i="2" s="1"/>
  <c r="BN57" i="2" s="1"/>
  <c r="BP57" i="2" s="1"/>
  <c r="BC53" i="2"/>
  <c r="BF53" i="2" s="1"/>
  <c r="BN53" i="2" s="1"/>
  <c r="BP53" i="2" s="1"/>
  <c r="BC23" i="2"/>
  <c r="BF23" i="2" s="1"/>
  <c r="BN23" i="2" s="1"/>
  <c r="BP23" i="2" s="1"/>
  <c r="BC144" i="2"/>
  <c r="BF144" i="2" s="1"/>
  <c r="BN144" i="2" s="1"/>
  <c r="BP144" i="2" s="1"/>
  <c r="BD144" i="2"/>
  <c r="BD150" i="2"/>
  <c r="BE150" i="2"/>
  <c r="BC128" i="2"/>
  <c r="BF128" i="2" s="1"/>
  <c r="BN128" i="2" s="1"/>
  <c r="BP128" i="2" s="1"/>
  <c r="AQ128" i="2"/>
  <c r="BE128" i="2"/>
  <c r="BE106" i="2"/>
  <c r="AQ106" i="2"/>
  <c r="BC106" i="2"/>
  <c r="BF106" i="2" s="1"/>
  <c r="BN106" i="2" s="1"/>
  <c r="BP106" i="2" s="1"/>
  <c r="BD106" i="2"/>
  <c r="BE130" i="2"/>
  <c r="AQ130" i="2"/>
  <c r="BC130" i="2"/>
  <c r="BF130" i="2" s="1"/>
  <c r="BN130" i="2" s="1"/>
  <c r="BP130" i="2" s="1"/>
  <c r="BD130" i="2"/>
  <c r="BE97" i="2"/>
  <c r="AQ105" i="2"/>
  <c r="BF97" i="2"/>
  <c r="BN97" i="2" s="1"/>
  <c r="BP97" i="2" s="1"/>
  <c r="BD63" i="2"/>
  <c r="BD32" i="2"/>
  <c r="AQ32" i="2"/>
  <c r="BC32" i="2"/>
  <c r="BF32" i="2" s="1"/>
  <c r="BN32" i="2" s="1"/>
  <c r="BP32" i="2" s="1"/>
  <c r="BD81" i="2"/>
  <c r="AQ81" i="2"/>
  <c r="BC58" i="2"/>
  <c r="BF58" i="2" s="1"/>
  <c r="BN58" i="2" s="1"/>
  <c r="BP58" i="2" s="1"/>
  <c r="BD58" i="2"/>
  <c r="BE58" i="2"/>
  <c r="AQ58" i="2"/>
  <c r="BE105" i="2"/>
  <c r="AQ16" i="2"/>
  <c r="BD105" i="2"/>
  <c r="BC119" i="2"/>
  <c r="BF119" i="2" s="1"/>
  <c r="BN119" i="2" s="1"/>
  <c r="BP119" i="2" s="1"/>
  <c r="BC49" i="2"/>
  <c r="BF49" i="2" s="1"/>
  <c r="BN49" i="2" s="1"/>
  <c r="BP49" i="2" s="1"/>
  <c r="BD49" i="2"/>
  <c r="BE49" i="2"/>
  <c r="BF135" i="2"/>
  <c r="BN135" i="2" s="1"/>
  <c r="BP135" i="2" s="1"/>
  <c r="BD135" i="2"/>
  <c r="AQ21" i="2"/>
  <c r="BC21" i="2"/>
  <c r="BF21" i="2" s="1"/>
  <c r="BN21" i="2" s="1"/>
  <c r="BP21" i="2" s="1"/>
  <c r="BD21" i="2"/>
  <c r="BE21" i="2"/>
  <c r="BD14" i="2"/>
  <c r="BD16" i="2"/>
  <c r="BF105" i="2"/>
  <c r="BN105" i="2" s="1"/>
  <c r="BP105" i="2" s="1"/>
  <c r="BE135" i="2"/>
  <c r="BC151" i="2"/>
  <c r="BF151" i="2" s="1"/>
  <c r="BN151" i="2" s="1"/>
  <c r="BP151" i="2" s="1"/>
  <c r="BC90" i="2"/>
  <c r="BF90" i="2" s="1"/>
  <c r="BN90" i="2" s="1"/>
  <c r="BP90" i="2" s="1"/>
  <c r="AQ90" i="2"/>
  <c r="BE90" i="2"/>
  <c r="BD90" i="2"/>
  <c r="BD97" i="2"/>
  <c r="BC154" i="2"/>
  <c r="BF154" i="2" s="1"/>
  <c r="BN154" i="2" s="1"/>
  <c r="BP154" i="2" s="1"/>
  <c r="AQ154" i="2"/>
  <c r="BE154" i="2"/>
  <c r="BD154" i="2"/>
  <c r="AQ8" i="2"/>
  <c r="AQ113" i="2"/>
  <c r="BD113" i="2"/>
  <c r="BE113" i="2"/>
  <c r="BC16" i="2"/>
  <c r="BF16" i="2" s="1"/>
  <c r="BN16" i="2" s="1"/>
  <c r="BP16" i="2" s="1"/>
  <c r="BC81" i="2"/>
  <c r="BF81" i="2" s="1"/>
  <c r="BN81" i="2" s="1"/>
  <c r="BP81" i="2" s="1"/>
  <c r="BC113" i="2"/>
  <c r="BF113" i="2" s="1"/>
  <c r="BN113" i="2" s="1"/>
  <c r="BP113" i="2" s="1"/>
  <c r="AQ135" i="2"/>
  <c r="BD38" i="2"/>
  <c r="BC25" i="2"/>
  <c r="BF25" i="2" s="1"/>
  <c r="BN25" i="2" s="1"/>
  <c r="BP25" i="2" s="1"/>
  <c r="BE25" i="2"/>
  <c r="BD25" i="2"/>
  <c r="AQ25" i="2"/>
  <c r="AQ75" i="2"/>
  <c r="BC75" i="2"/>
  <c r="BF75" i="2" s="1"/>
  <c r="BN75" i="2" s="1"/>
  <c r="BP75" i="2" s="1"/>
  <c r="BE75" i="2"/>
  <c r="BD75" i="2"/>
  <c r="BE76" i="2"/>
  <c r="BD76" i="2"/>
  <c r="AQ76" i="2"/>
  <c r="BC76" i="2"/>
  <c r="BF76" i="2" s="1"/>
  <c r="BN76" i="2" s="1"/>
  <c r="BP76" i="2" s="1"/>
  <c r="AQ89" i="2"/>
  <c r="BE89" i="2"/>
  <c r="BD89" i="2"/>
  <c r="BC89" i="2"/>
  <c r="BF89" i="2" s="1"/>
  <c r="BN89" i="2" s="1"/>
  <c r="BP89" i="2" s="1"/>
  <c r="AQ83" i="2"/>
  <c r="BC83" i="2"/>
  <c r="BF83" i="2" s="1"/>
  <c r="BN83" i="2" s="1"/>
  <c r="BP83" i="2" s="1"/>
  <c r="BE83" i="2"/>
  <c r="BD83" i="2"/>
  <c r="BD40" i="2"/>
  <c r="AQ40" i="2"/>
  <c r="BC40" i="2"/>
  <c r="BF40" i="2" s="1"/>
  <c r="BN40" i="2" s="1"/>
  <c r="BP40" i="2" s="1"/>
  <c r="BE40" i="2"/>
  <c r="AQ26" i="2"/>
  <c r="BC26" i="2"/>
  <c r="BF26" i="2" s="1"/>
  <c r="BN26" i="2" s="1"/>
  <c r="BP26" i="2" s="1"/>
  <c r="BD26" i="2"/>
  <c r="BE26" i="2"/>
  <c r="AQ91" i="2"/>
  <c r="BC91" i="2"/>
  <c r="BF91" i="2" s="1"/>
  <c r="BN91" i="2" s="1"/>
  <c r="BP91" i="2" s="1"/>
  <c r="BD91" i="2"/>
  <c r="BE91" i="2"/>
  <c r="BD125" i="2"/>
  <c r="BE125" i="2"/>
  <c r="BC125" i="2"/>
  <c r="BF125" i="2" s="1"/>
  <c r="BN125" i="2" s="1"/>
  <c r="BP125" i="2" s="1"/>
  <c r="AQ125" i="2"/>
  <c r="BC118" i="2"/>
  <c r="BF118" i="2" s="1"/>
  <c r="BN118" i="2" s="1"/>
  <c r="BP118" i="2" s="1"/>
  <c r="AQ118" i="2"/>
  <c r="BE118" i="2"/>
  <c r="BD118" i="2"/>
  <c r="BD82" i="2"/>
  <c r="BC82" i="2"/>
  <c r="BF82" i="2" s="1"/>
  <c r="BN82" i="2" s="1"/>
  <c r="BP82" i="2" s="1"/>
  <c r="AQ82" i="2"/>
  <c r="BE82" i="2"/>
  <c r="AQ132" i="2"/>
  <c r="BD132" i="2"/>
  <c r="BC132" i="2"/>
  <c r="BF132" i="2" s="1"/>
  <c r="BN132" i="2" s="1"/>
  <c r="BP132" i="2" s="1"/>
  <c r="BE132" i="2"/>
  <c r="AQ34" i="2"/>
  <c r="BC34" i="2"/>
  <c r="BF34" i="2" s="1"/>
  <c r="BN34" i="2" s="1"/>
  <c r="BP34" i="2" s="1"/>
  <c r="BD34" i="2"/>
  <c r="BE34" i="2"/>
  <c r="AQ99" i="2"/>
  <c r="BC99" i="2"/>
  <c r="BF99" i="2" s="1"/>
  <c r="BN99" i="2" s="1"/>
  <c r="BP99" i="2" s="1"/>
  <c r="BE99" i="2"/>
  <c r="BD99" i="2"/>
  <c r="BD141" i="2"/>
  <c r="BC141" i="2"/>
  <c r="BF141" i="2" s="1"/>
  <c r="BN141" i="2" s="1"/>
  <c r="BP141" i="2" s="1"/>
  <c r="BE141" i="2"/>
  <c r="AQ141" i="2"/>
  <c r="BC122" i="2"/>
  <c r="BF122" i="2" s="1"/>
  <c r="BN122" i="2" s="1"/>
  <c r="BP122" i="2" s="1"/>
  <c r="AQ122" i="2"/>
  <c r="BE122" i="2"/>
  <c r="BD122" i="2"/>
  <c r="AQ148" i="2"/>
  <c r="BC148" i="2"/>
  <c r="BF148" i="2" s="1"/>
  <c r="BN148" i="2" s="1"/>
  <c r="BP148" i="2" s="1"/>
  <c r="BD148" i="2"/>
  <c r="BE148" i="2"/>
  <c r="AQ137" i="2"/>
  <c r="BD137" i="2"/>
  <c r="BC137" i="2"/>
  <c r="BF137" i="2" s="1"/>
  <c r="BN137" i="2" s="1"/>
  <c r="BP137" i="2" s="1"/>
  <c r="BE137" i="2"/>
  <c r="BP19" i="2"/>
  <c r="AQ10" i="2"/>
  <c r="BC10" i="2"/>
  <c r="BF10" i="2" s="1"/>
  <c r="BN10" i="2" s="1"/>
  <c r="BP10" i="2" s="1"/>
  <c r="BD10" i="2"/>
  <c r="BE10" i="2"/>
  <c r="BD101" i="2"/>
  <c r="BE101" i="2"/>
  <c r="BC101" i="2"/>
  <c r="BF101" i="2" s="1"/>
  <c r="BN101" i="2" s="1"/>
  <c r="BP101" i="2" s="1"/>
  <c r="AQ101" i="2"/>
  <c r="BC70" i="2"/>
  <c r="BF70" i="2" s="1"/>
  <c r="BN70" i="2" s="1"/>
  <c r="BP70" i="2" s="1"/>
  <c r="AQ70" i="2"/>
  <c r="BD70" i="2"/>
  <c r="BE70" i="2"/>
  <c r="BE65" i="2"/>
  <c r="AQ65" i="2"/>
  <c r="BD65" i="2"/>
  <c r="BC65" i="2"/>
  <c r="BF65" i="2" s="1"/>
  <c r="BN65" i="2" s="1"/>
  <c r="BP65" i="2" s="1"/>
  <c r="AQ18" i="2"/>
  <c r="BC18" i="2"/>
  <c r="BF18" i="2" s="1"/>
  <c r="BN18" i="2" s="1"/>
  <c r="BP18" i="2" s="1"/>
  <c r="BE18" i="2"/>
  <c r="BD18" i="2"/>
  <c r="BC30" i="2"/>
  <c r="BF30" i="2" s="1"/>
  <c r="BN30" i="2" s="1"/>
  <c r="BP30" i="2" s="1"/>
  <c r="AQ30" i="2"/>
  <c r="BE30" i="2"/>
  <c r="BD30" i="2"/>
  <c r="BC86" i="2"/>
  <c r="BF86" i="2" s="1"/>
  <c r="BN86" i="2" s="1"/>
  <c r="BP86" i="2" s="1"/>
  <c r="AQ86" i="2"/>
  <c r="BE86" i="2"/>
  <c r="BD86" i="2"/>
  <c r="AQ107" i="2"/>
  <c r="BC107" i="2"/>
  <c r="BF107" i="2" s="1"/>
  <c r="BN107" i="2" s="1"/>
  <c r="BP107" i="2" s="1"/>
  <c r="BD107" i="2"/>
  <c r="BE107" i="2"/>
  <c r="AQ127" i="2"/>
  <c r="BE127" i="2"/>
  <c r="BC127" i="2"/>
  <c r="BF127" i="2" s="1"/>
  <c r="BN127" i="2" s="1"/>
  <c r="BP127" i="2" s="1"/>
  <c r="BD127" i="2"/>
  <c r="AQ115" i="2"/>
  <c r="BC115" i="2"/>
  <c r="BF115" i="2" s="1"/>
  <c r="BN115" i="2" s="1"/>
  <c r="BP115" i="2" s="1"/>
  <c r="BE115" i="2"/>
  <c r="BD115" i="2"/>
  <c r="BD157" i="2"/>
  <c r="BE157" i="2"/>
  <c r="AQ157" i="2"/>
  <c r="BC157" i="2"/>
  <c r="BF157" i="2" s="1"/>
  <c r="BN157" i="2" s="1"/>
  <c r="BP157" i="2" s="1"/>
  <c r="AQ143" i="2"/>
  <c r="BE143" i="2"/>
  <c r="BC143" i="2"/>
  <c r="BF143" i="2" s="1"/>
  <c r="BN143" i="2" s="1"/>
  <c r="BP143" i="2" s="1"/>
  <c r="BD143" i="2"/>
  <c r="BC104" i="2"/>
  <c r="BF104" i="2" s="1"/>
  <c r="BN104" i="2" s="1"/>
  <c r="BP104" i="2" s="1"/>
  <c r="BE104" i="2"/>
  <c r="BD104" i="2"/>
  <c r="AQ104" i="2"/>
  <c r="BP129" i="2"/>
  <c r="AQ59" i="2"/>
  <c r="BC59" i="2"/>
  <c r="BF59" i="2" s="1"/>
  <c r="BN59" i="2" s="1"/>
  <c r="BP59" i="2" s="1"/>
  <c r="BD59" i="2"/>
  <c r="BE59" i="2"/>
  <c r="AQ123" i="2"/>
  <c r="BC123" i="2"/>
  <c r="BF123" i="2" s="1"/>
  <c r="BN123" i="2" s="1"/>
  <c r="BP123" i="2" s="1"/>
  <c r="BD123" i="2"/>
  <c r="BE123" i="2"/>
  <c r="BD44" i="2"/>
  <c r="BC44" i="2"/>
  <c r="BF44" i="2" s="1"/>
  <c r="BN44" i="2" s="1"/>
  <c r="BP44" i="2" s="1"/>
  <c r="AQ44" i="2"/>
  <c r="BE44" i="2"/>
  <c r="AQ45" i="2"/>
  <c r="BE45" i="2"/>
  <c r="BD45" i="2"/>
  <c r="BC45" i="2"/>
  <c r="BF45" i="2" s="1"/>
  <c r="BN45" i="2" s="1"/>
  <c r="BP45" i="2" s="1"/>
  <c r="BC112" i="2"/>
  <c r="BF112" i="2" s="1"/>
  <c r="BN112" i="2" s="1"/>
  <c r="BP112" i="2" s="1"/>
  <c r="BE112" i="2"/>
  <c r="BD112" i="2"/>
  <c r="AQ112" i="2"/>
  <c r="AQ52" i="2"/>
  <c r="BC52" i="2"/>
  <c r="BF52" i="2" s="1"/>
  <c r="BN52" i="2" s="1"/>
  <c r="BP52" i="2" s="1"/>
  <c r="BE52" i="2"/>
  <c r="BD52" i="2"/>
  <c r="BP24" i="2"/>
  <c r="AQ139" i="2"/>
  <c r="BC139" i="2"/>
  <c r="BF139" i="2" s="1"/>
  <c r="BN139" i="2" s="1"/>
  <c r="BP139" i="2" s="1"/>
  <c r="BD139" i="2"/>
  <c r="BE139" i="2"/>
  <c r="AQ95" i="2"/>
  <c r="BE95" i="2"/>
  <c r="BC95" i="2"/>
  <c r="BF95" i="2" s="1"/>
  <c r="BN95" i="2" s="1"/>
  <c r="BP95" i="2" s="1"/>
  <c r="BD95" i="2"/>
  <c r="BD109" i="2"/>
  <c r="BC109" i="2"/>
  <c r="BF109" i="2" s="1"/>
  <c r="BN109" i="2" s="1"/>
  <c r="BP109" i="2" s="1"/>
  <c r="BE109" i="2"/>
  <c r="AQ109" i="2"/>
  <c r="AQ100" i="2"/>
  <c r="BC100" i="2"/>
  <c r="BF100" i="2" s="1"/>
  <c r="BN100" i="2" s="1"/>
  <c r="BP100" i="2" s="1"/>
  <c r="BD100" i="2"/>
  <c r="BE100" i="2"/>
  <c r="AQ42" i="2"/>
  <c r="BC42" i="2"/>
  <c r="BF42" i="2" s="1"/>
  <c r="BN42" i="2" s="1"/>
  <c r="BP42" i="2" s="1"/>
  <c r="BE42" i="2"/>
  <c r="BD42" i="2"/>
  <c r="BD149" i="2"/>
  <c r="AQ149" i="2"/>
  <c r="BC149" i="2"/>
  <c r="BF149" i="2" s="1"/>
  <c r="BN149" i="2" s="1"/>
  <c r="BP149" i="2" s="1"/>
  <c r="BE149" i="2"/>
  <c r="BE27" i="2"/>
  <c r="AQ27" i="2"/>
  <c r="BD27" i="2"/>
  <c r="BC27" i="2"/>
  <c r="BF27" i="2" s="1"/>
  <c r="BN27" i="2" s="1"/>
  <c r="BP27" i="2" s="1"/>
  <c r="AQ51" i="2"/>
  <c r="BC51" i="2"/>
  <c r="BF51" i="2" s="1"/>
  <c r="BN51" i="2" s="1"/>
  <c r="BP51" i="2" s="1"/>
  <c r="BE51" i="2"/>
  <c r="BD51" i="2"/>
  <c r="AQ35" i="2"/>
  <c r="BD35" i="2"/>
  <c r="BC35" i="2"/>
  <c r="BF35" i="2" s="1"/>
  <c r="BN35" i="2" s="1"/>
  <c r="BP35" i="2" s="1"/>
  <c r="BE35" i="2"/>
  <c r="BD28" i="2"/>
  <c r="BC28" i="2"/>
  <c r="BF28" i="2" s="1"/>
  <c r="BN28" i="2" s="1"/>
  <c r="BP28" i="2" s="1"/>
  <c r="AQ28" i="2"/>
  <c r="BE28" i="2"/>
  <c r="AQ67" i="2"/>
  <c r="BC67" i="2"/>
  <c r="BF67" i="2" s="1"/>
  <c r="BN67" i="2" s="1"/>
  <c r="BP67" i="2" s="1"/>
  <c r="BE67" i="2"/>
  <c r="BD67" i="2"/>
  <c r="AQ131" i="2"/>
  <c r="BC131" i="2"/>
  <c r="BF131" i="2" s="1"/>
  <c r="BN131" i="2" s="1"/>
  <c r="BP131" i="2" s="1"/>
  <c r="BD131" i="2"/>
  <c r="BE131" i="2"/>
  <c r="BD77" i="2"/>
  <c r="AQ77" i="2"/>
  <c r="BE77" i="2"/>
  <c r="BC77" i="2"/>
  <c r="BF77" i="2" s="1"/>
  <c r="BN77" i="2" s="1"/>
  <c r="BP77" i="2" s="1"/>
  <c r="BE54" i="2"/>
  <c r="BD54" i="2"/>
  <c r="BC54" i="2"/>
  <c r="BF54" i="2" s="1"/>
  <c r="BN54" i="2" s="1"/>
  <c r="BP54" i="2" s="1"/>
  <c r="AQ54" i="2"/>
  <c r="AQ68" i="2"/>
  <c r="BD68" i="2"/>
  <c r="BE68" i="2"/>
  <c r="BC68" i="2"/>
  <c r="BF68" i="2" s="1"/>
  <c r="BN68" i="2" s="1"/>
  <c r="BP68" i="2" s="1"/>
  <c r="I14" i="8"/>
  <c r="I15" i="8"/>
  <c r="I16" i="8"/>
  <c r="I17" i="8"/>
  <c r="I18" i="8"/>
  <c r="I21" i="8"/>
  <c r="I22" i="8"/>
  <c r="I23" i="8"/>
  <c r="I24" i="8"/>
  <c r="I25" i="8"/>
  <c r="G14" i="8"/>
  <c r="G15" i="8"/>
  <c r="G16" i="8"/>
  <c r="G17" i="8"/>
  <c r="G18" i="8"/>
  <c r="G21" i="8"/>
  <c r="G22" i="8"/>
  <c r="G23" i="8"/>
  <c r="G24" i="8"/>
  <c r="G25" i="8"/>
  <c r="E12" i="8"/>
  <c r="G12" i="8" s="1"/>
  <c r="I12" i="8" s="1"/>
  <c r="E13" i="8"/>
  <c r="G13" i="8" s="1"/>
  <c r="I13" i="8" s="1"/>
  <c r="E14" i="8"/>
  <c r="E15" i="8"/>
  <c r="E16" i="8"/>
  <c r="E17" i="8"/>
  <c r="E18" i="8"/>
  <c r="E19" i="8"/>
  <c r="G19" i="8" s="1"/>
  <c r="I19" i="8" s="1"/>
  <c r="E20" i="8"/>
  <c r="G20" i="8" s="1"/>
  <c r="I20" i="8" s="1"/>
  <c r="E21" i="8"/>
  <c r="E22" i="8"/>
  <c r="E23" i="8"/>
  <c r="E24" i="8"/>
  <c r="E25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G36" i="8" l="1"/>
  <c r="D11" i="8"/>
  <c r="V42" i="8"/>
  <c r="G42" i="8"/>
  <c r="I42" i="8" s="1"/>
  <c r="R42" i="8" s="1"/>
  <c r="S42" i="8" s="1"/>
  <c r="V39" i="8"/>
  <c r="V38" i="8"/>
  <c r="V37" i="8"/>
  <c r="H37" i="8"/>
  <c r="G37" i="8"/>
  <c r="I37" i="8" s="1"/>
  <c r="R37" i="8" s="1"/>
  <c r="S37" i="8" s="1"/>
  <c r="V36" i="8"/>
  <c r="N34" i="8"/>
  <c r="G35" i="8" l="1"/>
  <c r="O35" i="8" s="1"/>
  <c r="K34" i="8"/>
  <c r="O36" i="8"/>
  <c r="G34" i="8"/>
  <c r="H38" i="8"/>
  <c r="H39" i="8"/>
  <c r="H42" i="8"/>
  <c r="O37" i="8"/>
  <c r="G38" i="8"/>
  <c r="M34" i="8"/>
  <c r="G39" i="8"/>
  <c r="I38" i="8" l="1"/>
  <c r="R38" i="8" s="1"/>
  <c r="S38" i="8" s="1"/>
  <c r="O38" i="8"/>
  <c r="I39" i="8"/>
  <c r="R39" i="8" s="1"/>
  <c r="S39" i="8" s="1"/>
  <c r="O39" i="8"/>
  <c r="V35" i="8" l="1"/>
  <c r="D23" i="7" l="1"/>
  <c r="D21" i="7"/>
  <c r="E11" i="8" s="1"/>
  <c r="G11" i="8" s="1"/>
  <c r="I11" i="8" s="1"/>
  <c r="I26" i="8" s="1"/>
  <c r="D7" i="7"/>
  <c r="I27" i="8" l="1"/>
  <c r="L34" i="8" s="1"/>
  <c r="H36" i="8" s="1"/>
  <c r="I36" i="8" s="1"/>
  <c r="R36" i="8" s="1"/>
  <c r="S36" i="8" s="1"/>
  <c r="J45" i="4"/>
  <c r="J44" i="4"/>
  <c r="C14" i="5"/>
  <c r="I53" i="4"/>
  <c r="J42" i="4"/>
  <c r="J41" i="4"/>
  <c r="J40" i="4"/>
  <c r="J39" i="4"/>
  <c r="J38" i="4"/>
  <c r="J37" i="4"/>
  <c r="J36" i="4"/>
  <c r="J35" i="4"/>
  <c r="J34" i="4"/>
  <c r="J33" i="4"/>
  <c r="H34" i="8" l="1"/>
  <c r="I34" i="8" s="1"/>
  <c r="H35" i="8"/>
  <c r="I35" i="8" s="1"/>
  <c r="R35" i="8" s="1"/>
  <c r="S35" i="8" s="1"/>
  <c r="V34" i="8"/>
  <c r="R34" i="8"/>
  <c r="S34" i="8" s="1"/>
  <c r="O34" i="8"/>
  <c r="I29" i="8"/>
  <c r="J43" i="4"/>
  <c r="J46" i="4" l="1"/>
  <c r="G48" i="4" s="1"/>
  <c r="G50" i="4" s="1"/>
  <c r="E6" i="2" l="1"/>
  <c r="G6" i="2"/>
  <c r="P6" i="2"/>
  <c r="V6" i="2"/>
  <c r="AB6" i="2"/>
  <c r="AH6" i="2"/>
  <c r="AI6" i="2" s="1"/>
  <c r="AJ6" i="2" s="1"/>
  <c r="AM6" i="2"/>
  <c r="AO6" i="2"/>
  <c r="AS6" i="2"/>
  <c r="AU6" i="2"/>
  <c r="AW6" i="2"/>
  <c r="AY6" i="2"/>
  <c r="BB6" i="2"/>
  <c r="BJ6" i="2"/>
  <c r="J30" i="5" l="1"/>
  <c r="K30" i="5" s="1"/>
  <c r="B31" i="5"/>
  <c r="J31" i="5"/>
  <c r="K31" i="5" s="1"/>
  <c r="J29" i="5"/>
  <c r="K29" i="5" s="1"/>
  <c r="B30" i="5"/>
  <c r="F31" i="5"/>
  <c r="B29" i="5"/>
  <c r="F30" i="5"/>
  <c r="K26" i="5"/>
  <c r="F29" i="5"/>
  <c r="L20" i="5"/>
  <c r="F25" i="5" s="1"/>
  <c r="D31" i="5"/>
  <c r="D30" i="5"/>
  <c r="D29" i="5"/>
  <c r="AK6" i="2"/>
  <c r="AP6" i="2" s="1"/>
  <c r="BF6" i="2" s="1"/>
  <c r="AF6" i="2"/>
  <c r="BO6" i="2" s="1"/>
  <c r="A6" i="2"/>
  <c r="BR6" i="2" l="1"/>
  <c r="BS6" i="2" s="1"/>
  <c r="H31" i="5"/>
  <c r="E31" i="5"/>
  <c r="H29" i="5"/>
  <c r="E29" i="5"/>
  <c r="H30" i="5"/>
  <c r="E30" i="5"/>
  <c r="BD6" i="2"/>
  <c r="AQ6" i="2"/>
  <c r="BE6" i="2"/>
  <c r="BN6" i="2"/>
  <c r="BP6" i="2" s="1"/>
  <c r="BC6" i="2"/>
</calcChain>
</file>

<file path=xl/sharedStrings.xml><?xml version="1.0" encoding="utf-8"?>
<sst xmlns="http://schemas.openxmlformats.org/spreadsheetml/2006/main" count="1198" uniqueCount="706">
  <si>
    <t>noms</t>
  </si>
  <si>
    <t xml:space="preserve"> N° Licence</t>
  </si>
  <si>
    <t>Noms</t>
  </si>
  <si>
    <t>Prenoms</t>
  </si>
  <si>
    <t>Adresse</t>
  </si>
  <si>
    <t>Code postal</t>
  </si>
  <si>
    <t>Ville</t>
  </si>
  <si>
    <t>TEL N°1</t>
  </si>
  <si>
    <t>TEL N°2</t>
  </si>
  <si>
    <t>Mail</t>
  </si>
  <si>
    <t>Mode de paiement 1</t>
  </si>
  <si>
    <t>Montant</t>
  </si>
  <si>
    <t>Montant 1</t>
  </si>
  <si>
    <t>N° cheque 1</t>
  </si>
  <si>
    <t>Ets bancaire 1</t>
  </si>
  <si>
    <t>Date d'encaissement 1</t>
  </si>
  <si>
    <t>Mode de paiement 2</t>
  </si>
  <si>
    <t>Montant 2</t>
  </si>
  <si>
    <t>N° cheque 2</t>
  </si>
  <si>
    <t>Ets bancaire 2</t>
  </si>
  <si>
    <t>Date d'encaissement 2</t>
  </si>
  <si>
    <t>Mode de paiement 3</t>
  </si>
  <si>
    <t>Montant 3</t>
  </si>
  <si>
    <t>N° cheque 3</t>
  </si>
  <si>
    <t>Ets bancaire 3</t>
  </si>
  <si>
    <t>Date d'encaissement 3</t>
  </si>
  <si>
    <t>date de naissance</t>
  </si>
  <si>
    <t>annee de naissance</t>
  </si>
  <si>
    <t>age</t>
  </si>
  <si>
    <t xml:space="preserve">saison   </t>
  </si>
  <si>
    <t>Categorie</t>
  </si>
  <si>
    <t>Code catégorie</t>
  </si>
  <si>
    <t>Type de licence</t>
  </si>
  <si>
    <t>Code type de licence</t>
  </si>
  <si>
    <t>option si promo</t>
  </si>
  <si>
    <t>code si promo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</si>
  <si>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</si>
  <si>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</si>
  <si>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</si>
  <si>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</si>
  <si>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</si>
  <si>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</si>
  <si>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</si>
  <si>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</si>
  <si>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</si>
  <si>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</si>
  <si>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</si>
  <si>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</si>
  <si>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</si>
  <si>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</si>
  <si>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</si>
  <si>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</si>
  <si>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</si>
  <si>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</si>
  <si>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</si>
  <si>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</si>
  <si>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</si>
  <si>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</si>
  <si>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</si>
  <si>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</si>
  <si>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</si>
  <si>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</si>
  <si>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</si>
  <si>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</si>
  <si>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</si>
  <si>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</si>
  <si>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</si>
  <si>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</si>
  <si>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</si>
  <si>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</si>
  <si>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</si>
  <si>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</si>
  <si>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</si>
  <si>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</si>
  <si>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</si>
  <si>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</si>
  <si>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</si>
  <si>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</si>
  <si>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</si>
  <si>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</si>
  <si>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</si>
  <si>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</si>
  <si>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</si>
  <si>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</si>
  <si>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</si>
  <si>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Bureau</t>
  </si>
  <si>
    <t>B</t>
  </si>
  <si>
    <t>Formule intensive</t>
  </si>
  <si>
    <t>les autres</t>
  </si>
  <si>
    <t>Maillot</t>
  </si>
  <si>
    <t xml:space="preserve">remise famille </t>
  </si>
  <si>
    <t xml:space="preserve">code final </t>
  </si>
  <si>
    <t>CALCUL DE LA CATEGORIE ET DE LA COTISATION</t>
  </si>
  <si>
    <t>Ptix de la cotisation totale</t>
  </si>
  <si>
    <t>Critérium Fédéral</t>
  </si>
  <si>
    <t>Achat maillot</t>
  </si>
  <si>
    <t>Remise famille</t>
  </si>
  <si>
    <t>Autre aide</t>
  </si>
  <si>
    <t>OPTIONS CHOISIES</t>
  </si>
  <si>
    <t>Cotisation annuelle</t>
  </si>
  <si>
    <t>Cotisation part club</t>
  </si>
  <si>
    <t>cotisation part ligue/comité</t>
  </si>
  <si>
    <t>REPARTITION COUT LICENCE</t>
  </si>
  <si>
    <t>somme totale à régler avec options</t>
  </si>
  <si>
    <t xml:space="preserve">M o d e   d e   p a i e m e n t                                     M o d e    d e   p a i e m e n t </t>
  </si>
  <si>
    <t>Motif du changement</t>
  </si>
  <si>
    <t>Mode de Paiement</t>
  </si>
  <si>
    <t>Montant Format Monétaire</t>
  </si>
  <si>
    <t>N° Chèque</t>
  </si>
  <si>
    <t>Date de modification</t>
  </si>
  <si>
    <t>Ets Bancaire</t>
  </si>
  <si>
    <t>Modification du prix de la licence en cours d'année</t>
  </si>
  <si>
    <t>Nouveau cout</t>
  </si>
  <si>
    <t>Déjà regle</t>
  </si>
  <si>
    <t>Reste à régler</t>
  </si>
  <si>
    <t>date de saisie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</si>
  <si>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</si>
  <si>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</si>
  <si>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</si>
  <si>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</si>
  <si>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</si>
  <si>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</si>
  <si>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</si>
  <si>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</si>
  <si>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</si>
  <si>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</si>
  <si>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</si>
  <si>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</si>
  <si>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</si>
  <si>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</si>
  <si>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</si>
  <si>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</si>
  <si>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</si>
  <si>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</si>
  <si>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</si>
  <si>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</si>
  <si>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</si>
  <si>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</si>
  <si>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</si>
  <si>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</si>
  <si>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</si>
  <si>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</si>
  <si>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</si>
  <si>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</si>
  <si>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</si>
  <si>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</si>
  <si>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</si>
  <si>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</si>
  <si>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</si>
  <si>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</si>
  <si>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</si>
  <si>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</si>
  <si>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</si>
  <si>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</si>
  <si>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</si>
  <si>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</si>
  <si>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</si>
  <si>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</si>
  <si>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</si>
  <si>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</si>
  <si>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</si>
  <si>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</si>
  <si>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</si>
  <si>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</si>
  <si>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</si>
  <si>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</si>
  <si>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</si>
  <si>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</si>
  <si>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</si>
  <si>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</si>
  <si>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</si>
  <si>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</si>
  <si>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</si>
  <si>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</si>
  <si>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</si>
  <si>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</si>
  <si>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</si>
  <si>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</si>
  <si>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</si>
  <si>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</si>
  <si>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</si>
  <si>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</si>
  <si>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</si>
  <si>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</si>
  <si>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</si>
  <si>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sexe</t>
  </si>
  <si>
    <t>20/05/1967</t>
  </si>
  <si>
    <t>option licence</t>
  </si>
  <si>
    <t>Libre</t>
  </si>
  <si>
    <t>Entrainement</t>
  </si>
  <si>
    <t>Traditionnelle</t>
  </si>
  <si>
    <t>Promotionnelle</t>
  </si>
  <si>
    <t>Sexe</t>
  </si>
  <si>
    <t>M</t>
  </si>
  <si>
    <t>F</t>
  </si>
  <si>
    <t>Non</t>
  </si>
  <si>
    <t>choix</t>
  </si>
  <si>
    <t>Oui</t>
  </si>
  <si>
    <t>vice président</t>
  </si>
  <si>
    <t>critetium federal veteran senior</t>
  </si>
  <si>
    <t>banque</t>
  </si>
  <si>
    <t>CEBFC</t>
  </si>
  <si>
    <t>La banque postale</t>
  </si>
  <si>
    <t>Mode de paiement</t>
  </si>
  <si>
    <t>Espece</t>
  </si>
  <si>
    <t>Chèque</t>
  </si>
  <si>
    <t>Bon mairie</t>
  </si>
  <si>
    <t>Cheque vancances</t>
  </si>
  <si>
    <t>Coupons Sport</t>
  </si>
  <si>
    <t>essai</t>
  </si>
  <si>
    <r>
      <rPr>
        <sz val="72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</t>
    </r>
  </si>
  <si>
    <t>DIJON tennis de table</t>
  </si>
  <si>
    <t>Centre sportif de la SOURCE</t>
  </si>
  <si>
    <t>Boulevard Gaston BACHELARD</t>
  </si>
  <si>
    <t>21000 DIJON</t>
  </si>
  <si>
    <t>Tel: 07 86 40 22 34</t>
  </si>
  <si>
    <t>FACTURE</t>
  </si>
  <si>
    <t>N°</t>
  </si>
  <si>
    <t>/2018/2019</t>
  </si>
  <si>
    <t>Désignation</t>
  </si>
  <si>
    <t>Prix unitaire</t>
  </si>
  <si>
    <t>Nbre</t>
  </si>
  <si>
    <t>montant</t>
  </si>
  <si>
    <t>Total</t>
  </si>
  <si>
    <t>Remise forfaitaire</t>
  </si>
  <si>
    <t>en %</t>
  </si>
  <si>
    <t>en €</t>
  </si>
  <si>
    <t>Somme à régler</t>
  </si>
  <si>
    <t>la somme à regler s'élève à  :</t>
  </si>
  <si>
    <t>Le club de Dijon tennis de table n'est pas assujetti à la TVA</t>
  </si>
  <si>
    <t xml:space="preserve">A DIJON LE : </t>
  </si>
  <si>
    <t>Le président</t>
  </si>
  <si>
    <t>Jerome Hardy</t>
  </si>
  <si>
    <t>ATTESTATION PAIEMENT LICENCE</t>
  </si>
  <si>
    <t>licenciés</t>
  </si>
  <si>
    <t>DIJON TENNIS DE TABLE</t>
  </si>
  <si>
    <t>Dijon le :</t>
  </si>
  <si>
    <t>Tel : 0786402234</t>
  </si>
  <si>
    <t>Objet :</t>
  </si>
  <si>
    <t xml:space="preserve"> Je soussigné Jérome HARDY, président du club de DIJON tennis de table, atteste que la cotisation-licence annuelle pour l'association DIJON tennis de table de</t>
  </si>
  <si>
    <t>a été réglée dans sa globalité pour la somme de  :</t>
  </si>
  <si>
    <t>Etablissement Bancaire</t>
  </si>
  <si>
    <t>A faire valoir ce que de droit</t>
  </si>
  <si>
    <t>Jérome HARDY</t>
  </si>
  <si>
    <t>Président de l'association DIJON  tennis de table</t>
  </si>
  <si>
    <t>GIRARD Philippe</t>
  </si>
  <si>
    <t xml:space="preserve">Attestation paiement cotisation-licence  saison 2018-2019 de </t>
  </si>
  <si>
    <t>Association loi 1901 déclarée en Préfecture de la Côte d’Or</t>
  </si>
  <si>
    <t>Ayant pour activité la pratique et la promotion du tennis de table</t>
  </si>
  <si>
    <t>Œuvre ou organisme d’intérêt général</t>
  </si>
  <si>
    <t>RECU FISCAL</t>
  </si>
  <si>
    <t>Donateur</t>
  </si>
  <si>
    <t>L’association Dijon Tennis de table reconnait avoir reçu à titre de don la somme de </t>
  </si>
  <si>
    <t>Sommes en toutes lettres </t>
  </si>
  <si>
    <t xml:space="preserve">Mode de versement  </t>
  </si>
  <si>
    <t>Numéraire</t>
  </si>
  <si>
    <t>Renonciation au remboursement de frais engagés dans le cadre des activités bénévoles au de l’association renonciation à une partie de la dette.</t>
  </si>
  <si>
    <t>Renonciation à une partie de la dette</t>
  </si>
  <si>
    <t>Date du versement ou de la renonciation</t>
  </si>
  <si>
    <t>Date d’émission du reçu</t>
  </si>
  <si>
    <t xml:space="preserve">Le président </t>
  </si>
  <si>
    <t>Référence materiel</t>
  </si>
  <si>
    <t>Ref</t>
  </si>
  <si>
    <t xml:space="preserve">Désignation </t>
  </si>
  <si>
    <t>Prix catalogue</t>
  </si>
  <si>
    <t>Marque</t>
  </si>
  <si>
    <t>Fournisseur</t>
  </si>
  <si>
    <t>0000323</t>
  </si>
  <si>
    <t>Joola</t>
  </si>
  <si>
    <t>Wack sport</t>
  </si>
  <si>
    <t>Butterfly</t>
  </si>
  <si>
    <t>Ping passion</t>
  </si>
  <si>
    <t>marque ping</t>
  </si>
  <si>
    <t>Donic</t>
  </si>
  <si>
    <t>Andro</t>
  </si>
  <si>
    <t>39,90</t>
  </si>
  <si>
    <t>N°cheque</t>
  </si>
  <si>
    <t>N° facture</t>
  </si>
  <si>
    <t>Montant facture</t>
  </si>
  <si>
    <t>date de paiement</t>
  </si>
  <si>
    <t>Wack</t>
  </si>
  <si>
    <t>N°012003</t>
  </si>
  <si>
    <t>Butterbly</t>
  </si>
  <si>
    <t>21girar</t>
  </si>
  <si>
    <t>Nom prénom</t>
  </si>
  <si>
    <t>ref article</t>
  </si>
  <si>
    <t>designation</t>
  </si>
  <si>
    <t>Prix</t>
  </si>
  <si>
    <t>nbre</t>
  </si>
  <si>
    <t>remise</t>
  </si>
  <si>
    <t>TOTAL</t>
  </si>
  <si>
    <t>Frais de port</t>
  </si>
  <si>
    <t>Remise</t>
  </si>
  <si>
    <t>Recapitulatif des commandes</t>
  </si>
  <si>
    <t>arrondir les nombres</t>
  </si>
  <si>
    <t>Nom Prenom</t>
  </si>
  <si>
    <t>paiement</t>
  </si>
  <si>
    <t>Etablissement bancaire</t>
  </si>
  <si>
    <t>N° Cheque</t>
  </si>
  <si>
    <t>Somme réglée</t>
  </si>
  <si>
    <t>Port</t>
  </si>
  <si>
    <t>montant total</t>
  </si>
  <si>
    <t>valleur reelle monatant total</t>
  </si>
  <si>
    <t>valeur arrondie montant total</t>
  </si>
  <si>
    <t>Commandes</t>
  </si>
  <si>
    <t>wack sport frais de port</t>
  </si>
  <si>
    <t>Cout club</t>
  </si>
  <si>
    <t>commande inferieure a 45 €</t>
  </si>
  <si>
    <t>commande superieure à 80 €</t>
  </si>
  <si>
    <t>commande comprise entre 45€ et 80€</t>
  </si>
  <si>
    <t>Tableau des commandes</t>
  </si>
  <si>
    <t>Montant de la commande</t>
  </si>
  <si>
    <t>Fournisseurs</t>
  </si>
  <si>
    <t>Date de paiement</t>
  </si>
  <si>
    <t>N°Chèque</t>
  </si>
  <si>
    <t>Commentaire</t>
  </si>
  <si>
    <t>photo</t>
  </si>
  <si>
    <t>nom image</t>
  </si>
  <si>
    <t>Colonne70</t>
  </si>
  <si>
    <t>F:\Gestion club DIJON TT\licencie\</t>
  </si>
  <si>
    <t>chemin d'acces</t>
  </si>
  <si>
    <t>Colonne71</t>
  </si>
  <si>
    <t>0200194</t>
  </si>
  <si>
    <t>0210157</t>
  </si>
  <si>
    <t>0101096</t>
  </si>
  <si>
    <t>0120115</t>
  </si>
  <si>
    <t>0000193</t>
  </si>
  <si>
    <t>0001065</t>
  </si>
  <si>
    <t>0620116</t>
  </si>
  <si>
    <t>0600104</t>
  </si>
  <si>
    <t>0001331</t>
  </si>
  <si>
    <t>0000855</t>
  </si>
  <si>
    <t>0260137</t>
  </si>
  <si>
    <t>0511031</t>
  </si>
  <si>
    <t>0200677</t>
  </si>
  <si>
    <t>0000198</t>
  </si>
  <si>
    <t>0610114</t>
  </si>
  <si>
    <t>0001089</t>
  </si>
  <si>
    <t>06620180</t>
  </si>
  <si>
    <t>06620190</t>
  </si>
  <si>
    <t>06620200</t>
  </si>
  <si>
    <t>06620210</t>
  </si>
  <si>
    <t>06620220</t>
  </si>
  <si>
    <t>0000815</t>
  </si>
  <si>
    <t>0440100</t>
  </si>
  <si>
    <t>0000174</t>
  </si>
  <si>
    <t>0231204</t>
  </si>
  <si>
    <t>0231068</t>
  </si>
  <si>
    <t>04006600</t>
  </si>
  <si>
    <t>0460630</t>
  </si>
  <si>
    <t>0470103</t>
  </si>
  <si>
    <t>0460111</t>
  </si>
  <si>
    <t>0440180</t>
  </si>
  <si>
    <t>0640106</t>
  </si>
  <si>
    <t>0640610</t>
  </si>
  <si>
    <t>0640611</t>
  </si>
  <si>
    <t>0640607</t>
  </si>
  <si>
    <t>0121211</t>
  </si>
  <si>
    <t>0490151</t>
  </si>
  <si>
    <t>0690117</t>
  </si>
  <si>
    <t>0260614</t>
  </si>
  <si>
    <t>0311040</t>
  </si>
  <si>
    <t>0260727</t>
  </si>
  <si>
    <t>0100662</t>
  </si>
  <si>
    <t>Chemisette Grip Lady</t>
  </si>
  <si>
    <t>Jupette Tibhar Lady</t>
  </si>
  <si>
    <t>Mark V</t>
  </si>
  <si>
    <t>Bois TREIBER CO OFF/S</t>
  </si>
  <si>
    <t>THIBAR SAMSONOV JUNIOR</t>
  </si>
  <si>
    <t>REV.SUPER DEFENSE 40</t>
  </si>
  <si>
    <t>BACKSIDE 2.0 D</t>
  </si>
  <si>
    <t>Ruban raquette Tibhar</t>
  </si>
  <si>
    <t>Colle Wack Sport individual</t>
  </si>
  <si>
    <t>KILLER PRO</t>
  </si>
  <si>
    <t>VO102</t>
  </si>
  <si>
    <t>Chaussures super power</t>
  </si>
  <si>
    <t>balles speedball par 72</t>
  </si>
  <si>
    <t>Chem Padoca lady</t>
  </si>
  <si>
    <t>Vari spin D,TECS</t>
  </si>
  <si>
    <t>Nettoyant spay 205 ml</t>
  </si>
  <si>
    <t>impuls speed</t>
  </si>
  <si>
    <t>Ma raquette et moi</t>
  </si>
  <si>
    <t>Les gestes de base</t>
  </si>
  <si>
    <t>les rotations</t>
  </si>
  <si>
    <t>Comment gagner un match</t>
  </si>
  <si>
    <t>101 facons de s'eclater</t>
  </si>
  <si>
    <t>Rev.Super Spinpips chop II</t>
  </si>
  <si>
    <t>colle wack sport individual 180 ml</t>
  </si>
  <si>
    <t>marqueurs  tibhar</t>
  </si>
  <si>
    <t>vari spin</t>
  </si>
  <si>
    <t>Tee shirt Cornilleau action</t>
  </si>
  <si>
    <t>Tee shirt andro "correy"</t>
  </si>
  <si>
    <t>Table Joola Olymp</t>
  </si>
  <si>
    <t xml:space="preserve">Poteaux+Filet </t>
  </si>
  <si>
    <t>Robot Junior</t>
  </si>
  <si>
    <t>Poteaux+filet Clip Bleu</t>
  </si>
  <si>
    <t>Marqueur Tibhar Smash</t>
  </si>
  <si>
    <t xml:space="preserve">Mini raquette </t>
  </si>
  <si>
    <t>Multisize ball set</t>
  </si>
  <si>
    <t xml:space="preserve">Spinball </t>
  </si>
  <si>
    <t>Balles Joola Elephant</t>
  </si>
  <si>
    <t>Raquette Tacteo</t>
  </si>
  <si>
    <t>porte Serviette Tibhar (par 4)</t>
  </si>
  <si>
    <t>Serviette Tibhar Spectra</t>
  </si>
  <si>
    <t>Chaussures Rally</t>
  </si>
  <si>
    <t>sac Mendoza L Andro</t>
  </si>
  <si>
    <t>chaussures Sprint</t>
  </si>
  <si>
    <t>Bois Joola eagle carbon extrem</t>
  </si>
  <si>
    <t>32,95</t>
  </si>
  <si>
    <t>3,90</t>
  </si>
  <si>
    <t>13</t>
  </si>
  <si>
    <t>36,00</t>
  </si>
  <si>
    <t>64,90</t>
  </si>
  <si>
    <t>6,90</t>
  </si>
  <si>
    <t>38,95</t>
  </si>
  <si>
    <t>13,00</t>
  </si>
  <si>
    <t>38,90</t>
  </si>
  <si>
    <t>22,43</t>
  </si>
  <si>
    <t>24,90</t>
  </si>
  <si>
    <t>26,95</t>
  </si>
  <si>
    <t>895,00</t>
  </si>
  <si>
    <t>56,00</t>
  </si>
  <si>
    <t>215,10</t>
  </si>
  <si>
    <t>35,90</t>
  </si>
  <si>
    <t>7,90</t>
  </si>
  <si>
    <t>2,00</t>
  </si>
  <si>
    <t>10,00</t>
  </si>
  <si>
    <t>21,00</t>
  </si>
  <si>
    <t>9,03</t>
  </si>
  <si>
    <t>52,90</t>
  </si>
  <si>
    <t>49,95</t>
  </si>
  <si>
    <t>59,90</t>
  </si>
  <si>
    <t>46,90</t>
  </si>
  <si>
    <t>Wack Sport</t>
  </si>
  <si>
    <t>Tibhar</t>
  </si>
  <si>
    <t>Stiga</t>
  </si>
  <si>
    <t/>
  </si>
  <si>
    <t>Dr Neubauer</t>
  </si>
  <si>
    <t>Victas</t>
  </si>
  <si>
    <t>joola</t>
  </si>
  <si>
    <t>TSP</t>
  </si>
  <si>
    <t>wack</t>
  </si>
  <si>
    <t>Cornilleau</t>
  </si>
  <si>
    <t>ACHAB</t>
  </si>
  <si>
    <t>ALEXANDRE MARTIN</t>
  </si>
  <si>
    <t>ALIBERT-VALAIRE</t>
  </si>
  <si>
    <t>ALLARD-LATOUR</t>
  </si>
  <si>
    <t>ALTHEIM</t>
  </si>
  <si>
    <t>AMIOT</t>
  </si>
  <si>
    <t>AUBERTIN-MOREL</t>
  </si>
  <si>
    <t>BABIN</t>
  </si>
  <si>
    <t>BAPTISTE</t>
  </si>
  <si>
    <t>BARBIERI</t>
  </si>
  <si>
    <t>BEAU</t>
  </si>
  <si>
    <t>BEKKALI</t>
  </si>
  <si>
    <t>BELIN</t>
  </si>
  <si>
    <t>BELOT</t>
  </si>
  <si>
    <t>BIERENT</t>
  </si>
  <si>
    <t>BLONDEAU</t>
  </si>
  <si>
    <t>BONNAIRE</t>
  </si>
  <si>
    <t>BRAYE</t>
  </si>
  <si>
    <t>BRYAN</t>
  </si>
  <si>
    <t>BUISSON</t>
  </si>
  <si>
    <t>BUSSIDAN</t>
  </si>
  <si>
    <t>CAIGNOL</t>
  </si>
  <si>
    <t>CAMPOROTA</t>
  </si>
  <si>
    <t>CAPAO</t>
  </si>
  <si>
    <t>CARO</t>
  </si>
  <si>
    <t>CHAAR</t>
  </si>
  <si>
    <t>CHABANNE</t>
  </si>
  <si>
    <t>CHAMAK</t>
  </si>
  <si>
    <t>CHAROTTE</t>
  </si>
  <si>
    <t>CLEMENT</t>
  </si>
  <si>
    <t>CLUZEL</t>
  </si>
  <si>
    <t>COLBOIS</t>
  </si>
  <si>
    <t>COLIN</t>
  </si>
  <si>
    <t>DELEBARRE</t>
  </si>
  <si>
    <t>DESMAISON</t>
  </si>
  <si>
    <t>DIGEON-UGGERI</t>
  </si>
  <si>
    <t>DOMERGUE</t>
  </si>
  <si>
    <t>DUPONT</t>
  </si>
  <si>
    <t>FAIVRE</t>
  </si>
  <si>
    <t>FARHAN FARAH</t>
  </si>
  <si>
    <t>FAUVEL</t>
  </si>
  <si>
    <t>FERNANDES</t>
  </si>
  <si>
    <t>FERNEY</t>
  </si>
  <si>
    <t>FICHOT</t>
  </si>
  <si>
    <t>FLEITH</t>
  </si>
  <si>
    <t>FLEURAT-LESSARD</t>
  </si>
  <si>
    <t>FORZINETTI</t>
  </si>
  <si>
    <t>FOUCHEROT</t>
  </si>
  <si>
    <t>GARRETA</t>
  </si>
  <si>
    <t>GIERCZAK GALLE</t>
  </si>
  <si>
    <t>GIRARD</t>
  </si>
  <si>
    <t>GOUX</t>
  </si>
  <si>
    <t>GUERAUD</t>
  </si>
  <si>
    <t>GUILLEMIER</t>
  </si>
  <si>
    <t>GUYOT</t>
  </si>
  <si>
    <t>HARATYK</t>
  </si>
  <si>
    <t>HARBULOT</t>
  </si>
  <si>
    <t>HARDY</t>
  </si>
  <si>
    <t>HARDY OROPALLO</t>
  </si>
  <si>
    <t>JACOTOT</t>
  </si>
  <si>
    <t>JACQUEMIN</t>
  </si>
  <si>
    <t>JANNIAUD</t>
  </si>
  <si>
    <t>JOLY</t>
  </si>
  <si>
    <t>JOUAN</t>
  </si>
  <si>
    <t>JOURDES</t>
  </si>
  <si>
    <t>JULIEN</t>
  </si>
  <si>
    <t>KOCH</t>
  </si>
  <si>
    <t>LACOMME</t>
  </si>
  <si>
    <t>LAHOUCINE</t>
  </si>
  <si>
    <t>LAPARADE</t>
  </si>
  <si>
    <t>LATOUR</t>
  </si>
  <si>
    <t>LAURENT</t>
  </si>
  <si>
    <t>LAYADI</t>
  </si>
  <si>
    <t>LE GUYADER</t>
  </si>
  <si>
    <t>LEGRAND</t>
  </si>
  <si>
    <t>LEVAULT</t>
  </si>
  <si>
    <t>LORIOT</t>
  </si>
  <si>
    <t>MAIGNAUT</t>
  </si>
  <si>
    <t>MARTIRE</t>
  </si>
  <si>
    <t>MASSART</t>
  </si>
  <si>
    <t>MERITE</t>
  </si>
  <si>
    <t>MERLE</t>
  </si>
  <si>
    <t>MESKEL</t>
  </si>
  <si>
    <t>MIZGALSKA</t>
  </si>
  <si>
    <t>MORLON</t>
  </si>
  <si>
    <t>NARSIS</t>
  </si>
  <si>
    <t>NAUD</t>
  </si>
  <si>
    <t>NAUD ANGELOT</t>
  </si>
  <si>
    <t>NEMRAS</t>
  </si>
  <si>
    <t>NOIR</t>
  </si>
  <si>
    <t>ODRY</t>
  </si>
  <si>
    <t>ORSATTI</t>
  </si>
  <si>
    <t>PANNECOUCKE</t>
  </si>
  <si>
    <t>PAPA</t>
  </si>
  <si>
    <t>PERNIN</t>
  </si>
  <si>
    <t>PERRIN</t>
  </si>
  <si>
    <t>PERRODIN</t>
  </si>
  <si>
    <t>PETIOT</t>
  </si>
  <si>
    <t>PINEAU</t>
  </si>
  <si>
    <t>PRETESACQUE</t>
  </si>
  <si>
    <t>PUISIEUX</t>
  </si>
  <si>
    <t>QUENTIN</t>
  </si>
  <si>
    <t>QUIEVY</t>
  </si>
  <si>
    <t>RIALLAND</t>
  </si>
  <si>
    <t>RICHARD</t>
  </si>
  <si>
    <t>RIVIERE</t>
  </si>
  <si>
    <t>ROBLIN</t>
  </si>
  <si>
    <t>ROUSSE</t>
  </si>
  <si>
    <t>ROUX</t>
  </si>
  <si>
    <t>SARTORI</t>
  </si>
  <si>
    <t>SAYAD</t>
  </si>
  <si>
    <t>SBERNA</t>
  </si>
  <si>
    <t>SCARPA-SERAFIN</t>
  </si>
  <si>
    <t>SIMON</t>
  </si>
  <si>
    <t>SIMONET</t>
  </si>
  <si>
    <t>TAILLANDIER</t>
  </si>
  <si>
    <t>THIVENT</t>
  </si>
  <si>
    <t>THONNEY</t>
  </si>
  <si>
    <t>TILLIER</t>
  </si>
  <si>
    <t>TOURTE</t>
  </si>
  <si>
    <t>VANHAMME</t>
  </si>
  <si>
    <t>VARROT</t>
  </si>
  <si>
    <t>VAVASSEUR</t>
  </si>
  <si>
    <t>VELDEMAN</t>
  </si>
  <si>
    <t>VIEILLY</t>
  </si>
  <si>
    <t>VINETTE</t>
  </si>
  <si>
    <t>VUILLIER</t>
  </si>
  <si>
    <t>WEGMANN</t>
  </si>
  <si>
    <t>YVRAY</t>
  </si>
  <si>
    <t>ZAIMI</t>
  </si>
  <si>
    <t>ZIMMER</t>
  </si>
  <si>
    <t>Khalil</t>
  </si>
  <si>
    <t>Julien</t>
  </si>
  <si>
    <t>Samuel</t>
  </si>
  <si>
    <t>Liam</t>
  </si>
  <si>
    <t>Marie</t>
  </si>
  <si>
    <t>Bernhard</t>
  </si>
  <si>
    <t>Christophe</t>
  </si>
  <si>
    <t>Lenni</t>
  </si>
  <si>
    <t>Emile</t>
  </si>
  <si>
    <t>Antonin</t>
  </si>
  <si>
    <t>Gilbert</t>
  </si>
  <si>
    <t>Francois</t>
  </si>
  <si>
    <t>Valentino</t>
  </si>
  <si>
    <t>Jâd</t>
  </si>
  <si>
    <t>Mael</t>
  </si>
  <si>
    <t>Ivan</t>
  </si>
  <si>
    <t>Elias</t>
  </si>
  <si>
    <t>Perrine</t>
  </si>
  <si>
    <t>Tom</t>
  </si>
  <si>
    <t>Frederic</t>
  </si>
  <si>
    <t>Andy</t>
  </si>
  <si>
    <t>Gaspard</t>
  </si>
  <si>
    <t>Cathy</t>
  </si>
  <si>
    <t>Patrick</t>
  </si>
  <si>
    <t>Camille</t>
  </si>
  <si>
    <t>Alexis</t>
  </si>
  <si>
    <t>Lucas</t>
  </si>
  <si>
    <t>Hicham</t>
  </si>
  <si>
    <t>Maxime</t>
  </si>
  <si>
    <t>Jules</t>
  </si>
  <si>
    <t>Maurice</t>
  </si>
  <si>
    <t>Ulysse</t>
  </si>
  <si>
    <t>Serge</t>
  </si>
  <si>
    <t>Benoît</t>
  </si>
  <si>
    <t>Lise</t>
  </si>
  <si>
    <t>Christian</t>
  </si>
  <si>
    <t>Marie-christine</t>
  </si>
  <si>
    <t>Alberic</t>
  </si>
  <si>
    <t>Guilhem</t>
  </si>
  <si>
    <t>William</t>
  </si>
  <si>
    <t>Gabin</t>
  </si>
  <si>
    <t>Abdiwasa</t>
  </si>
  <si>
    <t>Flora</t>
  </si>
  <si>
    <t>Isabelle</t>
  </si>
  <si>
    <t>Léa</t>
  </si>
  <si>
    <t>Celine</t>
  </si>
  <si>
    <t>Aurélie</t>
  </si>
  <si>
    <t>Paul</t>
  </si>
  <si>
    <t>Suzanne</t>
  </si>
  <si>
    <t>Louise</t>
  </si>
  <si>
    <t>Arthur</t>
  </si>
  <si>
    <t>Bastien</t>
  </si>
  <si>
    <t>Adrien</t>
  </si>
  <si>
    <t>Tristan</t>
  </si>
  <si>
    <t>Thomas</t>
  </si>
  <si>
    <t>Philippe</t>
  </si>
  <si>
    <t>Xavier</t>
  </si>
  <si>
    <t>Antoine</t>
  </si>
  <si>
    <t>Eric</t>
  </si>
  <si>
    <t>Aniella</t>
  </si>
  <si>
    <t>Francis</t>
  </si>
  <si>
    <t>Jérome</t>
  </si>
  <si>
    <t>Damien</t>
  </si>
  <si>
    <t>Baptiste</t>
  </si>
  <si>
    <t>Nicolas</t>
  </si>
  <si>
    <t>Danaé</t>
  </si>
  <si>
    <t>Lenny</t>
  </si>
  <si>
    <t>Sören</t>
  </si>
  <si>
    <t>Marine</t>
  </si>
  <si>
    <t>Martin</t>
  </si>
  <si>
    <t>Dominique</t>
  </si>
  <si>
    <t>Logan</t>
  </si>
  <si>
    <t>Yann</t>
  </si>
  <si>
    <t>Elie</t>
  </si>
  <si>
    <t>Campbell</t>
  </si>
  <si>
    <t>Pierre</t>
  </si>
  <si>
    <t>Sarah</t>
  </si>
  <si>
    <t>Patricia</t>
  </si>
  <si>
    <t>Jean pierre</t>
  </si>
  <si>
    <t>Emilie</t>
  </si>
  <si>
    <t>David</t>
  </si>
  <si>
    <t>Thibaut</t>
  </si>
  <si>
    <t>Chloé</t>
  </si>
  <si>
    <t>Yacine</t>
  </si>
  <si>
    <t>Alexandra</t>
  </si>
  <si>
    <t>Reda</t>
  </si>
  <si>
    <t>Jocelyne</t>
  </si>
  <si>
    <t>Marion</t>
  </si>
  <si>
    <t>Valentin</t>
  </si>
  <si>
    <t>Pierre-robert</t>
  </si>
  <si>
    <t>Johann</t>
  </si>
  <si>
    <t>Genevieve</t>
  </si>
  <si>
    <t>Sylvain</t>
  </si>
  <si>
    <t>Virgil</t>
  </si>
  <si>
    <t>Ethan</t>
  </si>
  <si>
    <t>Yaël</t>
  </si>
  <si>
    <t>Léo</t>
  </si>
  <si>
    <t>Romain</t>
  </si>
  <si>
    <t>Leopold</t>
  </si>
  <si>
    <t>Gabriel</t>
  </si>
  <si>
    <t>Mickaël</t>
  </si>
  <si>
    <t>Maxence</t>
  </si>
  <si>
    <t>Etienne</t>
  </si>
  <si>
    <t>Lionel</t>
  </si>
  <si>
    <t>Bruno</t>
  </si>
  <si>
    <t>Walid</t>
  </si>
  <si>
    <t>Anthony</t>
  </si>
  <si>
    <t>Kenzo</t>
  </si>
  <si>
    <t>Sebastien</t>
  </si>
  <si>
    <t>Jacques</t>
  </si>
  <si>
    <t>Eleonore</t>
  </si>
  <si>
    <t>Noa</t>
  </si>
  <si>
    <t>Marc</t>
  </si>
  <si>
    <t>Wesley</t>
  </si>
  <si>
    <t>Ming</t>
  </si>
  <si>
    <t>Ismael</t>
  </si>
  <si>
    <t>Youssef</t>
  </si>
  <si>
    <t>T</t>
  </si>
  <si>
    <t>P</t>
  </si>
  <si>
    <t>Somme Total encaissée par le club</t>
  </si>
  <si>
    <t>b</t>
  </si>
  <si>
    <t>30/11/2018</t>
  </si>
  <si>
    <t>18/12/1995</t>
  </si>
  <si>
    <t>GIRARD Thomas</t>
  </si>
  <si>
    <t>CAIGNOL Patrick</t>
  </si>
  <si>
    <t>DIGEON-UGGERI Julien</t>
  </si>
  <si>
    <t xml:space="preserve">bon de 10 euros </t>
  </si>
  <si>
    <t>dijon</t>
  </si>
  <si>
    <t xml:space="preserve"> TT</t>
  </si>
  <si>
    <t>Règlement Club</t>
  </si>
  <si>
    <t>Règlement  Licenciés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</si>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</sst>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00000"/>
    <numFmt numFmtId="166" formatCode="#,##0.00\ &quot;€&quot;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8"/>
      <color theme="1"/>
      <name val="Arial Rounded MT Bold"/>
      <family val="2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7F7F7F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2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/>
    <xf numFmtId="0" fontId="5" fillId="0" borderId="5" xfId="0" applyFont="1" applyBorder="1" applyAlignment="1">
      <alignment horizontal="center"/>
    </xf>
    <xf numFmtId="166" fontId="6" fillId="0" borderId="6" xfId="0" applyNumberFormat="1" applyFont="1" applyBorder="1" applyAlignment="1">
      <alignment horizontal="center"/>
    </xf>
    <xf numFmtId="166" fontId="7" fillId="0" borderId="4" xfId="0" applyNumberFormat="1" applyFont="1" applyBorder="1" applyAlignment="1">
      <alignment horizontal="center"/>
    </xf>
    <xf numFmtId="166" fontId="7" fillId="0" borderId="5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 vertical="center"/>
    </xf>
    <xf numFmtId="0" fontId="0" fillId="0" borderId="8" xfId="0" applyBorder="1"/>
    <xf numFmtId="0" fontId="5" fillId="0" borderId="9" xfId="0" applyFont="1" applyBorder="1" applyAlignment="1">
      <alignment horizontal="center"/>
    </xf>
    <xf numFmtId="166" fontId="6" fillId="0" borderId="10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/>
    </xf>
    <xf numFmtId="0" fontId="0" fillId="0" borderId="12" xfId="0" applyBorder="1"/>
    <xf numFmtId="0" fontId="5" fillId="0" borderId="13" xfId="0" applyFont="1" applyBorder="1" applyAlignment="1">
      <alignment horizontal="center"/>
    </xf>
    <xf numFmtId="166" fontId="6" fillId="0" borderId="14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center"/>
    </xf>
    <xf numFmtId="166" fontId="7" fillId="0" borderId="12" xfId="0" applyNumberFormat="1" applyFont="1" applyBorder="1" applyAlignment="1">
      <alignment horizontal="center"/>
    </xf>
    <xf numFmtId="166" fontId="7" fillId="0" borderId="13" xfId="0" applyNumberFormat="1" applyFont="1" applyBorder="1" applyAlignment="1">
      <alignment horizontal="center"/>
    </xf>
    <xf numFmtId="0" fontId="0" fillId="0" borderId="16" xfId="0" applyBorder="1"/>
    <xf numFmtId="0" fontId="5" fillId="0" borderId="17" xfId="0" applyFont="1" applyBorder="1" applyAlignment="1">
      <alignment horizontal="center"/>
    </xf>
    <xf numFmtId="166" fontId="6" fillId="0" borderId="18" xfId="0" applyNumberFormat="1" applyFont="1" applyBorder="1" applyAlignment="1">
      <alignment horizontal="center"/>
    </xf>
    <xf numFmtId="166" fontId="7" fillId="0" borderId="19" xfId="0" applyNumberFormat="1" applyFont="1" applyBorder="1" applyAlignment="1">
      <alignment horizontal="center"/>
    </xf>
    <xf numFmtId="166" fontId="7" fillId="0" borderId="17" xfId="0" applyNumberFormat="1" applyFont="1" applyBorder="1" applyAlignment="1">
      <alignment horizontal="center"/>
    </xf>
    <xf numFmtId="166" fontId="7" fillId="0" borderId="20" xfId="0" applyNumberFormat="1" applyFont="1" applyBorder="1" applyAlignment="1">
      <alignment horizontal="center"/>
    </xf>
    <xf numFmtId="166" fontId="7" fillId="0" borderId="21" xfId="0" applyNumberFormat="1" applyFont="1" applyBorder="1" applyAlignment="1">
      <alignment horizontal="center"/>
    </xf>
    <xf numFmtId="166" fontId="7" fillId="0" borderId="18" xfId="0" applyNumberFormat="1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44" fontId="0" fillId="2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44" fontId="8" fillId="2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44" fontId="1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5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6" fontId="1" fillId="0" borderId="0" xfId="0" applyNumberFormat="1" applyFont="1"/>
    <xf numFmtId="0" fontId="15" fillId="0" borderId="0" xfId="0" applyFont="1" applyAlignment="1">
      <alignment horizontal="right"/>
    </xf>
    <xf numFmtId="9" fontId="0" fillId="0" borderId="0" xfId="0" applyNumberFormat="1"/>
    <xf numFmtId="166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14" fontId="18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6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vertical="center" wrapText="1"/>
    </xf>
    <xf numFmtId="0" fontId="2" fillId="0" borderId="0" xfId="0" applyFont="1" applyAlignment="1">
      <alignment horizontal="right"/>
    </xf>
    <xf numFmtId="166" fontId="0" fillId="0" borderId="0" xfId="0" applyNumberFormat="1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0" fillId="0" borderId="0" xfId="0" applyAlignment="1">
      <alignment horizontal="left" vertical="center" indent="10"/>
    </xf>
    <xf numFmtId="0" fontId="0" fillId="11" borderId="0" xfId="0" applyFill="1"/>
    <xf numFmtId="0" fontId="0" fillId="11" borderId="39" xfId="0" applyFill="1" applyBorder="1"/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164" fontId="23" fillId="13" borderId="0" xfId="0" applyNumberFormat="1" applyFont="1" applyFill="1" applyAlignment="1" applyProtection="1">
      <alignment horizontal="center" vertical="center"/>
      <protection locked="0"/>
    </xf>
    <xf numFmtId="164" fontId="23" fillId="13" borderId="0" xfId="0" applyNumberFormat="1" applyFont="1" applyFill="1" applyAlignment="1" applyProtection="1">
      <alignment vertical="center"/>
      <protection locked="0"/>
    </xf>
    <xf numFmtId="0" fontId="15" fillId="0" borderId="0" xfId="0" applyFont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166" fontId="30" fillId="0" borderId="0" xfId="0" applyNumberFormat="1" applyFont="1" applyFill="1" applyBorder="1" applyAlignment="1">
      <alignment horizontal="center" vertical="center"/>
    </xf>
    <xf numFmtId="1" fontId="30" fillId="0" borderId="0" xfId="0" applyNumberFormat="1" applyFont="1" applyFill="1" applyBorder="1" applyAlignment="1">
      <alignment horizontal="center" vertical="center"/>
    </xf>
    <xf numFmtId="166" fontId="31" fillId="0" borderId="0" xfId="0" applyNumberFormat="1" applyFont="1" applyFill="1" applyBorder="1" applyAlignment="1">
      <alignment horizontal="center" vertical="center"/>
    </xf>
    <xf numFmtId="166" fontId="30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6" fontId="26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Border="1" applyAlignment="1">
      <alignment horizontal="right" vertical="center"/>
    </xf>
    <xf numFmtId="166" fontId="27" fillId="8" borderId="0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166" fontId="31" fillId="0" borderId="0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Border="1"/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4" fillId="0" borderId="44" xfId="1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166" fontId="27" fillId="0" borderId="44" xfId="0" applyNumberFormat="1" applyFont="1" applyFill="1" applyBorder="1" applyAlignment="1">
      <alignment horizontal="center" vertical="center"/>
    </xf>
    <xf numFmtId="166" fontId="31" fillId="0" borderId="43" xfId="0" applyNumberFormat="1" applyFont="1" applyBorder="1" applyAlignment="1">
      <alignment horizontal="center" vertical="center"/>
    </xf>
    <xf numFmtId="166" fontId="31" fillId="0" borderId="44" xfId="0" applyNumberFormat="1" applyFont="1" applyBorder="1" applyAlignment="1">
      <alignment horizontal="center" vertical="center"/>
    </xf>
    <xf numFmtId="166" fontId="31" fillId="0" borderId="45" xfId="0" applyNumberFormat="1" applyFont="1" applyBorder="1" applyAlignment="1">
      <alignment horizontal="center" vertical="center"/>
    </xf>
    <xf numFmtId="166" fontId="30" fillId="0" borderId="46" xfId="0" applyNumberFormat="1" applyFont="1" applyFill="1" applyBorder="1" applyAlignment="1">
      <alignment horizontal="center" vertical="center"/>
    </xf>
    <xf numFmtId="1" fontId="30" fillId="0" borderId="46" xfId="0" applyNumberFormat="1" applyFont="1" applyFill="1" applyBorder="1" applyAlignment="1">
      <alignment horizontal="center" vertical="center"/>
    </xf>
    <xf numFmtId="166" fontId="31" fillId="0" borderId="46" xfId="0" applyNumberFormat="1" applyFont="1" applyFill="1" applyBorder="1" applyAlignment="1">
      <alignment horizontal="center" vertical="center"/>
    </xf>
    <xf numFmtId="166" fontId="30" fillId="0" borderId="46" xfId="0" applyNumberFormat="1" applyFont="1" applyBorder="1" applyAlignment="1">
      <alignment horizontal="center" vertical="center"/>
    </xf>
    <xf numFmtId="166" fontId="31" fillId="0" borderId="46" xfId="0" applyNumberFormat="1" applyFont="1" applyBorder="1" applyAlignment="1">
      <alignment horizontal="center" vertical="center"/>
    </xf>
    <xf numFmtId="166" fontId="31" fillId="0" borderId="47" xfId="0" applyNumberFormat="1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4" fillId="0" borderId="43" xfId="1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29" fillId="0" borderId="44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5" fillId="0" borderId="49" xfId="1" applyNumberFormat="1" applyFont="1" applyFill="1" applyBorder="1" applyAlignment="1">
      <alignment horizontal="center" vertical="center"/>
    </xf>
    <xf numFmtId="0" fontId="24" fillId="0" borderId="49" xfId="1" applyFont="1" applyBorder="1" applyAlignment="1">
      <alignment horizontal="center" vertical="center"/>
    </xf>
    <xf numFmtId="166" fontId="24" fillId="0" borderId="49" xfId="1" applyNumberFormat="1" applyFont="1" applyBorder="1" applyAlignment="1">
      <alignment horizontal="center" vertical="center"/>
    </xf>
    <xf numFmtId="0" fontId="24" fillId="0" borderId="49" xfId="1" applyFont="1" applyFill="1" applyBorder="1" applyAlignment="1">
      <alignment horizontal="center" vertical="center"/>
    </xf>
    <xf numFmtId="9" fontId="25" fillId="0" borderId="49" xfId="1" applyNumberFormat="1" applyFont="1" applyFill="1" applyBorder="1" applyAlignment="1">
      <alignment horizontal="center" vertical="center"/>
    </xf>
    <xf numFmtId="166" fontId="24" fillId="0" borderId="50" xfId="1" applyNumberFormat="1" applyFont="1" applyBorder="1" applyAlignment="1">
      <alignment horizontal="center" vertical="center"/>
    </xf>
    <xf numFmtId="49" fontId="25" fillId="0" borderId="52" xfId="1" applyNumberFormat="1" applyFont="1" applyFill="1" applyBorder="1" applyAlignment="1">
      <alignment horizontal="center" vertical="center"/>
    </xf>
    <xf numFmtId="0" fontId="24" fillId="0" borderId="52" xfId="1" applyFont="1" applyBorder="1" applyAlignment="1">
      <alignment horizontal="center" vertical="center"/>
    </xf>
    <xf numFmtId="166" fontId="24" fillId="0" borderId="52" xfId="1" applyNumberFormat="1" applyFont="1" applyBorder="1" applyAlignment="1">
      <alignment horizontal="center" vertical="center"/>
    </xf>
    <xf numFmtId="0" fontId="24" fillId="0" borderId="52" xfId="1" applyFont="1" applyFill="1" applyBorder="1" applyAlignment="1">
      <alignment horizontal="center" vertical="center"/>
    </xf>
    <xf numFmtId="9" fontId="25" fillId="0" borderId="52" xfId="1" applyNumberFormat="1" applyFont="1" applyFill="1" applyBorder="1" applyAlignment="1">
      <alignment horizontal="center" vertical="center"/>
    </xf>
    <xf numFmtId="166" fontId="24" fillId="0" borderId="53" xfId="1" applyNumberFormat="1" applyFont="1" applyBorder="1" applyAlignment="1">
      <alignment horizontal="center" vertical="center"/>
    </xf>
    <xf numFmtId="0" fontId="0" fillId="0" borderId="52" xfId="0" applyBorder="1"/>
    <xf numFmtId="0" fontId="30" fillId="0" borderId="52" xfId="0" applyFont="1" applyBorder="1"/>
    <xf numFmtId="166" fontId="26" fillId="0" borderId="53" xfId="0" applyNumberFormat="1" applyFont="1" applyBorder="1" applyAlignment="1">
      <alignment horizontal="right" vertical="center"/>
    </xf>
    <xf numFmtId="166" fontId="26" fillId="0" borderId="53" xfId="0" applyNumberFormat="1" applyFont="1" applyBorder="1" applyAlignment="1">
      <alignment horizontal="center" vertical="center"/>
    </xf>
    <xf numFmtId="166" fontId="27" fillId="0" borderId="53" xfId="0" applyNumberFormat="1" applyFont="1" applyFill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34" fillId="0" borderId="48" xfId="1" applyFont="1" applyBorder="1" applyAlignment="1">
      <alignment horizontal="center" vertical="center"/>
    </xf>
    <xf numFmtId="0" fontId="34" fillId="0" borderId="51" xfId="1" applyFont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7" fillId="2" borderId="25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21" xfId="0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2" borderId="28" xfId="0" applyFont="1" applyFill="1" applyBorder="1" applyAlignment="1">
      <alignment horizontal="right" vertical="center"/>
    </xf>
    <xf numFmtId="0" fontId="0" fillId="2" borderId="29" xfId="0" applyFill="1" applyBorder="1" applyAlignment="1">
      <alignment horizontal="right" vertical="center"/>
    </xf>
    <xf numFmtId="0" fontId="0" fillId="2" borderId="31" xfId="0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33" xfId="0" applyFill="1" applyBorder="1" applyAlignment="1">
      <alignment horizontal="right" vertical="center"/>
    </xf>
    <xf numFmtId="0" fontId="0" fillId="2" borderId="34" xfId="0" applyFill="1" applyBorder="1" applyAlignment="1">
      <alignment horizontal="right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right" vertical="center"/>
    </xf>
    <xf numFmtId="0" fontId="14" fillId="2" borderId="0" xfId="0" applyFont="1" applyFill="1" applyAlignment="1">
      <alignment horizontal="right" vertical="center"/>
    </xf>
    <xf numFmtId="0" fontId="14" fillId="2" borderId="34" xfId="0" applyFont="1" applyFill="1" applyBorder="1" applyAlignment="1">
      <alignment horizontal="right" vertical="center"/>
    </xf>
    <xf numFmtId="0" fontId="14" fillId="2" borderId="29" xfId="0" applyFont="1" applyFill="1" applyBorder="1" applyAlignment="1">
      <alignment horizontal="left" vertical="center"/>
    </xf>
    <xf numFmtId="0" fontId="14" fillId="2" borderId="3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32" xfId="0" applyFont="1" applyFill="1" applyBorder="1" applyAlignment="1">
      <alignment horizontal="left" vertical="center"/>
    </xf>
    <xf numFmtId="0" fontId="14" fillId="2" borderId="34" xfId="0" applyFont="1" applyFill="1" applyBorder="1" applyAlignment="1">
      <alignment horizontal="left" vertical="center"/>
    </xf>
    <xf numFmtId="0" fontId="14" fillId="2" borderId="35" xfId="0" applyFont="1" applyFill="1" applyBorder="1" applyAlignment="1">
      <alignment horizontal="left" vertical="center"/>
    </xf>
    <xf numFmtId="166" fontId="1" fillId="0" borderId="0" xfId="0" applyNumberFormat="1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 vertical="center"/>
    </xf>
    <xf numFmtId="0" fontId="7" fillId="8" borderId="10" xfId="0" applyFont="1" applyFill="1" applyBorder="1" applyAlignment="1">
      <alignment horizontal="center"/>
    </xf>
    <xf numFmtId="0" fontId="7" fillId="8" borderId="36" xfId="0" applyFont="1" applyFill="1" applyBorder="1" applyAlignment="1">
      <alignment horizontal="center"/>
    </xf>
    <xf numFmtId="0" fontId="7" fillId="8" borderId="37" xfId="0" applyFont="1" applyFill="1" applyBorder="1" applyAlignment="1">
      <alignment horizont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left"/>
    </xf>
    <xf numFmtId="0" fontId="3" fillId="10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0" fillId="11" borderId="38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11" borderId="0" xfId="0" applyFill="1" applyAlignment="1">
      <alignment horizont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2" fillId="12" borderId="43" xfId="0" applyFont="1" applyFill="1" applyBorder="1" applyAlignment="1">
      <alignment horizontal="center" vertical="center"/>
    </xf>
    <xf numFmtId="0" fontId="32" fillId="12" borderId="0" xfId="0" applyFont="1" applyFill="1" applyBorder="1" applyAlignment="1">
      <alignment horizontal="center" vertical="center"/>
    </xf>
    <xf numFmtId="0" fontId="32" fillId="12" borderId="44" xfId="0" applyFont="1" applyFill="1" applyBorder="1" applyAlignment="1">
      <alignment horizontal="center" vertical="center"/>
    </xf>
    <xf numFmtId="0" fontId="12" fillId="12" borderId="43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12" fillId="12" borderId="44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7" fillId="7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7" borderId="0" xfId="0" applyFill="1"/>
    <xf numFmtId="14" fontId="0" fillId="0" borderId="0" xfId="0" applyNumberFormat="1" applyFill="1" applyBorder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84"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5" formatCode="000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7" Type="http://schemas.openxmlformats.org/officeDocument/2006/relationships/hyperlink" Target="http://pngimg.com/download/31539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www.flickr.com/photos/bertop/2753093758/" TargetMode="External"/><Relationship Id="rId4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8</xdr:row>
      <xdr:rowOff>19051</xdr:rowOff>
    </xdr:from>
    <xdr:to>
      <xdr:col>4</xdr:col>
      <xdr:colOff>655049</xdr:colOff>
      <xdr:row>9</xdr:row>
      <xdr:rowOff>188551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2DD0BC51-A21B-4168-A902-FC263D91E38F}"/>
            </a:ext>
          </a:extLst>
        </xdr:cNvPr>
        <xdr:cNvSpPr>
          <a:spLocks noChangeAspect="1"/>
        </xdr:cNvSpPr>
      </xdr:nvSpPr>
      <xdr:spPr>
        <a:xfrm>
          <a:off x="1543049" y="1543051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 i="1">
              <a:solidFill>
                <a:sysClr val="windowText" lastClr="000000"/>
              </a:solidFill>
            </a:rPr>
            <a:t>Ouvrir</a:t>
          </a:r>
          <a:r>
            <a:rPr lang="fr-FR" sz="1400" b="1" i="1" baseline="0">
              <a:solidFill>
                <a:sysClr val="windowText" lastClr="000000"/>
              </a:solidFill>
            </a:rPr>
            <a:t> le formulaire d'inscription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10</xdr:row>
      <xdr:rowOff>114300</xdr:rowOff>
    </xdr:from>
    <xdr:to>
      <xdr:col>4</xdr:col>
      <xdr:colOff>655050</xdr:colOff>
      <xdr:row>12</xdr:row>
      <xdr:rowOff>93300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F895EF24-8136-4D0D-BB19-400F25FB51AE}"/>
            </a:ext>
          </a:extLst>
        </xdr:cNvPr>
        <xdr:cNvSpPr>
          <a:spLocks noChangeAspect="1"/>
        </xdr:cNvSpPr>
      </xdr:nvSpPr>
      <xdr:spPr>
        <a:xfrm>
          <a:off x="1543050" y="2019300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une facture</a:t>
          </a:r>
        </a:p>
      </xdr:txBody>
    </xdr:sp>
    <xdr:clientData/>
  </xdr:twoCellAnchor>
  <xdr:twoCellAnchor>
    <xdr:from>
      <xdr:col>2</xdr:col>
      <xdr:colOff>28575</xdr:colOff>
      <xdr:row>13</xdr:row>
      <xdr:rowOff>9525</xdr:rowOff>
    </xdr:from>
    <xdr:to>
      <xdr:col>4</xdr:col>
      <xdr:colOff>664575</xdr:colOff>
      <xdr:row>14</xdr:row>
      <xdr:rowOff>179025</xdr:rowOff>
    </xdr:to>
    <xdr:sp macro="[0]!Rectangle5_Cliquer" textlink="">
      <xdr:nvSpPr>
        <xdr:cNvPr id="6" name="Rectangle 5">
          <a:extLst>
            <a:ext uri="{FF2B5EF4-FFF2-40B4-BE49-F238E27FC236}">
              <a16:creationId xmlns:a16="http://schemas.microsoft.com/office/drawing/2014/main" id="{08C8B20E-B06B-45D0-8BA6-F200EB77B9DE}"/>
            </a:ext>
          </a:extLst>
        </xdr:cNvPr>
        <xdr:cNvSpPr>
          <a:spLocks noChangeAspect="1"/>
        </xdr:cNvSpPr>
      </xdr:nvSpPr>
      <xdr:spPr>
        <a:xfrm>
          <a:off x="1552575" y="2486025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une attestation</a:t>
          </a:r>
        </a:p>
      </xdr:txBody>
    </xdr:sp>
    <xdr:clientData/>
  </xdr:twoCellAnchor>
  <xdr:twoCellAnchor>
    <xdr:from>
      <xdr:col>2</xdr:col>
      <xdr:colOff>19050</xdr:colOff>
      <xdr:row>15</xdr:row>
      <xdr:rowOff>76200</xdr:rowOff>
    </xdr:from>
    <xdr:to>
      <xdr:col>4</xdr:col>
      <xdr:colOff>676275</xdr:colOff>
      <xdr:row>17</xdr:row>
      <xdr:rowOff>95250</xdr:rowOff>
    </xdr:to>
    <xdr:sp macro="[0]!TBB_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DB159677-D282-46B0-B546-F5BFBDBE1965}"/>
            </a:ext>
          </a:extLst>
        </xdr:cNvPr>
        <xdr:cNvSpPr/>
      </xdr:nvSpPr>
      <xdr:spPr>
        <a:xfrm>
          <a:off x="1543050" y="2933700"/>
          <a:ext cx="2181225" cy="4000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 recu fiscal</a:t>
          </a:r>
        </a:p>
      </xdr:txBody>
    </xdr:sp>
    <xdr:clientData/>
  </xdr:twoCellAnchor>
  <xdr:twoCellAnchor>
    <xdr:from>
      <xdr:col>5</xdr:col>
      <xdr:colOff>419100</xdr:colOff>
      <xdr:row>8</xdr:row>
      <xdr:rowOff>19050</xdr:rowOff>
    </xdr:from>
    <xdr:to>
      <xdr:col>8</xdr:col>
      <xdr:colOff>466725</xdr:colOff>
      <xdr:row>10</xdr:row>
      <xdr:rowOff>19050</xdr:rowOff>
    </xdr:to>
    <xdr:sp macro="[0]!TBB_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D63E51A9-E031-46BA-99FC-4CDF04ED722A}"/>
            </a:ext>
          </a:extLst>
        </xdr:cNvPr>
        <xdr:cNvSpPr/>
      </xdr:nvSpPr>
      <xdr:spPr>
        <a:xfrm>
          <a:off x="4229100" y="1543050"/>
          <a:ext cx="2333625" cy="381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Nouveau produit</a:t>
          </a:r>
        </a:p>
      </xdr:txBody>
    </xdr:sp>
    <xdr:clientData/>
  </xdr:twoCellAnchor>
  <xdr:twoCellAnchor>
    <xdr:from>
      <xdr:col>5</xdr:col>
      <xdr:colOff>428625</xdr:colOff>
      <xdr:row>10</xdr:row>
      <xdr:rowOff>104775</xdr:rowOff>
    </xdr:from>
    <xdr:to>
      <xdr:col>8</xdr:col>
      <xdr:colOff>428625</xdr:colOff>
      <xdr:row>12</xdr:row>
      <xdr:rowOff>114300</xdr:rowOff>
    </xdr:to>
    <xdr:sp macro="[0]!Rectangle6_Cliquer" textlink="">
      <xdr:nvSpPr>
        <xdr:cNvPr id="7" name="Rectangle 6">
          <a:extLst>
            <a:ext uri="{FF2B5EF4-FFF2-40B4-BE49-F238E27FC236}">
              <a16:creationId xmlns:a16="http://schemas.microsoft.com/office/drawing/2014/main" id="{34B1295B-67E6-4BBA-9376-D428192CFE91}"/>
            </a:ext>
          </a:extLst>
        </xdr:cNvPr>
        <xdr:cNvSpPr/>
      </xdr:nvSpPr>
      <xdr:spPr>
        <a:xfrm>
          <a:off x="4238625" y="2009775"/>
          <a:ext cx="2286000" cy="3905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Passer une commande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0</xdr:row>
      <xdr:rowOff>76200</xdr:rowOff>
    </xdr:from>
    <xdr:to>
      <xdr:col>8</xdr:col>
      <xdr:colOff>474900</xdr:colOff>
      <xdr:row>0</xdr:row>
      <xdr:rowOff>533400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B2B176B6-AC45-4C5F-AB0F-980F3DED4C74}"/>
            </a:ext>
          </a:extLst>
        </xdr:cNvPr>
        <xdr:cNvSpPr/>
      </xdr:nvSpPr>
      <xdr:spPr>
        <a:xfrm>
          <a:off x="5229225" y="76200"/>
          <a:ext cx="1656000" cy="457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8</xdr:col>
      <xdr:colOff>533400</xdr:colOff>
      <xdr:row>0</xdr:row>
      <xdr:rowOff>76200</xdr:rowOff>
    </xdr:from>
    <xdr:to>
      <xdr:col>10</xdr:col>
      <xdr:colOff>579675</xdr:colOff>
      <xdr:row>0</xdr:row>
      <xdr:rowOff>419100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8E7FABC0-9014-4AE6-AFA8-BB952E4EF27D}"/>
            </a:ext>
          </a:extLst>
        </xdr:cNvPr>
        <xdr:cNvSpPr/>
      </xdr:nvSpPr>
      <xdr:spPr>
        <a:xfrm>
          <a:off x="6943725" y="76200"/>
          <a:ext cx="165600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Nouveau</a:t>
          </a:r>
          <a:r>
            <a:rPr lang="fr-FR" sz="1600" b="1" i="1" baseline="0">
              <a:solidFill>
                <a:sysClr val="windowText" lastClr="000000"/>
              </a:solidFill>
            </a:rPr>
            <a:t> licencié</a:t>
          </a:r>
        </a:p>
        <a:p>
          <a:pPr algn="ctr"/>
          <a:endParaRPr lang="fr-FR" sz="16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132000</xdr:colOff>
      <xdr:row>4</xdr:row>
      <xdr:rowOff>195000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24111FF7-CE45-47BF-B576-14A8A76F2844}"/>
            </a:ext>
          </a:extLst>
        </xdr:cNvPr>
        <xdr:cNvSpPr/>
      </xdr:nvSpPr>
      <xdr:spPr>
        <a:xfrm>
          <a:off x="7219950" y="190500"/>
          <a:ext cx="1656000" cy="7665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9</xdr:row>
      <xdr:rowOff>47624</xdr:rowOff>
    </xdr:from>
    <xdr:to>
      <xdr:col>4</xdr:col>
      <xdr:colOff>285750</xdr:colOff>
      <xdr:row>15</xdr:row>
      <xdr:rowOff>147091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F1FC94-33B2-424D-B428-92B935BEB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762124"/>
          <a:ext cx="1695450" cy="1242467"/>
        </a:xfrm>
        <a:prstGeom prst="rect">
          <a:avLst/>
        </a:prstGeom>
      </xdr:spPr>
    </xdr:pic>
    <xdr:clientData/>
  </xdr:twoCellAnchor>
  <xdr:twoCellAnchor editAs="oneCell">
    <xdr:from>
      <xdr:col>10</xdr:col>
      <xdr:colOff>638176</xdr:colOff>
      <xdr:row>7</xdr:row>
      <xdr:rowOff>19051</xdr:rowOff>
    </xdr:from>
    <xdr:to>
      <xdr:col>12</xdr:col>
      <xdr:colOff>314326</xdr:colOff>
      <xdr:row>13</xdr:row>
      <xdr:rowOff>76201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EDD9A8B-F929-4764-9DC0-0E0693F64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258176" y="1352551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11</xdr:col>
      <xdr:colOff>76199</xdr:colOff>
      <xdr:row>18</xdr:row>
      <xdr:rowOff>9525</xdr:rowOff>
    </xdr:from>
    <xdr:to>
      <xdr:col>12</xdr:col>
      <xdr:colOff>387802</xdr:colOff>
      <xdr:row>26</xdr:row>
      <xdr:rowOff>116559</xdr:rowOff>
    </xdr:to>
    <xdr:pic macro="[0]!nouvelle_facture_club">
      <xdr:nvPicPr>
        <xdr:cNvPr id="12" name="Image 11">
          <a:extLst>
            <a:ext uri="{FF2B5EF4-FFF2-40B4-BE49-F238E27FC236}">
              <a16:creationId xmlns:a16="http://schemas.microsoft.com/office/drawing/2014/main" id="{9C9B68CA-13F5-4766-8D00-5A86979B0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8458199" y="3438525"/>
          <a:ext cx="1073603" cy="1659609"/>
        </a:xfrm>
        <a:prstGeom prst="rect">
          <a:avLst/>
        </a:prstGeom>
      </xdr:spPr>
    </xdr:pic>
    <xdr:clientData/>
  </xdr:twoCellAnchor>
  <xdr:twoCellAnchor>
    <xdr:from>
      <xdr:col>10</xdr:col>
      <xdr:colOff>723902</xdr:colOff>
      <xdr:row>21</xdr:row>
      <xdr:rowOff>142876</xdr:rowOff>
    </xdr:from>
    <xdr:to>
      <xdr:col>12</xdr:col>
      <xdr:colOff>647702</xdr:colOff>
      <xdr:row>22</xdr:row>
      <xdr:rowOff>171451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30B2253-5F95-44C2-B425-FAEA78A6BD45}"/>
            </a:ext>
          </a:extLst>
        </xdr:cNvPr>
        <xdr:cNvSpPr/>
      </xdr:nvSpPr>
      <xdr:spPr>
        <a:xfrm rot="19701261">
          <a:off x="8343902" y="4143376"/>
          <a:ext cx="1447800" cy="2190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Nouvelle facture</a:t>
          </a:r>
        </a:p>
      </xdr:txBody>
    </xdr:sp>
    <xdr:clientData/>
  </xdr:twoCellAnchor>
  <xdr:twoCellAnchor editAs="oneCell">
    <xdr:from>
      <xdr:col>10</xdr:col>
      <xdr:colOff>552450</xdr:colOff>
      <xdr:row>32</xdr:row>
      <xdr:rowOff>57150</xdr:rowOff>
    </xdr:from>
    <xdr:to>
      <xdr:col>13</xdr:col>
      <xdr:colOff>181386</xdr:colOff>
      <xdr:row>35</xdr:row>
      <xdr:rowOff>90451</xdr:rowOff>
    </xdr:to>
    <xdr:pic macro="[0]!Image15_Cliquer">
      <xdr:nvPicPr>
        <xdr:cNvPr id="16" name="Image 15">
          <a:extLst>
            <a:ext uri="{FF2B5EF4-FFF2-40B4-BE49-F238E27FC236}">
              <a16:creationId xmlns:a16="http://schemas.microsoft.com/office/drawing/2014/main" id="{DC673B3E-E71E-4EA6-A304-A222E719C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7"/>
            </a:ext>
          </a:extLst>
        </a:blip>
        <a:stretch>
          <a:fillRect/>
        </a:stretch>
      </xdr:blipFill>
      <xdr:spPr>
        <a:xfrm>
          <a:off x="8172450" y="6191250"/>
          <a:ext cx="1914936" cy="604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4</xdr:row>
      <xdr:rowOff>57149</xdr:rowOff>
    </xdr:from>
    <xdr:to>
      <xdr:col>4</xdr:col>
      <xdr:colOff>456535</xdr:colOff>
      <xdr:row>10</xdr:row>
      <xdr:rowOff>156616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FF3114B-A2B8-455F-8978-C2E59273A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1295399"/>
          <a:ext cx="1694785" cy="1242467"/>
        </a:xfrm>
        <a:prstGeom prst="rect">
          <a:avLst/>
        </a:prstGeom>
      </xdr:spPr>
    </xdr:pic>
    <xdr:clientData/>
  </xdr:twoCellAnchor>
  <xdr:twoCellAnchor editAs="oneCell">
    <xdr:from>
      <xdr:col>13</xdr:col>
      <xdr:colOff>733425</xdr:colOff>
      <xdr:row>6</xdr:row>
      <xdr:rowOff>47625</xdr:rowOff>
    </xdr:from>
    <xdr:to>
      <xdr:col>14</xdr:col>
      <xdr:colOff>600075</xdr:colOff>
      <xdr:row>14</xdr:row>
      <xdr:rowOff>49508</xdr:rowOff>
    </xdr:to>
    <xdr:pic macro="[0]!impression_attestation">
      <xdr:nvPicPr>
        <xdr:cNvPr id="4" name="Image 3">
          <a:extLst>
            <a:ext uri="{FF2B5EF4-FFF2-40B4-BE49-F238E27FC236}">
              <a16:creationId xmlns:a16="http://schemas.microsoft.com/office/drawing/2014/main" id="{3EBC7EAE-4F51-471F-A11A-EA0C9B24D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7591425" y="1590675"/>
          <a:ext cx="1095375" cy="1525883"/>
        </a:xfrm>
        <a:prstGeom prst="rect">
          <a:avLst/>
        </a:prstGeom>
      </xdr:spPr>
    </xdr:pic>
    <xdr:clientData/>
  </xdr:twoCellAnchor>
  <xdr:twoCellAnchor editAs="oneCell">
    <xdr:from>
      <xdr:col>13</xdr:col>
      <xdr:colOff>352425</xdr:colOff>
      <xdr:row>30</xdr:row>
      <xdr:rowOff>19050</xdr:rowOff>
    </xdr:from>
    <xdr:to>
      <xdr:col>15</xdr:col>
      <xdr:colOff>276636</xdr:colOff>
      <xdr:row>33</xdr:row>
      <xdr:rowOff>52351</xdr:rowOff>
    </xdr:to>
    <xdr:pic macro="[0]!Image15_Cliquer">
      <xdr:nvPicPr>
        <xdr:cNvPr id="6" name="Image 5">
          <a:extLst>
            <a:ext uri="{FF2B5EF4-FFF2-40B4-BE49-F238E27FC236}">
              <a16:creationId xmlns:a16="http://schemas.microsoft.com/office/drawing/2014/main" id="{26B2E7C4-54FE-49EC-A8E1-DAD51DD02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7210425" y="6181725"/>
          <a:ext cx="1914936" cy="6048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5</xdr:row>
      <xdr:rowOff>161925</xdr:rowOff>
    </xdr:from>
    <xdr:to>
      <xdr:col>2</xdr:col>
      <xdr:colOff>390525</xdr:colOff>
      <xdr:row>12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887BEB8-BC7B-4BD8-83EA-D28D61983D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3F057D-5300-4255-B966-9EDBAB2BE369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6BE931A-C952-4450-9981-938FC73C6E99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8098262-4CBD-4390-9CD5-C7CF894EE8D8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57CEE3EB-80D8-4676-AA72-685F9A9B3EBB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2</xdr:col>
      <xdr:colOff>390525</xdr:colOff>
      <xdr:row>5</xdr:row>
      <xdr:rowOff>161925</xdr:rowOff>
    </xdr:from>
    <xdr:to>
      <xdr:col>4</xdr:col>
      <xdr:colOff>490855</xdr:colOff>
      <xdr:row>12</xdr:row>
      <xdr:rowOff>19050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493D11ED-7E62-4235-85F3-5C10E4E50B6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A9D915D5-EEDD-48D2-AC04-C803CCAC3574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6660A976-D8C6-4F27-84C4-2C5639815835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7EB8BAC-1C49-441A-A1AD-CBAB2C0BF4A0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531F91B-CA67-4D6F-9009-8CD88283A651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11</xdr:col>
      <xdr:colOff>266700</xdr:colOff>
      <xdr:row>5</xdr:row>
      <xdr:rowOff>19050</xdr:rowOff>
    </xdr:from>
    <xdr:to>
      <xdr:col>12</xdr:col>
      <xdr:colOff>482397</xdr:colOff>
      <xdr:row>10</xdr:row>
      <xdr:rowOff>44247</xdr:rowOff>
    </xdr:to>
    <xdr:pic macro="[0]!impression_recu_fiscal">
      <xdr:nvPicPr>
        <xdr:cNvPr id="18" name="Image 17">
          <a:extLst>
            <a:ext uri="{FF2B5EF4-FFF2-40B4-BE49-F238E27FC236}">
              <a16:creationId xmlns:a16="http://schemas.microsoft.com/office/drawing/2014/main" id="{C6DF9536-5B0D-4102-81CC-4DFE88C7D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648700" y="971550"/>
          <a:ext cx="977697" cy="977697"/>
        </a:xfrm>
        <a:prstGeom prst="rect">
          <a:avLst/>
        </a:prstGeom>
      </xdr:spPr>
    </xdr:pic>
    <xdr:clientData/>
  </xdr:twoCellAnchor>
  <xdr:twoCellAnchor editAs="oneCell">
    <xdr:from>
      <xdr:col>10</xdr:col>
      <xdr:colOff>600075</xdr:colOff>
      <xdr:row>28</xdr:row>
      <xdr:rowOff>114300</xdr:rowOff>
    </xdr:from>
    <xdr:to>
      <xdr:col>13</xdr:col>
      <xdr:colOff>229011</xdr:colOff>
      <xdr:row>31</xdr:row>
      <xdr:rowOff>99976</xdr:rowOff>
    </xdr:to>
    <xdr:pic macro="[0]!Image15_Cliquer">
      <xdr:nvPicPr>
        <xdr:cNvPr id="20" name="Image 19">
          <a:extLst>
            <a:ext uri="{FF2B5EF4-FFF2-40B4-BE49-F238E27FC236}">
              <a16:creationId xmlns:a16="http://schemas.microsoft.com/office/drawing/2014/main" id="{E9DD6D94-3BDC-4C28-983A-219884D4A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8220075" y="5743575"/>
          <a:ext cx="1914936" cy="6048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43</xdr:row>
      <xdr:rowOff>38100</xdr:rowOff>
    </xdr:from>
    <xdr:to>
      <xdr:col>4</xdr:col>
      <xdr:colOff>314325</xdr:colOff>
      <xdr:row>45</xdr:row>
      <xdr:rowOff>142875</xdr:rowOff>
    </xdr:to>
    <xdr:sp macro="[0]!nex_commande_materiel" textlink="">
      <xdr:nvSpPr>
        <xdr:cNvPr id="2" name="Rectangle 1">
          <a:extLst>
            <a:ext uri="{FF2B5EF4-FFF2-40B4-BE49-F238E27FC236}">
              <a16:creationId xmlns:a16="http://schemas.microsoft.com/office/drawing/2014/main" id="{9BAA492A-A518-4BF2-8304-96535C852E50}"/>
            </a:ext>
          </a:extLst>
        </xdr:cNvPr>
        <xdr:cNvSpPr/>
      </xdr:nvSpPr>
      <xdr:spPr>
        <a:xfrm>
          <a:off x="1724025" y="7896225"/>
          <a:ext cx="2247900" cy="485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Nouvelle Commande</a:t>
          </a:r>
        </a:p>
      </xdr:txBody>
    </xdr:sp>
    <xdr:clientData/>
  </xdr:twoCellAnchor>
  <xdr:twoCellAnchor>
    <xdr:from>
      <xdr:col>4</xdr:col>
      <xdr:colOff>428625</xdr:colOff>
      <xdr:row>43</xdr:row>
      <xdr:rowOff>47625</xdr:rowOff>
    </xdr:from>
    <xdr:to>
      <xdr:col>8</xdr:col>
      <xdr:colOff>180975</xdr:colOff>
      <xdr:row>45</xdr:row>
      <xdr:rowOff>85725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E82DDB6-8EBE-4DE4-AC1C-A8B703409A2C}"/>
            </a:ext>
          </a:extLst>
        </xdr:cNvPr>
        <xdr:cNvSpPr/>
      </xdr:nvSpPr>
      <xdr:spPr>
        <a:xfrm>
          <a:off x="4953000" y="9001125"/>
          <a:ext cx="2800350" cy="419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Valider la 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2E3CC6-C77E-4D29-8E7C-59F9F82A3B81}" name="Tableau2" displayName="Tableau2" ref="A5:BS157" totalsRowShown="0" headerRowDxfId="83" dataDxfId="82">
  <autoFilter ref="A5:BS157" xr:uid="{3FC41EF0-9980-41C6-9CE8-D3A857A4F8EA}"/>
  <tableColumns count="71">
    <tableColumn id="1" xr3:uid="{F0F929AB-192A-4517-A768-8FAC01860349}" name="Colonne1" dataDxfId="81">
      <calculatedColumnFormula>CONCATENATE(E6," ", G6)</calculatedColumnFormula>
    </tableColumn>
    <tableColumn id="2" xr3:uid="{1775A2F9-9D14-43F0-B466-01E37B386836}" name="Colonne2" dataDxfId="80"/>
    <tableColumn id="3" xr3:uid="{27BAA3F0-8442-45FF-B247-41A699FCCAD6}" name="Colonne3" dataDxfId="79"/>
    <tableColumn id="4" xr3:uid="{D680A353-F044-493E-AE06-8E4C49669844}" name="Colonne4" dataDxfId="78"/>
    <tableColumn id="5" xr3:uid="{FC655B8F-1D85-4367-9640-CA9A1749C852}" name="Colonne5" dataDxfId="77">
      <calculatedColumnFormula>UPPER(D6)</calculatedColumnFormula>
    </tableColumn>
    <tableColumn id="6" xr3:uid="{96E95CEF-F963-4E07-A03F-B6913F7DD48C}" name="Colonne6" dataDxfId="76"/>
    <tableColumn id="7" xr3:uid="{6DDBC0AB-A2FE-43DD-9642-12CA72C39E36}" name="Colonne7" dataDxfId="75">
      <calculatedColumnFormula>PROPER(F6)</calculatedColumnFormula>
    </tableColumn>
    <tableColumn id="8" xr3:uid="{BE208A06-FB9F-4537-A508-472D8A33B500}" name="Colonne8" dataDxfId="74"/>
    <tableColumn id="9" xr3:uid="{C4807058-3A25-43E4-A8BD-B3C190886B80}" name="Colonne9" dataDxfId="73"/>
    <tableColumn id="10" xr3:uid="{DDA96482-1DDB-426D-99B8-FF98B2914961}" name="Colonne10" dataDxfId="72"/>
    <tableColumn id="11" xr3:uid="{FC685ED3-5BA7-436D-85F3-CB4E15A505B0}" name="Colonne11" dataDxfId="71"/>
    <tableColumn id="12" xr3:uid="{2F75733F-1792-46DB-8FCE-0EAFCB1955AF}" name="Colonne12" dataDxfId="70"/>
    <tableColumn id="13" xr3:uid="{DA776C0D-BB5A-4911-8DE2-3E5C66858984}" name="Colonne13" dataDxfId="69"/>
    <tableColumn id="14" xr3:uid="{63E314FB-BBFF-483F-9D9F-780D9A6D6E26}" name="Colonne14" dataDxfId="68"/>
    <tableColumn id="15" xr3:uid="{3B2589AC-B43C-434C-B8D1-DE7617184C13}" name="Colonne15" dataDxfId="67"/>
    <tableColumn id="16" xr3:uid="{1E1A89F9-F87B-4482-8EE3-36E97BB6F34B}" name="Colonne16" dataDxfId="66">
      <calculatedColumnFormula>IF(O6="",0,_xlfn.NUMBERVALUE(O6))</calculatedColumnFormula>
    </tableColumn>
    <tableColumn id="17" xr3:uid="{1278B01C-EB2C-4390-9777-E840C4835C22}" name="Colonne17" dataDxfId="65"/>
    <tableColumn id="18" xr3:uid="{2026CEEB-E072-485E-9102-8D1C1CAB9F5C}" name="Colonne18" dataDxfId="64"/>
    <tableColumn id="19" xr3:uid="{6FA85573-29C6-4D6D-B40F-43D9AABE7A73}" name="Colonne19" dataDxfId="63"/>
    <tableColumn id="20" xr3:uid="{34FA1DAC-0C10-4B36-9BCF-180ADADC5822}" name="Colonne20" dataDxfId="62"/>
    <tableColumn id="21" xr3:uid="{67C732E1-5A45-471D-BBD6-15CEF911B695}" name="Colonne21" dataDxfId="61"/>
    <tableColumn id="22" xr3:uid="{1DE46321-70AA-4261-A0EA-C34E6F29B009}" name="Colonne22" dataDxfId="60">
      <calculatedColumnFormula>IF(U6="",0,_xlfn.NUMBERVALUE(U6))</calculatedColumnFormula>
    </tableColumn>
    <tableColumn id="23" xr3:uid="{5A71D9E8-4E1D-44EC-8510-A3B8B5AC98DD}" name="Colonne23" dataDxfId="59"/>
    <tableColumn id="24" xr3:uid="{C2F1CB15-8F60-4F40-AC1D-15FD234D4734}" name="Colonne24" dataDxfId="58"/>
    <tableColumn id="25" xr3:uid="{C8FB5B8A-F6B5-48F0-9E87-4503066E3EC1}" name="Colonne25" dataDxfId="57"/>
    <tableColumn id="26" xr3:uid="{18767215-1961-43B3-A418-E2FE159A928B}" name="Colonne26" dataDxfId="56"/>
    <tableColumn id="27" xr3:uid="{70B110CF-B53B-4934-B4EE-6604293CB320}" name="Colonne27" dataDxfId="55"/>
    <tableColumn id="28" xr3:uid="{2A0B11DB-F8EC-4AEC-9C6C-CC73DB97125A}" name="Colonne28" dataDxfId="54">
      <calculatedColumnFormula>IF(AA6="",0,_xlfn.NUMBERVALUE(AA6))</calculatedColumnFormula>
    </tableColumn>
    <tableColumn id="29" xr3:uid="{E717B910-D209-425F-B2A4-DD9D378192F7}" name="Colonne29" dataDxfId="53"/>
    <tableColumn id="30" xr3:uid="{4C2D7F2D-189B-4ACB-9F01-60CFB789C299}" name="Colonne30" dataDxfId="52"/>
    <tableColumn id="31" xr3:uid="{C7223478-93FC-49F4-8FC8-5AB16F18C6D5}" name="Colonne31" dataDxfId="51"/>
    <tableColumn id="32" xr3:uid="{1B733055-DD04-4DFD-9C4A-DCA453FB3D02}" name="Colonne32" dataDxfId="50">
      <calculatedColumnFormula>AB6+V6+P6</calculatedColumnFormula>
    </tableColumn>
    <tableColumn id="33" xr3:uid="{A0980103-9585-4180-B40D-D454B821842D}" name="Colonne33" dataDxfId="49"/>
    <tableColumn id="34" xr3:uid="{B024DF3B-07ED-42A3-A726-7987600E1562}" name="Colonne34" dataDxfId="48">
      <calculatedColumnFormula>IF(AG6="","",YEAR(AG6))</calculatedColumnFormula>
    </tableColumn>
    <tableColumn id="35" xr3:uid="{0730DA2C-2DA0-41B0-8542-548D8D5C2245}" name="Colonne35" dataDxfId="47">
      <calculatedColumnFormula>IF(AH6="","",C$1-AH6)</calculatedColumnFormula>
    </tableColumn>
    <tableColumn id="36" xr3:uid="{74ABDDAC-5E07-4873-B180-0826621E8A5B}" name="Colonne36" dataDxfId="46">
      <calculatedColumnFormula>IF(AI6="","",IF(AI6&gt;=40,"Veteran",IF(AND(AI6&gt;=9,AI6&lt;11),"Benjamin",IF(AND(AI6&gt;=11,AI6&lt;13),"Minime",IF(AND(AI6&gt;=13,AI6&lt;15),"Cadet",IF(AND(AI6&gt;=15,AI6&lt;18),"Junior",IF(AND(AI6&gt;=18,AI6&lt;40),"Senior","Poussin")))))))</calculatedColumnFormula>
    </tableColumn>
    <tableColumn id="37" xr3:uid="{B1470979-1DF7-4940-804A-F4BE207A6382}" name="Colonne37" dataDxfId="45">
      <calculatedColumnFormula>UPPER(MID(AJ6,1,1))</calculatedColumnFormula>
    </tableColumn>
    <tableColumn id="38" xr3:uid="{6932998A-DE53-4E23-8C93-D1D6588825B0}" name="Colonne38" dataDxfId="44"/>
    <tableColumn id="39" xr3:uid="{8830267D-4E01-41F8-B0FB-C0584E79CA95}" name="Colonne39" dataDxfId="43">
      <calculatedColumnFormula>UPPER(MID(AL6,1,1))</calculatedColumnFormula>
    </tableColumn>
    <tableColumn id="40" xr3:uid="{45DDD23F-A058-40CF-B7FA-9526EC09EF13}" name="Colonne40" dataDxfId="42"/>
    <tableColumn id="41" xr3:uid="{2FE295A6-CB34-4797-B374-299E18200ACF}" name="Colonne41" dataDxfId="41">
      <calculatedColumnFormula>UPPER(MID(AN6,1,1))</calculatedColumnFormula>
    </tableColumn>
    <tableColumn id="42" xr3:uid="{45B3F992-76A0-4E29-91AB-5F666F15EB9A}" name="Colonne42" dataDxfId="40">
      <calculatedColumnFormula>IF(AM6="v","v",IF(AM6="B","b",CONCATENATE(AM6,AO6,AK6)))</calculatedColumnFormula>
    </tableColumn>
    <tableColumn id="43" xr3:uid="{B6CF131B-BAEB-4325-B39A-89C0550DF93A}" name="Colonne43" dataDxfId="39">
      <calculatedColumnFormula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44" xr3:uid="{B5DCA77D-2214-4380-92E6-96662DACBA66}" name="Colonne44" dataDxfId="38"/>
    <tableColumn id="45" xr3:uid="{C8166419-C86B-4E70-BF53-49A180113DD8}" name="Colonne45" dataDxfId="37">
      <calculatedColumnFormula>IF(AR6="",0,IF(AR6="oui",120,0))</calculatedColumnFormula>
    </tableColumn>
    <tableColumn id="46" xr3:uid="{6CE70CB2-56FB-4C3C-B0C2-5B29E7D6A8EC}" name="Colonne46" dataDxfId="36"/>
    <tableColumn id="47" xr3:uid="{7907C602-6AE8-435C-AB99-7EDDB5BE9EC5}" name="Colonne47" dataDxfId="35">
      <calculatedColumnFormula>IF(AT6="",0,IF(AT6="non",0,IF(AT6="oui",IF(AJ6="veteran",parametre!I$7,IF(AJ6="senior",parametre!N$7,parametre!K$7)))))</calculatedColumnFormula>
    </tableColumn>
    <tableColumn id="48" xr3:uid="{3D92B925-CADC-4D54-98F0-04173E5E7F64}" name="Colonne48" dataDxfId="34"/>
    <tableColumn id="49" xr3:uid="{0DEC6326-F397-45A3-A182-A511A966586E}" name="Colonne49" dataDxfId="33">
      <calculatedColumnFormula>IF(AV6="",0,IF(AV6="oui",parametre!I$8,0))</calculatedColumnFormula>
    </tableColumn>
    <tableColumn id="50" xr3:uid="{10D31073-5F11-4330-B14B-6521748E715B}" name="Colonne50" dataDxfId="32"/>
    <tableColumn id="51" xr3:uid="{C57A34BD-D4AB-4E0C-AB8D-ECC83F7A8A3F}" name="Colonne51" dataDxfId="31">
      <calculatedColumnFormula>IF(AX6="",0,IF(AX6="oui",parametre!I$9,0))</calculatedColumnFormula>
    </tableColumn>
    <tableColumn id="52" xr3:uid="{6B60BA33-F4B0-425E-91ED-0E4F8AC398D2}" name="Colonne52" dataDxfId="30"/>
    <tableColumn id="53" xr3:uid="{434546CA-877A-46A7-84D3-332838020C98}" name="Colonne53" dataDxfId="29"/>
    <tableColumn id="54" xr3:uid="{3E27304A-5A00-495B-9B8B-895C85D8500A}" name="Colonne54" dataDxfId="28">
      <calculatedColumnFormula>IF(BA6="",0,_xlfn.NUMBERVALUE(BA6))</calculatedColumnFormula>
    </tableColumn>
    <tableColumn id="55" xr3:uid="{D6169835-3782-48B5-8DBD-4B68938586E7}" name="Colonne55" dataDxfId="27">
      <calculatedColumnFormula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56" xr3:uid="{096898A0-54B4-4A68-AD66-8C2DA6348E2E}" name="Colonne56" dataDxfId="26">
      <calculatedColumnFormula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calculatedColumnFormula>
    </tableColumn>
    <tableColumn id="57" xr3:uid="{8BDCA7AF-34D0-4289-9494-DBF06FD7FD09}" name="Colonne57" dataDxfId="25">
      <calculatedColumnFormula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calculatedColumnFormula>
    </tableColumn>
    <tableColumn id="58" xr3:uid="{D0B02B24-5BEB-4DF5-B88E-049658528EBB}" name="Colonne58" dataDxfId="24">
      <calculatedColumnFormula>IF(AP6="",0,BC6+AS6+AU6+AW6-AY6-BB6)</calculatedColumnFormula>
    </tableColumn>
    <tableColumn id="59" xr3:uid="{CFB9325E-86C7-45B0-88B2-E0D3A91C64D6}" name="Colonne59" dataDxfId="23"/>
    <tableColumn id="60" xr3:uid="{6CD955F0-8DED-47BC-8302-46D290D205F6}" name="Colonne60" dataDxfId="22"/>
    <tableColumn id="61" xr3:uid="{418DFAB2-D1AC-4A11-8CEF-4AB913CA8DF1}" name="Colonne61" dataDxfId="21"/>
    <tableColumn id="62" xr3:uid="{08C9B5C1-47EA-4285-A0F0-A665D020B075}" name="Colonne62" dataDxfId="20">
      <calculatedColumnFormula>_xlfn.NUMBERVALUE(BI6)</calculatedColumnFormula>
    </tableColumn>
    <tableColumn id="63" xr3:uid="{49750D7A-2118-42FB-A79D-0B7428535483}" name="Colonne63" dataDxfId="19"/>
    <tableColumn id="64" xr3:uid="{046F95A7-FFC5-49D8-8DF6-06387E5633F1}" name="Colonne64" dataDxfId="18"/>
    <tableColumn id="65" xr3:uid="{2A71C9A9-0BBF-42D0-828D-AF6FBC1853EA}" name="Colonne65" dataDxfId="17"/>
    <tableColumn id="66" xr3:uid="{5BEABC6C-B954-43A3-9133-A5F5A489B6C1}" name="Colonne66" dataDxfId="16">
      <calculatedColumnFormula>BF6+BJ6</calculatedColumnFormula>
    </tableColumn>
    <tableColumn id="67" xr3:uid="{2C960447-007F-496C-B364-84C22716685D}" name="Colonne67" dataDxfId="15">
      <calculatedColumnFormula>AF6</calculatedColumnFormula>
    </tableColumn>
    <tableColumn id="68" xr3:uid="{0456FAE9-1D8C-4BEB-88E9-F00B51F76322}" name="Colonne68" dataDxfId="14">
      <calculatedColumnFormula>BN6-BO6-BJ6</calculatedColumnFormula>
    </tableColumn>
    <tableColumn id="69" xr3:uid="{BAE44F75-D02B-47D0-8840-8F20C55DCF37}" name="Colonne69" dataDxfId="13"/>
    <tableColumn id="70" xr3:uid="{8A637981-5F53-4867-8FDE-8A16DA821B7C}" name="Colonne70" dataDxfId="12">
      <calculatedColumnFormula>CONCATENATE(Tableau2[[#This Row],[Colonne1]],".jpg")</calculatedColumnFormula>
    </tableColumn>
    <tableColumn id="71" xr3:uid="{B99062DD-81C7-4569-BBFB-408BF9BF2233}" name="Colonne71" dataDxfId="11">
      <calculatedColumnFormula>$BP$1&amp;Tableau2[[#This Row],[Colonne70]]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075BE2-03AF-483F-BDDB-AB8BD9CE6F25}" name="Tableau3" displayName="Tableau3" ref="A6:F51" totalsRowShown="0" headerRowDxfId="10" dataDxfId="9">
  <autoFilter ref="A6:F51" xr:uid="{A23BB68C-B097-4CA0-8F36-B64239B080B8}"/>
  <sortState ref="A8:F51">
    <sortCondition ref="A7:A51"/>
  </sortState>
  <tableColumns count="6">
    <tableColumn id="1" xr3:uid="{D626E4FD-CBAC-4DC4-B5E0-D0D431EE8FF4}" name="Colonne1" dataDxfId="8"/>
    <tableColumn id="2" xr3:uid="{D5F01422-CC0A-4469-BF6A-EAD575D48E5F}" name="Colonne2" dataDxfId="7"/>
    <tableColumn id="3" xr3:uid="{AD44CEB4-9DEF-4419-AD32-9B58815E3CAB}" name="Colonne3" dataDxfId="6"/>
    <tableColumn id="4" xr3:uid="{EEE59D0A-8741-4221-A25A-EEE8831042BF}" name="Colonne4" dataDxfId="5">
      <calculatedColumnFormula>_xlfn.NUMBERVALUE(C7)</calculatedColumnFormula>
    </tableColumn>
    <tableColumn id="5" xr3:uid="{508F17E3-E9FF-46FE-A7EE-D37F4B1B6F86}" name="Colonne5" dataDxfId="4"/>
    <tableColumn id="6" xr3:uid="{3726B3AF-FD4B-4220-9E8D-A7F89C0011D0}" name="Colonne6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B0503-9646-4594-9DF4-E9ECA934A9B2}">
  <sheetPr codeName="Feuil1"/>
  <dimension ref="A1:BQ26"/>
  <sheetViews>
    <sheetView topLeftCell="B1" workbookViewId="0">
      <selection activeCell="I12" sqref="I12"/>
    </sheetView>
  </sheetViews>
  <sheetFormatPr baseColWidth="10" defaultRowHeight="15" x14ac:dyDescent="0.25"/>
  <cols>
    <col min="1" max="1" width="36.42578125" customWidth="1"/>
    <col min="8" max="8" width="33.42578125" bestFit="1" customWidth="1"/>
    <col min="13" max="13" width="14.7109375" bestFit="1" customWidth="1"/>
    <col min="14" max="14" width="13.5703125" bestFit="1" customWidth="1"/>
    <col min="17" max="17" width="17.140625" bestFit="1" customWidth="1"/>
    <col min="18" max="18" width="18" bestFit="1" customWidth="1"/>
  </cols>
  <sheetData>
    <row r="1" spans="1:69" ht="31.5" thickTop="1" thickBot="1" x14ac:dyDescent="0.3">
      <c r="A1" s="14"/>
      <c r="B1" s="14"/>
      <c r="C1" s="14"/>
      <c r="D1" s="15" t="s">
        <v>36</v>
      </c>
      <c r="E1" s="16" t="s">
        <v>37</v>
      </c>
      <c r="F1" s="17" t="s">
        <v>38</v>
      </c>
      <c r="M1" t="s">
        <v>32</v>
      </c>
      <c r="N1" t="s">
        <v>187</v>
      </c>
      <c r="O1" t="s">
        <v>192</v>
      </c>
      <c r="P1" t="s">
        <v>196</v>
      </c>
      <c r="Q1" t="s">
        <v>200</v>
      </c>
      <c r="R1" t="s">
        <v>203</v>
      </c>
      <c r="S1" t="s">
        <v>266</v>
      </c>
      <c r="T1" t="s">
        <v>272</v>
      </c>
    </row>
    <row r="2" spans="1:69" ht="16.5" thickTop="1" x14ac:dyDescent="0.25">
      <c r="A2" s="18" t="s">
        <v>39</v>
      </c>
      <c r="B2" s="19" t="s">
        <v>40</v>
      </c>
      <c r="C2" s="20">
        <v>184</v>
      </c>
      <c r="D2" s="21">
        <v>125</v>
      </c>
      <c r="E2" s="22">
        <v>59</v>
      </c>
      <c r="F2" s="23">
        <v>33</v>
      </c>
      <c r="M2" t="s">
        <v>190</v>
      </c>
      <c r="N2" t="s">
        <v>188</v>
      </c>
      <c r="O2" t="s">
        <v>193</v>
      </c>
      <c r="P2" t="s">
        <v>197</v>
      </c>
      <c r="Q2" t="s">
        <v>201</v>
      </c>
      <c r="R2" t="s">
        <v>204</v>
      </c>
      <c r="S2" t="s">
        <v>269</v>
      </c>
      <c r="T2" t="s">
        <v>273</v>
      </c>
    </row>
    <row r="3" spans="1:69" ht="15.75" x14ac:dyDescent="0.25">
      <c r="A3" s="24" t="s">
        <v>41</v>
      </c>
      <c r="B3" s="25" t="s">
        <v>42</v>
      </c>
      <c r="C3" s="26">
        <v>184</v>
      </c>
      <c r="D3" s="27">
        <v>125</v>
      </c>
      <c r="E3" s="28">
        <v>59</v>
      </c>
      <c r="F3" s="29">
        <v>33</v>
      </c>
      <c r="M3" t="s">
        <v>191</v>
      </c>
      <c r="N3" t="s">
        <v>189</v>
      </c>
      <c r="O3" t="s">
        <v>194</v>
      </c>
      <c r="P3" t="s">
        <v>195</v>
      </c>
      <c r="Q3" t="s">
        <v>202</v>
      </c>
      <c r="R3" t="s">
        <v>205</v>
      </c>
      <c r="S3" t="s">
        <v>270</v>
      </c>
      <c r="T3" t="s">
        <v>268</v>
      </c>
    </row>
    <row r="4" spans="1:69" ht="15.75" x14ac:dyDescent="0.25">
      <c r="A4" s="24" t="s">
        <v>43</v>
      </c>
      <c r="B4" s="25" t="s">
        <v>44</v>
      </c>
      <c r="C4" s="26">
        <v>179</v>
      </c>
      <c r="D4" s="27">
        <v>124</v>
      </c>
      <c r="E4" s="28">
        <v>55</v>
      </c>
      <c r="F4" s="29">
        <v>24</v>
      </c>
      <c r="M4" t="s">
        <v>83</v>
      </c>
      <c r="R4" t="s">
        <v>206</v>
      </c>
      <c r="S4" t="s">
        <v>271</v>
      </c>
      <c r="T4" t="s">
        <v>274</v>
      </c>
    </row>
    <row r="5" spans="1:69" ht="15.75" x14ac:dyDescent="0.25">
      <c r="A5" s="24" t="s">
        <v>45</v>
      </c>
      <c r="B5" s="25" t="s">
        <v>46</v>
      </c>
      <c r="C5" s="26">
        <v>169</v>
      </c>
      <c r="D5" s="27">
        <v>128.5</v>
      </c>
      <c r="E5" s="28">
        <v>40.5</v>
      </c>
      <c r="F5" s="29">
        <v>24</v>
      </c>
      <c r="H5" s="99" t="s">
        <v>306</v>
      </c>
      <c r="M5" t="s">
        <v>85</v>
      </c>
      <c r="R5" t="s">
        <v>207</v>
      </c>
    </row>
    <row r="6" spans="1:69" ht="15.75" x14ac:dyDescent="0.25">
      <c r="A6" s="24" t="s">
        <v>47</v>
      </c>
      <c r="B6" s="25" t="s">
        <v>48</v>
      </c>
      <c r="C6" s="26">
        <v>169</v>
      </c>
      <c r="D6" s="27">
        <v>128.5</v>
      </c>
      <c r="E6" s="28">
        <v>40.5</v>
      </c>
      <c r="F6" s="29">
        <v>24</v>
      </c>
      <c r="H6" t="s">
        <v>87</v>
      </c>
      <c r="I6" s="46">
        <v>120</v>
      </c>
      <c r="R6" t="s">
        <v>208</v>
      </c>
    </row>
    <row r="7" spans="1:69" ht="15.75" x14ac:dyDescent="0.25">
      <c r="A7" s="24" t="s">
        <v>49</v>
      </c>
      <c r="B7" s="64" t="s">
        <v>50</v>
      </c>
      <c r="C7" s="26">
        <v>164</v>
      </c>
      <c r="D7" s="27">
        <v>129.5</v>
      </c>
      <c r="E7" s="28">
        <v>34.5</v>
      </c>
      <c r="F7" s="29">
        <v>24</v>
      </c>
      <c r="H7" s="47" t="s">
        <v>199</v>
      </c>
      <c r="I7" s="46">
        <v>33</v>
      </c>
      <c r="J7" t="s">
        <v>88</v>
      </c>
      <c r="K7" s="46">
        <v>24</v>
      </c>
      <c r="AG7" t="s">
        <v>186</v>
      </c>
      <c r="AL7" t="s">
        <v>190</v>
      </c>
      <c r="AR7" t="s">
        <v>197</v>
      </c>
      <c r="AT7" t="s">
        <v>197</v>
      </c>
      <c r="AV7" t="s">
        <v>197</v>
      </c>
      <c r="AX7" t="s">
        <v>197</v>
      </c>
      <c r="AZ7" t="s">
        <v>198</v>
      </c>
      <c r="BA7">
        <v>200</v>
      </c>
      <c r="BQ7" t="s">
        <v>193</v>
      </c>
    </row>
    <row r="8" spans="1:69" ht="16.5" thickBot="1" x14ac:dyDescent="0.3">
      <c r="A8" s="24" t="s">
        <v>51</v>
      </c>
      <c r="B8" s="25" t="s">
        <v>52</v>
      </c>
      <c r="C8" s="26">
        <v>164</v>
      </c>
      <c r="D8" s="27">
        <v>129.5</v>
      </c>
      <c r="E8" s="28">
        <v>34.5</v>
      </c>
      <c r="F8" s="29">
        <v>24</v>
      </c>
      <c r="H8" t="s">
        <v>89</v>
      </c>
      <c r="I8" s="46">
        <v>20</v>
      </c>
    </row>
    <row r="9" spans="1:69" ht="16.5" thickTop="1" x14ac:dyDescent="0.25">
      <c r="A9" s="18">
        <v>323</v>
      </c>
      <c r="B9" s="19" t="s">
        <v>209</v>
      </c>
      <c r="C9" s="20">
        <v>32</v>
      </c>
      <c r="D9" s="21">
        <v>92.6</v>
      </c>
      <c r="E9" s="22" t="s">
        <v>269</v>
      </c>
      <c r="F9" s="30" t="s">
        <v>268</v>
      </c>
      <c r="H9" t="s">
        <v>90</v>
      </c>
      <c r="I9" s="46">
        <v>20</v>
      </c>
    </row>
    <row r="10" spans="1:69" ht="15.75" x14ac:dyDescent="0.25">
      <c r="A10" s="24" t="s">
        <v>53</v>
      </c>
      <c r="B10" s="25" t="s">
        <v>54</v>
      </c>
      <c r="C10" s="26">
        <v>156</v>
      </c>
      <c r="D10" s="27">
        <v>142.6</v>
      </c>
      <c r="E10" s="28">
        <v>13.4</v>
      </c>
      <c r="F10" s="31">
        <v>0</v>
      </c>
    </row>
    <row r="11" spans="1:69" ht="15.75" x14ac:dyDescent="0.25">
      <c r="A11" s="24" t="s">
        <v>55</v>
      </c>
      <c r="B11" s="25" t="s">
        <v>56</v>
      </c>
      <c r="C11" s="26">
        <v>106</v>
      </c>
      <c r="D11" s="27">
        <v>92.6</v>
      </c>
      <c r="E11" s="28">
        <v>13.4</v>
      </c>
      <c r="F11" s="31">
        <v>0</v>
      </c>
      <c r="H11" s="99" t="s">
        <v>305</v>
      </c>
    </row>
    <row r="12" spans="1:69" ht="15.75" x14ac:dyDescent="0.25">
      <c r="A12" s="24" t="s">
        <v>57</v>
      </c>
      <c r="B12" s="25" t="s">
        <v>58</v>
      </c>
      <c r="C12" s="26">
        <v>156</v>
      </c>
      <c r="D12" s="27">
        <v>142.6</v>
      </c>
      <c r="E12" s="28">
        <v>13.4</v>
      </c>
      <c r="F12" s="31">
        <v>0</v>
      </c>
      <c r="H12" t="s">
        <v>307</v>
      </c>
      <c r="I12" s="46">
        <v>4.7</v>
      </c>
    </row>
    <row r="13" spans="1:69" ht="15.75" x14ac:dyDescent="0.25">
      <c r="A13" s="24" t="s">
        <v>59</v>
      </c>
      <c r="B13" s="25" t="s">
        <v>60</v>
      </c>
      <c r="C13" s="26">
        <v>156</v>
      </c>
      <c r="D13" s="27">
        <v>142.6</v>
      </c>
      <c r="E13" s="28">
        <v>13.4</v>
      </c>
      <c r="F13" s="31">
        <v>0</v>
      </c>
      <c r="H13" t="s">
        <v>309</v>
      </c>
      <c r="I13" s="46">
        <v>2.7</v>
      </c>
    </row>
    <row r="14" spans="1:69" ht="15.75" x14ac:dyDescent="0.25">
      <c r="A14" s="24" t="s">
        <v>61</v>
      </c>
      <c r="B14" s="25" t="s">
        <v>62</v>
      </c>
      <c r="C14" s="26">
        <v>141</v>
      </c>
      <c r="D14" s="27">
        <v>134.9</v>
      </c>
      <c r="E14" s="28">
        <v>6.1</v>
      </c>
      <c r="F14" s="31">
        <v>0</v>
      </c>
      <c r="H14" t="s">
        <v>308</v>
      </c>
      <c r="I14" s="107">
        <v>0</v>
      </c>
    </row>
    <row r="15" spans="1:69" ht="15.75" x14ac:dyDescent="0.25">
      <c r="A15" s="24" t="s">
        <v>63</v>
      </c>
      <c r="B15" s="25" t="s">
        <v>64</v>
      </c>
      <c r="C15" s="26">
        <v>141</v>
      </c>
      <c r="D15" s="27">
        <v>134.9</v>
      </c>
      <c r="E15" s="28">
        <v>6.1</v>
      </c>
      <c r="F15" s="31">
        <v>0</v>
      </c>
    </row>
    <row r="16" spans="1:69" ht="15.75" x14ac:dyDescent="0.25">
      <c r="A16" s="24" t="s">
        <v>65</v>
      </c>
      <c r="B16" s="25" t="s">
        <v>66</v>
      </c>
      <c r="C16" s="26">
        <v>141</v>
      </c>
      <c r="D16" s="27">
        <v>134.9</v>
      </c>
      <c r="E16" s="28">
        <v>6.1</v>
      </c>
      <c r="F16" s="31">
        <v>0</v>
      </c>
    </row>
    <row r="17" spans="1:6" ht="16.5" thickBot="1" x14ac:dyDescent="0.3">
      <c r="A17" s="32" t="s">
        <v>67</v>
      </c>
      <c r="B17" s="33" t="s">
        <v>68</v>
      </c>
      <c r="C17" s="34">
        <v>141</v>
      </c>
      <c r="D17" s="27">
        <v>134.9</v>
      </c>
      <c r="E17" s="28">
        <v>6.1</v>
      </c>
      <c r="F17" s="35">
        <v>0</v>
      </c>
    </row>
    <row r="18" spans="1:6" ht="16.5" thickTop="1" x14ac:dyDescent="0.25">
      <c r="A18" s="18" t="s">
        <v>69</v>
      </c>
      <c r="B18" s="19" t="s">
        <v>70</v>
      </c>
      <c r="C18" s="20">
        <v>13.4</v>
      </c>
      <c r="D18" s="21">
        <v>0</v>
      </c>
      <c r="E18" s="22">
        <v>13.4</v>
      </c>
      <c r="F18" s="30">
        <v>0</v>
      </c>
    </row>
    <row r="19" spans="1:6" ht="15.75" x14ac:dyDescent="0.25">
      <c r="A19" s="24" t="s">
        <v>71</v>
      </c>
      <c r="B19" s="25" t="s">
        <v>72</v>
      </c>
      <c r="C19" s="26">
        <v>13.4</v>
      </c>
      <c r="D19" s="27">
        <v>0</v>
      </c>
      <c r="E19" s="28">
        <v>13.4</v>
      </c>
      <c r="F19" s="31">
        <v>0</v>
      </c>
    </row>
    <row r="20" spans="1:6" ht="15.75" x14ac:dyDescent="0.25">
      <c r="A20" s="24" t="s">
        <v>73</v>
      </c>
      <c r="B20" s="25" t="s">
        <v>74</v>
      </c>
      <c r="C20" s="26">
        <v>13.4</v>
      </c>
      <c r="D20" s="27">
        <v>0</v>
      </c>
      <c r="E20" s="28">
        <v>13.4</v>
      </c>
      <c r="F20" s="31">
        <v>0</v>
      </c>
    </row>
    <row r="21" spans="1:6" ht="15.75" x14ac:dyDescent="0.25">
      <c r="A21" s="24" t="s">
        <v>75</v>
      </c>
      <c r="B21" s="25" t="s">
        <v>76</v>
      </c>
      <c r="C21" s="26">
        <v>6.1</v>
      </c>
      <c r="D21" s="27">
        <v>0</v>
      </c>
      <c r="E21" s="28">
        <v>6.1</v>
      </c>
      <c r="F21" s="31">
        <v>0</v>
      </c>
    </row>
    <row r="22" spans="1:6" ht="15.75" x14ac:dyDescent="0.25">
      <c r="A22" s="24" t="s">
        <v>77</v>
      </c>
      <c r="B22" s="25" t="s">
        <v>78</v>
      </c>
      <c r="C22" s="26">
        <v>6.1</v>
      </c>
      <c r="D22" s="27">
        <v>0</v>
      </c>
      <c r="E22" s="28">
        <v>6.1</v>
      </c>
      <c r="F22" s="31">
        <v>0</v>
      </c>
    </row>
    <row r="23" spans="1:6" ht="15.75" x14ac:dyDescent="0.25">
      <c r="A23" s="24" t="s">
        <v>79</v>
      </c>
      <c r="B23" s="25" t="s">
        <v>80</v>
      </c>
      <c r="C23" s="26">
        <v>6.1</v>
      </c>
      <c r="D23" s="27">
        <v>0</v>
      </c>
      <c r="E23" s="28">
        <v>6.1</v>
      </c>
      <c r="F23" s="31">
        <v>0</v>
      </c>
    </row>
    <row r="24" spans="1:6" ht="16.5" thickBot="1" x14ac:dyDescent="0.3">
      <c r="A24" s="32" t="s">
        <v>81</v>
      </c>
      <c r="B24" s="33" t="s">
        <v>82</v>
      </c>
      <c r="C24" s="34">
        <v>6.1</v>
      </c>
      <c r="D24" s="36">
        <v>0</v>
      </c>
      <c r="E24" s="37">
        <v>6.1</v>
      </c>
      <c r="F24" s="35">
        <v>0</v>
      </c>
    </row>
    <row r="25" spans="1:6" ht="16.5" thickTop="1" x14ac:dyDescent="0.25">
      <c r="A25" s="38" t="s">
        <v>83</v>
      </c>
      <c r="B25" s="39" t="s">
        <v>84</v>
      </c>
      <c r="C25" s="40">
        <v>13.4</v>
      </c>
      <c r="D25" s="41">
        <v>0</v>
      </c>
      <c r="E25" s="42">
        <v>13.4</v>
      </c>
      <c r="F25" s="43">
        <v>0</v>
      </c>
    </row>
    <row r="26" spans="1:6" ht="15.75" x14ac:dyDescent="0.25">
      <c r="A26" s="38" t="s">
        <v>85</v>
      </c>
      <c r="B26" s="39" t="s">
        <v>86</v>
      </c>
      <c r="C26" s="40">
        <v>13.4</v>
      </c>
      <c r="D26" s="44">
        <v>0</v>
      </c>
      <c r="E26" s="42">
        <v>13.4</v>
      </c>
      <c r="F26" s="45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6EDB6-1B6F-4ABA-9A97-02A789D2FDA9}">
  <sheetPr codeName="Feuil3"/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16F4F-E740-483A-98E0-27BB332700E5}">
  <sheetPr codeName="Feuil2"/>
  <dimension ref="A1:BS157"/>
  <sheetViews>
    <sheetView workbookViewId="0">
      <pane xSplit="1" topLeftCell="B1" activePane="topRight" state="frozen"/>
      <selection pane="topRight"/>
    </sheetView>
  </sheetViews>
  <sheetFormatPr baseColWidth="10" defaultRowHeight="15" x14ac:dyDescent="0.25"/>
  <cols>
    <col min="1" max="1" width="27.7109375" style="1" bestFit="1" customWidth="1"/>
    <col min="2" max="2" width="13.140625" style="1" customWidth="1"/>
    <col min="3" max="3" width="11.5703125" style="1" customWidth="1"/>
    <col min="4" max="5" width="19.140625" style="1" hidden="1" customWidth="1"/>
    <col min="6" max="7" width="11.5703125" style="1" hidden="1" customWidth="1"/>
    <col min="8" max="8" width="31" style="1" customWidth="1"/>
    <col min="9" max="9" width="11.5703125" style="1" customWidth="1"/>
    <col min="10" max="10" width="22" style="1" customWidth="1"/>
    <col min="11" max="12" width="12.5703125" style="1" customWidth="1"/>
    <col min="13" max="13" width="34.42578125" style="1" customWidth="1"/>
    <col min="14" max="14" width="12.85546875" style="1" customWidth="1"/>
    <col min="15" max="17" width="12.5703125" style="1" customWidth="1"/>
    <col min="18" max="18" width="13" style="1" customWidth="1"/>
    <col min="19" max="19" width="16.85546875" style="1" customWidth="1"/>
    <col min="20" max="23" width="12.5703125" style="1" customWidth="1"/>
    <col min="24" max="24" width="12.7109375" style="1" customWidth="1"/>
    <col min="25" max="25" width="17.28515625" style="1" customWidth="1"/>
    <col min="26" max="26" width="13.42578125" style="1" customWidth="1"/>
    <col min="27" max="29" width="12.5703125" style="1" customWidth="1"/>
    <col min="30" max="30" width="13" style="1" customWidth="1"/>
    <col min="31" max="31" width="14.85546875" style="1" customWidth="1"/>
    <col min="32" max="41" width="12.5703125" style="1" customWidth="1"/>
    <col min="42" max="42" width="12.7109375" style="1" customWidth="1"/>
    <col min="43" max="43" width="13.42578125" style="1" customWidth="1"/>
    <col min="44" max="51" width="12.5703125" style="1" customWidth="1"/>
    <col min="52" max="52" width="21.7109375" style="1" customWidth="1"/>
    <col min="53" max="53" width="12.5703125" style="1" hidden="1" customWidth="1"/>
    <col min="54" max="54" width="12.5703125" style="1" customWidth="1"/>
    <col min="55" max="55" width="13.42578125" style="1" customWidth="1"/>
    <col min="56" max="56" width="15.5703125" style="1" customWidth="1"/>
    <col min="57" max="57" width="17.85546875" style="1" customWidth="1"/>
    <col min="58" max="58" width="18.7109375" style="1" customWidth="1"/>
    <col min="59" max="59" width="18.5703125" style="1" customWidth="1"/>
    <col min="60" max="60" width="14" style="1" customWidth="1"/>
    <col min="61" max="61" width="12.5703125" style="1" customWidth="1"/>
    <col min="62" max="62" width="14" style="1" customWidth="1"/>
    <col min="63" max="64" width="12.5703125" style="1" customWidth="1"/>
    <col min="65" max="65" width="13.5703125" style="1" customWidth="1"/>
    <col min="66" max="66" width="13.42578125" style="1" customWidth="1"/>
    <col min="67" max="67" width="12.5703125" style="1" customWidth="1"/>
    <col min="68" max="68" width="16.42578125" style="1" customWidth="1"/>
    <col min="69" max="69" width="15" style="156" bestFit="1" customWidth="1"/>
    <col min="70" max="70" width="30.7109375" style="1" bestFit="1" customWidth="1"/>
    <col min="71" max="71" width="61.85546875" style="179" bestFit="1" customWidth="1"/>
    <col min="72" max="16384" width="11.42578125" style="1"/>
  </cols>
  <sheetData>
    <row r="1" spans="1:71" ht="43.5" customHeight="1" x14ac:dyDescent="0.25">
      <c r="B1" s="59" t="s">
        <v>29</v>
      </c>
      <c r="C1" s="60">
        <v>2018</v>
      </c>
      <c r="BN1" s="1" t="s">
        <v>316</v>
      </c>
      <c r="BP1" s="100" t="s">
        <v>319</v>
      </c>
    </row>
    <row r="2" spans="1:71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  <c r="AR2" s="1">
        <v>44</v>
      </c>
      <c r="AS2" s="1">
        <v>45</v>
      </c>
      <c r="AT2" s="1">
        <v>46</v>
      </c>
      <c r="AU2" s="1">
        <v>47</v>
      </c>
      <c r="AV2" s="1">
        <v>48</v>
      </c>
      <c r="AW2" s="1">
        <v>49</v>
      </c>
      <c r="AX2" s="1">
        <v>50</v>
      </c>
      <c r="AY2" s="1">
        <v>51</v>
      </c>
      <c r="AZ2" s="1">
        <v>52</v>
      </c>
      <c r="BA2" s="1">
        <v>53</v>
      </c>
      <c r="BB2" s="1">
        <v>54</v>
      </c>
      <c r="BC2" s="1">
        <v>55</v>
      </c>
      <c r="BD2" s="1">
        <v>56</v>
      </c>
      <c r="BE2" s="1">
        <v>57</v>
      </c>
      <c r="BF2" s="1">
        <v>58</v>
      </c>
      <c r="BG2" s="1">
        <v>59</v>
      </c>
      <c r="BH2" s="1">
        <v>60</v>
      </c>
      <c r="BI2" s="1">
        <v>61</v>
      </c>
      <c r="BJ2" s="1">
        <v>62</v>
      </c>
      <c r="BK2" s="1">
        <v>63</v>
      </c>
      <c r="BL2" s="1">
        <v>64</v>
      </c>
      <c r="BM2" s="1">
        <v>65</v>
      </c>
      <c r="BN2" s="1">
        <v>66</v>
      </c>
      <c r="BO2" s="1">
        <v>67</v>
      </c>
      <c r="BP2" s="1">
        <v>68</v>
      </c>
      <c r="BQ2" s="156">
        <v>69</v>
      </c>
      <c r="BR2" s="1">
        <v>70</v>
      </c>
      <c r="BS2" s="179">
        <v>71</v>
      </c>
    </row>
    <row r="3" spans="1:71" ht="34.5" customHeight="1" x14ac:dyDescent="0.25">
      <c r="N3" s="184" t="s">
        <v>104</v>
      </c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56"/>
      <c r="AG3" s="187" t="s">
        <v>92</v>
      </c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8" t="s">
        <v>98</v>
      </c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90" t="s">
        <v>102</v>
      </c>
      <c r="BD3" s="190"/>
      <c r="BE3" s="190"/>
      <c r="BF3" s="190"/>
      <c r="BG3" s="186" t="s">
        <v>111</v>
      </c>
      <c r="BH3" s="186"/>
      <c r="BI3" s="186"/>
      <c r="BJ3" s="186"/>
      <c r="BK3" s="186"/>
      <c r="BL3" s="186"/>
      <c r="BM3" s="186"/>
    </row>
    <row r="4" spans="1:71" ht="48.75" customHeight="1" x14ac:dyDescent="0.25">
      <c r="A4" s="1" t="s">
        <v>0</v>
      </c>
      <c r="B4" s="1" t="s">
        <v>115</v>
      </c>
      <c r="C4" s="1" t="s">
        <v>1</v>
      </c>
      <c r="D4" s="1" t="s">
        <v>2</v>
      </c>
      <c r="E4" s="1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7" t="s">
        <v>10</v>
      </c>
      <c r="O4" s="8" t="s">
        <v>11</v>
      </c>
      <c r="P4" s="8" t="s">
        <v>12</v>
      </c>
      <c r="Q4" s="8" t="s">
        <v>13</v>
      </c>
      <c r="R4" s="8" t="s">
        <v>14</v>
      </c>
      <c r="S4" s="7" t="s">
        <v>15</v>
      </c>
      <c r="T4" s="9" t="s">
        <v>16</v>
      </c>
      <c r="U4" s="10" t="s">
        <v>11</v>
      </c>
      <c r="V4" s="10" t="s">
        <v>17</v>
      </c>
      <c r="W4" s="10" t="s">
        <v>18</v>
      </c>
      <c r="X4" s="10" t="s">
        <v>19</v>
      </c>
      <c r="Y4" s="9" t="s">
        <v>20</v>
      </c>
      <c r="Z4" s="11" t="s">
        <v>21</v>
      </c>
      <c r="AA4" s="12" t="s">
        <v>11</v>
      </c>
      <c r="AB4" s="12" t="s">
        <v>22</v>
      </c>
      <c r="AC4" s="12" t="s">
        <v>23</v>
      </c>
      <c r="AD4" s="12" t="s">
        <v>24</v>
      </c>
      <c r="AE4" s="11" t="s">
        <v>25</v>
      </c>
      <c r="AF4" s="11" t="s">
        <v>693</v>
      </c>
      <c r="AG4" s="48" t="s">
        <v>26</v>
      </c>
      <c r="AH4" s="48" t="s">
        <v>27</v>
      </c>
      <c r="AI4" s="49" t="s">
        <v>28</v>
      </c>
      <c r="AJ4" s="49" t="s">
        <v>30</v>
      </c>
      <c r="AK4" s="48" t="s">
        <v>31</v>
      </c>
      <c r="AL4" s="48" t="s">
        <v>32</v>
      </c>
      <c r="AM4" s="48" t="s">
        <v>33</v>
      </c>
      <c r="AN4" s="48" t="s">
        <v>34</v>
      </c>
      <c r="AO4" s="48" t="s">
        <v>35</v>
      </c>
      <c r="AP4" s="48" t="s">
        <v>91</v>
      </c>
      <c r="AQ4" s="48" t="s">
        <v>93</v>
      </c>
      <c r="AR4" s="51" t="s">
        <v>87</v>
      </c>
      <c r="AS4" s="52" t="s">
        <v>11</v>
      </c>
      <c r="AT4" s="51" t="s">
        <v>94</v>
      </c>
      <c r="AU4" s="52" t="s">
        <v>11</v>
      </c>
      <c r="AV4" s="51" t="s">
        <v>95</v>
      </c>
      <c r="AW4" s="52" t="s">
        <v>11</v>
      </c>
      <c r="AX4" s="51" t="s">
        <v>96</v>
      </c>
      <c r="AY4" s="52" t="s">
        <v>11</v>
      </c>
      <c r="AZ4" s="52" t="s">
        <v>97</v>
      </c>
      <c r="BA4" s="52" t="s">
        <v>11</v>
      </c>
      <c r="BB4" s="52" t="s">
        <v>11</v>
      </c>
      <c r="BC4" s="53" t="s">
        <v>99</v>
      </c>
      <c r="BD4" s="53" t="s">
        <v>100</v>
      </c>
      <c r="BE4" s="53" t="s">
        <v>101</v>
      </c>
      <c r="BF4" s="55" t="s">
        <v>103</v>
      </c>
      <c r="BG4" s="5" t="s">
        <v>105</v>
      </c>
      <c r="BH4" s="5" t="s">
        <v>106</v>
      </c>
      <c r="BI4" s="1" t="s">
        <v>11</v>
      </c>
      <c r="BJ4" s="5" t="s">
        <v>107</v>
      </c>
      <c r="BK4" s="1" t="s">
        <v>108</v>
      </c>
      <c r="BL4" s="5" t="s">
        <v>110</v>
      </c>
      <c r="BM4" s="5" t="s">
        <v>109</v>
      </c>
      <c r="BN4" s="5" t="s">
        <v>112</v>
      </c>
      <c r="BO4" s="1" t="s">
        <v>113</v>
      </c>
      <c r="BP4" s="5" t="s">
        <v>114</v>
      </c>
      <c r="BQ4" s="156" t="s">
        <v>185</v>
      </c>
      <c r="BR4" s="1" t="s">
        <v>317</v>
      </c>
      <c r="BS4" s="179" t="s">
        <v>320</v>
      </c>
    </row>
    <row r="5" spans="1:71" s="2" customFormat="1" ht="21" x14ac:dyDescent="0.25">
      <c r="A5" s="2" t="s">
        <v>116</v>
      </c>
      <c r="B5" s="2" t="s">
        <v>117</v>
      </c>
      <c r="C5" s="2" t="s">
        <v>118</v>
      </c>
      <c r="D5" s="2" t="s">
        <v>119</v>
      </c>
      <c r="E5" s="2" t="s">
        <v>120</v>
      </c>
      <c r="F5" s="2" t="s">
        <v>121</v>
      </c>
      <c r="G5" s="2" t="s">
        <v>122</v>
      </c>
      <c r="H5" s="2" t="s">
        <v>123</v>
      </c>
      <c r="I5" s="4" t="s">
        <v>124</v>
      </c>
      <c r="J5" s="2" t="s">
        <v>125</v>
      </c>
      <c r="K5" s="3" t="s">
        <v>126</v>
      </c>
      <c r="L5" s="3" t="s">
        <v>127</v>
      </c>
      <c r="M5" s="2" t="s">
        <v>128</v>
      </c>
      <c r="N5" s="2" t="s">
        <v>129</v>
      </c>
      <c r="O5" s="2" t="s">
        <v>130</v>
      </c>
      <c r="P5" s="6" t="s">
        <v>131</v>
      </c>
      <c r="Q5" s="2" t="s">
        <v>132</v>
      </c>
      <c r="R5" s="2" t="s">
        <v>133</v>
      </c>
      <c r="S5" s="2" t="s">
        <v>134</v>
      </c>
      <c r="T5" s="2" t="s">
        <v>135</v>
      </c>
      <c r="U5" s="2" t="s">
        <v>136</v>
      </c>
      <c r="V5" s="6" t="s">
        <v>137</v>
      </c>
      <c r="W5" s="2" t="s">
        <v>138</v>
      </c>
      <c r="X5" s="2" t="s">
        <v>139</v>
      </c>
      <c r="Y5" s="2" t="s">
        <v>140</v>
      </c>
      <c r="Z5" s="2" t="s">
        <v>141</v>
      </c>
      <c r="AA5" s="2" t="s">
        <v>142</v>
      </c>
      <c r="AB5" s="6" t="s">
        <v>143</v>
      </c>
      <c r="AC5" s="2" t="s">
        <v>144</v>
      </c>
      <c r="AD5" s="2" t="s">
        <v>145</v>
      </c>
      <c r="AE5" s="2" t="s">
        <v>146</v>
      </c>
      <c r="AF5" s="57" t="s">
        <v>147</v>
      </c>
      <c r="AG5" s="13" t="s">
        <v>148</v>
      </c>
      <c r="AH5" s="2" t="s">
        <v>149</v>
      </c>
      <c r="AI5" s="2" t="s">
        <v>150</v>
      </c>
      <c r="AJ5" s="2" t="s">
        <v>151</v>
      </c>
      <c r="AK5" s="2" t="s">
        <v>152</v>
      </c>
      <c r="AL5" s="2" t="s">
        <v>153</v>
      </c>
      <c r="AM5" s="2" t="s">
        <v>154</v>
      </c>
      <c r="AN5" s="2" t="s">
        <v>155</v>
      </c>
      <c r="AO5" s="2" t="s">
        <v>156</v>
      </c>
      <c r="AP5" s="2" t="s">
        <v>157</v>
      </c>
      <c r="AQ5" s="50" t="s">
        <v>158</v>
      </c>
      <c r="AR5" s="2" t="s">
        <v>159</v>
      </c>
      <c r="AS5" s="6" t="s">
        <v>160</v>
      </c>
      <c r="AT5" s="2" t="s">
        <v>161</v>
      </c>
      <c r="AU5" s="6" t="s">
        <v>162</v>
      </c>
      <c r="AV5" s="2" t="s">
        <v>163</v>
      </c>
      <c r="AW5" s="6" t="s">
        <v>164</v>
      </c>
      <c r="AX5" s="2" t="s">
        <v>165</v>
      </c>
      <c r="AY5" s="6" t="s">
        <v>166</v>
      </c>
      <c r="AZ5" s="2" t="s">
        <v>167</v>
      </c>
      <c r="BA5" s="2" t="s">
        <v>168</v>
      </c>
      <c r="BB5" s="6" t="s">
        <v>169</v>
      </c>
      <c r="BC5" s="50" t="s">
        <v>170</v>
      </c>
      <c r="BD5" s="6" t="s">
        <v>171</v>
      </c>
      <c r="BE5" s="6" t="s">
        <v>172</v>
      </c>
      <c r="BF5" s="54" t="s">
        <v>173</v>
      </c>
      <c r="BG5" s="2" t="s">
        <v>174</v>
      </c>
      <c r="BH5" s="2" t="s">
        <v>175</v>
      </c>
      <c r="BI5" s="2" t="s">
        <v>176</v>
      </c>
      <c r="BJ5" s="6" t="s">
        <v>177</v>
      </c>
      <c r="BK5" s="2" t="s">
        <v>178</v>
      </c>
      <c r="BL5" s="2" t="s">
        <v>179</v>
      </c>
      <c r="BM5" s="2" t="s">
        <v>180</v>
      </c>
      <c r="BN5" s="58" t="s">
        <v>181</v>
      </c>
      <c r="BO5" s="57" t="s">
        <v>182</v>
      </c>
      <c r="BP5" s="61" t="s">
        <v>183</v>
      </c>
      <c r="BQ5" s="2" t="s">
        <v>184</v>
      </c>
      <c r="BR5" s="2" t="s">
        <v>318</v>
      </c>
      <c r="BS5" s="180" t="s">
        <v>321</v>
      </c>
    </row>
    <row r="6" spans="1:71" ht="21" x14ac:dyDescent="0.25">
      <c r="A6" s="63" t="str">
        <f>CONCATENATE(E6," ", G6)</f>
        <v xml:space="preserve"> </v>
      </c>
      <c r="B6" s="13">
        <v>43530</v>
      </c>
      <c r="C6" s="2"/>
      <c r="D6" s="2"/>
      <c r="E6" s="2" t="str">
        <f>UPPER(D6)</f>
        <v/>
      </c>
      <c r="F6" s="2"/>
      <c r="G6" s="2" t="str">
        <f>PROPER(F6)</f>
        <v/>
      </c>
      <c r="H6" s="2"/>
      <c r="I6" s="4"/>
      <c r="J6" s="2"/>
      <c r="K6" s="3"/>
      <c r="L6" s="3"/>
      <c r="M6" s="2"/>
      <c r="N6" s="2"/>
      <c r="O6" s="2"/>
      <c r="P6" s="6">
        <f>IF(O6="",0,_xlfn.NUMBERVALUE(O6))</f>
        <v>0</v>
      </c>
      <c r="Q6" s="2"/>
      <c r="R6" s="2"/>
      <c r="S6" s="2"/>
      <c r="T6" s="2"/>
      <c r="U6" s="2"/>
      <c r="V6" s="6">
        <f>IF(U6="",0,_xlfn.NUMBERVALUE(U6))</f>
        <v>0</v>
      </c>
      <c r="W6" s="2"/>
      <c r="X6" s="2"/>
      <c r="Y6" s="2"/>
      <c r="Z6" s="2"/>
      <c r="AA6" s="2"/>
      <c r="AB6" s="6">
        <f>IF(AA6="",0,_xlfn.NUMBERVALUE(AA6))</f>
        <v>0</v>
      </c>
      <c r="AC6" s="2"/>
      <c r="AD6" s="2"/>
      <c r="AE6" s="2"/>
      <c r="AF6" s="57">
        <f>AB6+V6+P6</f>
        <v>0</v>
      </c>
      <c r="AG6" s="13"/>
      <c r="AH6" s="2" t="str">
        <f>IF(AG6="","",YEAR(AG6))</f>
        <v/>
      </c>
      <c r="AI6" s="2" t="str">
        <f t="shared" ref="AI6" si="0">IF(AH6="","",C$1-AH6)</f>
        <v/>
      </c>
      <c r="AJ6" s="2" t="str">
        <f t="shared" ref="AJ6" si="1">IF(AI6="","",IF(AI6&gt;=40,"Veteran",IF(AND(AI6&gt;=9,AI6&lt;11),"Benjamin",IF(AND(AI6&gt;=11,AI6&lt;13),"Minime",IF(AND(AI6&gt;=13,AI6&lt;15),"Cadet",IF(AND(AI6&gt;=15,AI6&lt;18),"Junior",IF(AND(AI6&gt;=18,AI6&lt;40),"Senior","Poussin")))))))</f>
        <v/>
      </c>
      <c r="AK6" s="2" t="str">
        <f>UPPER(MID(AJ6,1,1))</f>
        <v/>
      </c>
      <c r="AL6" s="2"/>
      <c r="AM6" s="2" t="str">
        <f>UPPER(MID(AL6,1,1))</f>
        <v/>
      </c>
      <c r="AN6" s="2"/>
      <c r="AO6" s="2" t="str">
        <f>UPPER(MID(AN6,1,1))</f>
        <v/>
      </c>
      <c r="AP6" s="2" t="str">
        <f>IF(AM6="v","v",IF(AM6="B","b",CONCATENATE(AM6,AO6,AK6)))</f>
        <v/>
      </c>
      <c r="AQ6" s="50">
        <f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>0</v>
      </c>
      <c r="AR6" s="2"/>
      <c r="AS6" s="6">
        <f>IF(AR6="",0,IF(AR6="oui",120,0))</f>
        <v>0</v>
      </c>
      <c r="AT6" s="2"/>
      <c r="AU6" s="6">
        <f>IF(AT6="",0,IF(AT6="non",0,IF(AT6="oui",IF(AJ6="veteran",parametre!I$7,IF(AJ6="senior",parametre!N$7,parametre!K$7)))))</f>
        <v>0</v>
      </c>
      <c r="AV6" s="2"/>
      <c r="AW6" s="6">
        <f>IF(AV6="",0,IF(AV6="oui",parametre!I$8,0))</f>
        <v>0</v>
      </c>
      <c r="AX6" s="2"/>
      <c r="AY6" s="6">
        <f>IF(AX6="",0,IF(AX6="oui",parametre!I$9,0))</f>
        <v>0</v>
      </c>
      <c r="AZ6" s="2"/>
      <c r="BA6" s="2"/>
      <c r="BB6" s="6">
        <f>IF(BA6="",0,_xlfn.NUMBERVALUE(BA6))</f>
        <v>0</v>
      </c>
      <c r="BC6" s="50" t="str">
        <f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/>
      </c>
      <c r="BD6" s="6" t="str">
        <f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f>
        <v/>
      </c>
      <c r="BE6" s="6" t="str">
        <f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f>
        <v/>
      </c>
      <c r="BF6" s="54">
        <f t="shared" ref="BF6" si="2">IF(AP6="",0,BC6+AS6+AU6+AW6-AY6-BB6)</f>
        <v>0</v>
      </c>
      <c r="BG6" s="2"/>
      <c r="BH6" s="2"/>
      <c r="BI6" s="2"/>
      <c r="BJ6" s="6">
        <f>_xlfn.NUMBERVALUE(BI6)</f>
        <v>0</v>
      </c>
      <c r="BK6" s="2"/>
      <c r="BL6" s="2"/>
      <c r="BM6" s="2"/>
      <c r="BN6" s="58">
        <f>BF6+BJ6</f>
        <v>0</v>
      </c>
      <c r="BO6" s="57">
        <f>AF6</f>
        <v>0</v>
      </c>
      <c r="BP6" s="54">
        <f t="shared" ref="BP6" si="3">BN6-BO6-BJ6</f>
        <v>0</v>
      </c>
      <c r="BQ6" s="2"/>
      <c r="BR6" s="100" t="str">
        <f>CONCATENATE(Tableau2[[#This Row],[Colonne1]],".jpg")</f>
        <v xml:space="preserve"> .jpg</v>
      </c>
      <c r="BS6" s="179" t="str">
        <f>$BP$1&amp;Tableau2[[#This Row],[Colonne70]]</f>
        <v>F:\Gestion club DIJON TT\licencie\ .jpg</v>
      </c>
    </row>
    <row r="7" spans="1:71" ht="21" x14ac:dyDescent="0.25">
      <c r="A7" s="63" t="str">
        <f t="shared" ref="A7:A38" si="4">CONCATENATE(E7," ", G7)</f>
        <v>ACHAB Khalil</v>
      </c>
      <c r="B7" s="76">
        <v>43367</v>
      </c>
      <c r="C7">
        <v>2112702</v>
      </c>
      <c r="D7" s="2" t="s">
        <v>443</v>
      </c>
      <c r="E7" s="2" t="str">
        <f t="shared" ref="E7:E38" si="5">UPPER(D7)</f>
        <v>ACHAB</v>
      </c>
      <c r="F7" t="s">
        <v>574</v>
      </c>
      <c r="G7" s="2" t="str">
        <f t="shared" ref="G7:G38" si="6">PROPER(F7)</f>
        <v>Khalil</v>
      </c>
      <c r="H7"/>
      <c r="I7"/>
      <c r="J7"/>
      <c r="K7" s="178"/>
      <c r="L7" s="178"/>
      <c r="M7"/>
      <c r="N7" s="2"/>
      <c r="O7" s="2"/>
      <c r="P7" s="6">
        <f t="shared" ref="P7:P38" si="7">IF(O7="",0,_xlfn.NUMBERVALUE(O7))</f>
        <v>0</v>
      </c>
      <c r="Q7" s="2"/>
      <c r="R7" s="2"/>
      <c r="S7" s="2"/>
      <c r="T7" s="2"/>
      <c r="U7" s="2"/>
      <c r="V7" s="6">
        <f t="shared" ref="V7:V38" si="8">IF(U7="",0,_xlfn.NUMBERVALUE(U7))</f>
        <v>0</v>
      </c>
      <c r="W7" s="2"/>
      <c r="X7" s="2"/>
      <c r="Y7" s="2"/>
      <c r="Z7" s="2"/>
      <c r="AA7" s="2"/>
      <c r="AB7" s="6">
        <f t="shared" ref="AB7:AB38" si="9">IF(AA7="",0,_xlfn.NUMBERVALUE(AA7))</f>
        <v>0</v>
      </c>
      <c r="AC7" s="2"/>
      <c r="AD7" s="2"/>
      <c r="AE7" s="2"/>
      <c r="AF7" s="57">
        <f t="shared" ref="AF7:AF38" si="10">AB7+V7+P7</f>
        <v>0</v>
      </c>
      <c r="AG7" s="76">
        <v>39975</v>
      </c>
      <c r="AH7" s="2">
        <f t="shared" ref="AH7:AH38" si="11">IF(AG7="","",YEAR(AG7))</f>
        <v>2009</v>
      </c>
      <c r="AI7" s="62">
        <f t="shared" ref="AI7:AI38" si="12">IF(AH7="","",C$1-AH7)</f>
        <v>9</v>
      </c>
      <c r="AJ7" s="62" t="str">
        <f t="shared" ref="AJ7:AJ38" si="13">IF(AI7="","",IF(AI7&gt;=40,"Veteran",IF(AND(AI7&gt;=9,AI7&lt;11),"Benjamin",IF(AND(AI7&gt;=11,AI7&lt;13),"Minime",IF(AND(AI7&gt;=13,AI7&lt;15),"Cadet",IF(AND(AI7&gt;=15,AI7&lt;18),"Junior",IF(AND(AI7&gt;=18,AI7&lt;40),"Senior","Poussin")))))))</f>
        <v>Benjamin</v>
      </c>
      <c r="AK7" s="2" t="str">
        <f t="shared" ref="AK7:AK38" si="14">UPPER(MID(AJ7,1,1))</f>
        <v>B</v>
      </c>
      <c r="AL7" t="s">
        <v>691</v>
      </c>
      <c r="AM7" s="2" t="str">
        <f t="shared" ref="AM7:AM38" si="15">UPPER(MID(AL7,1,1))</f>
        <v>T</v>
      </c>
      <c r="AN7" s="2"/>
      <c r="AO7" s="2" t="str">
        <f t="shared" ref="AO7:AO38" si="16">UPPER(MID(AN7,1,1))</f>
        <v/>
      </c>
      <c r="AP7" s="2" t="str">
        <f t="shared" ref="AP7:AP38" si="17">IF(AM7="v","v",IF(AM7="B","b",CONCATENATE(AM7,AO7,AK7)))</f>
        <v>TB</v>
      </c>
      <c r="AQ7" s="50">
        <f>IF(AP7="",0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AR7" s="2"/>
      <c r="AS7" s="6">
        <f t="shared" ref="AS7:AS38" si="18">IF(AR7="",0,IF(AR7="oui",120,0))</f>
        <v>0</v>
      </c>
      <c r="AT7" s="2"/>
      <c r="AU7" s="6">
        <f>IF(AT7="",0,IF(AT7="non",0,IF(AT7="oui",IF(AJ7="veteran",parametre!I$7,IF(AJ7="senior",parametre!N$7,parametre!K$7)))))</f>
        <v>0</v>
      </c>
      <c r="AV7" s="2"/>
      <c r="AW7" s="6">
        <f>IF(AV7="",0,IF(AV7="oui",parametre!I$8,0))</f>
        <v>0</v>
      </c>
      <c r="AX7" s="2"/>
      <c r="AY7" s="6">
        <f>IF(AX7="",0,IF(AX7="oui",parametre!I$9,0))</f>
        <v>0</v>
      </c>
      <c r="AZ7" s="2"/>
      <c r="BA7" s="2"/>
      <c r="BB7" s="6">
        <f t="shared" ref="BB7:BB38" si="19">IF(BA7="",0,_xlfn.NUMBERVALUE(BA7))</f>
        <v>0</v>
      </c>
      <c r="BC7" s="50">
        <f>IF(AP7="",""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BD7" s="6">
        <f>IF(AP7="","",IF(AP7="v",parametre!D$25,IF(AP7="b",parametre!D$26,IF(AP7="tv",parametre!D$2,IF(AP7="ts",parametre!D$3,IF(AP7="tj",parametre!D$4,IF(AP7="tc",parametre!D$5,IF(AP7="tm",parametre!D$6,IF(AP7="tb",parametre!D$7,IF(AP7="tp",parametre!D$8,IF(AP7="plv",parametre!D$9,IF(AP7="pev",parametre!D$10,IF(AP7="pls",parametre!D$11,IF(AP7="pes",parametre!D$12,IF(AP7="pej",parametre!D$13,IF(AP7="pec",parametre!D$14,IF(AP7="pem",parametre!D$15,IF(AP7="peb",parametre!D$16,IF(AP7="pep",parametre!D$17,IF(AP7="ev",parametre!D$18,IF(AP7="es",parametre!D$19,IF(AP7="ej",parametre!D$20,IF(AP7="ec",parametre!D$21,IF(AP7="em",parametre!D$22,IF(AP7="eb",parametre!D$23,IF(AP7="ep",parametre!D$24,0))))))))))))))))))))))))))</f>
        <v>129.5</v>
      </c>
      <c r="BE7" s="6">
        <f>IF(AP7="","",IF(AP7="v",parametre!E$25,IF(AP7="b",parametre!E$26,IF(AP7="tv",parametre!E$2,IF(AP7="ts",parametre!E$3,IF(AP7="tj",parametre!E$4,IF(AP7="tc",parametre!E$5,IF(AP7="tm",parametre!E$6,IF(AP7="tb",parametre!E$7,IF(AP7="tp",parametre!E$8,IF(AP7="plv",parametre!E$9,IF(AP7="pev",parametre!E$10,IF(AP7="pls",parametre!E$11,IF(AP7="pes",parametre!E$12,IF(AP7="pej",parametre!E$13,IF(AP7="pec",parametre!E$14,IF(AP7="pem",parametre!E$15,IF(AP7="peb",parametre!E$16,IF(AP7="pep",parametre!E$17,IF(AP7="ev",parametre!E$18,IF(AP7="es",parametre!E$19,IF(AP7="ej",parametre!E$20,IF(AP7="ec",parametre!E$21,IF(AP7="em",parametre!E$22,IF(AP7="eb",parametre!E$23,IF(AP7="ep",parametre!E$24,0))))))))))))))))))))))))))</f>
        <v>34.5</v>
      </c>
      <c r="BF7" s="54">
        <f t="shared" ref="BF7:BF38" si="20">IF(AP7="",0,BC7+AS7+AU7+AW7-AY7-BB7)</f>
        <v>164</v>
      </c>
      <c r="BG7" s="2"/>
      <c r="BH7" s="2"/>
      <c r="BI7" s="2"/>
      <c r="BJ7" s="6">
        <f t="shared" ref="BJ7:BJ38" si="21">_xlfn.NUMBERVALUE(BI7)</f>
        <v>0</v>
      </c>
      <c r="BK7" s="2"/>
      <c r="BL7" s="2"/>
      <c r="BM7" s="2"/>
      <c r="BN7" s="58">
        <f t="shared" ref="BN7:BN38" si="22">BF7+BJ7</f>
        <v>164</v>
      </c>
      <c r="BO7" s="57">
        <f t="shared" ref="BO7:BO38" si="23">AF7</f>
        <v>0</v>
      </c>
      <c r="BP7" s="61">
        <f t="shared" ref="BP7:BP38" si="24">BN7-BO7-BJ7</f>
        <v>164</v>
      </c>
      <c r="BQ7" s="155" t="s">
        <v>193</v>
      </c>
      <c r="BR7" s="177" t="str">
        <f>CONCATENATE(Tableau2[[#This Row],[Colonne1]],".jpg")</f>
        <v>ACHAB Khalil.jpg</v>
      </c>
      <c r="BS7" s="181" t="str">
        <f>$BP$1&amp;Tableau2[[#This Row],[Colonne70]]</f>
        <v>F:\Gestion club DIJON TT\licencie\ACHAB Khalil.jpg</v>
      </c>
    </row>
    <row r="8" spans="1:71" ht="21" x14ac:dyDescent="0.25">
      <c r="A8" s="63" t="str">
        <f t="shared" si="4"/>
        <v>ALEXANDRE MARTIN Julien</v>
      </c>
      <c r="B8" s="76">
        <v>43340</v>
      </c>
      <c r="C8">
        <v>2112047</v>
      </c>
      <c r="D8" s="2" t="s">
        <v>444</v>
      </c>
      <c r="E8" s="2" t="str">
        <f t="shared" si="5"/>
        <v>ALEXANDRE MARTIN</v>
      </c>
      <c r="F8" t="s">
        <v>575</v>
      </c>
      <c r="G8" s="2" t="str">
        <f t="shared" si="6"/>
        <v>Julien</v>
      </c>
      <c r="H8"/>
      <c r="I8"/>
      <c r="J8"/>
      <c r="K8" s="178"/>
      <c r="L8" s="178"/>
      <c r="M8"/>
      <c r="N8" s="2"/>
      <c r="O8" s="2"/>
      <c r="P8" s="6">
        <f t="shared" si="7"/>
        <v>0</v>
      </c>
      <c r="Q8" s="2"/>
      <c r="R8" s="2"/>
      <c r="S8" s="2"/>
      <c r="T8" s="2"/>
      <c r="U8" s="2"/>
      <c r="V8" s="6">
        <f t="shared" si="8"/>
        <v>0</v>
      </c>
      <c r="W8" s="2"/>
      <c r="X8" s="2"/>
      <c r="Y8" s="2"/>
      <c r="Z8" s="2"/>
      <c r="AA8" s="2"/>
      <c r="AB8" s="6">
        <f t="shared" si="9"/>
        <v>0</v>
      </c>
      <c r="AC8" s="2"/>
      <c r="AD8" s="2"/>
      <c r="AE8" s="2"/>
      <c r="AF8" s="57">
        <f t="shared" si="10"/>
        <v>0</v>
      </c>
      <c r="AG8" s="76">
        <v>39539</v>
      </c>
      <c r="AH8" s="2">
        <f t="shared" si="11"/>
        <v>2008</v>
      </c>
      <c r="AI8" s="62">
        <f t="shared" si="12"/>
        <v>10</v>
      </c>
      <c r="AJ8" s="62" t="str">
        <f t="shared" si="13"/>
        <v>Benjamin</v>
      </c>
      <c r="AK8" s="2" t="str">
        <f t="shared" si="14"/>
        <v>B</v>
      </c>
      <c r="AL8" t="s">
        <v>691</v>
      </c>
      <c r="AM8" s="2" t="str">
        <f t="shared" si="15"/>
        <v>T</v>
      </c>
      <c r="AN8" s="2"/>
      <c r="AO8" s="2" t="str">
        <f t="shared" si="16"/>
        <v/>
      </c>
      <c r="AP8" s="2" t="str">
        <f t="shared" si="17"/>
        <v>TB</v>
      </c>
      <c r="AQ8" s="50">
        <f>IF(AP8="",0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AR8" s="2"/>
      <c r="AS8" s="6">
        <f t="shared" si="18"/>
        <v>0</v>
      </c>
      <c r="AT8" s="2"/>
      <c r="AU8" s="6">
        <f>IF(AT8="",0,IF(AT8="non",0,IF(AT8="oui",IF(AJ8="veteran",parametre!I$7,IF(AJ8="senior",parametre!N$7,parametre!K$7)))))</f>
        <v>0</v>
      </c>
      <c r="AV8" s="2"/>
      <c r="AW8" s="6">
        <f>IF(AV8="",0,IF(AV8="oui",parametre!I$8,0))</f>
        <v>0</v>
      </c>
      <c r="AX8" s="2"/>
      <c r="AY8" s="6">
        <f>IF(AX8="",0,IF(AX8="oui",parametre!I$9,0))</f>
        <v>0</v>
      </c>
      <c r="AZ8" s="2"/>
      <c r="BA8" s="2"/>
      <c r="BB8" s="6">
        <f t="shared" si="19"/>
        <v>0</v>
      </c>
      <c r="BC8" s="50">
        <f>IF(AP8="",""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BD8" s="6">
        <f>IF(AP8="","",IF(AP8="v",parametre!D$25,IF(AP8="b",parametre!D$26,IF(AP8="tv",parametre!D$2,IF(AP8="ts",parametre!D$3,IF(AP8="tj",parametre!D$4,IF(AP8="tc",parametre!D$5,IF(AP8="tm",parametre!D$6,IF(AP8="tb",parametre!D$7,IF(AP8="tp",parametre!D$8,IF(AP8="plv",parametre!D$9,IF(AP8="pev",parametre!D$10,IF(AP8="pls",parametre!D$11,IF(AP8="pes",parametre!D$12,IF(AP8="pej",parametre!D$13,IF(AP8="pec",parametre!D$14,IF(AP8="pem",parametre!D$15,IF(AP8="peb",parametre!D$16,IF(AP8="pep",parametre!D$17,IF(AP8="ev",parametre!D$18,IF(AP8="es",parametre!D$19,IF(AP8="ej",parametre!D$20,IF(AP8="ec",parametre!D$21,IF(AP8="em",parametre!D$22,IF(AP8="eb",parametre!D$23,IF(AP8="ep",parametre!D$24,0))))))))))))))))))))))))))</f>
        <v>129.5</v>
      </c>
      <c r="BE8" s="6">
        <f>IF(AP8="","",IF(AP8="v",parametre!E$25,IF(AP8="b",parametre!E$26,IF(AP8="tv",parametre!E$2,IF(AP8="ts",parametre!E$3,IF(AP8="tj",parametre!E$4,IF(AP8="tc",parametre!E$5,IF(AP8="tm",parametre!E$6,IF(AP8="tb",parametre!E$7,IF(AP8="tp",parametre!E$8,IF(AP8="plv",parametre!E$9,IF(AP8="pev",parametre!E$10,IF(AP8="pls",parametre!E$11,IF(AP8="pes",parametre!E$12,IF(AP8="pej",parametre!E$13,IF(AP8="pec",parametre!E$14,IF(AP8="pem",parametre!E$15,IF(AP8="peb",parametre!E$16,IF(AP8="pep",parametre!E$17,IF(AP8="ev",parametre!E$18,IF(AP8="es",parametre!E$19,IF(AP8="ej",parametre!E$20,IF(AP8="ec",parametre!E$21,IF(AP8="em",parametre!E$22,IF(AP8="eb",parametre!E$23,IF(AP8="ep",parametre!E$24,0))))))))))))))))))))))))))</f>
        <v>34.5</v>
      </c>
      <c r="BF8" s="54">
        <f t="shared" si="20"/>
        <v>164</v>
      </c>
      <c r="BG8" s="2"/>
      <c r="BH8" s="2"/>
      <c r="BI8" s="2"/>
      <c r="BJ8" s="6">
        <f t="shared" si="21"/>
        <v>0</v>
      </c>
      <c r="BK8" s="2"/>
      <c r="BL8" s="2"/>
      <c r="BM8" s="2"/>
      <c r="BN8" s="58">
        <f t="shared" si="22"/>
        <v>164</v>
      </c>
      <c r="BO8" s="57">
        <f t="shared" si="23"/>
        <v>0</v>
      </c>
      <c r="BP8" s="61">
        <f t="shared" si="24"/>
        <v>164</v>
      </c>
      <c r="BQ8" s="155" t="s">
        <v>193</v>
      </c>
      <c r="BR8" s="177" t="str">
        <f>CONCATENATE(Tableau2[[#This Row],[Colonne1]],".jpg")</f>
        <v>ALEXANDRE MARTIN Julien.jpg</v>
      </c>
      <c r="BS8" s="181" t="str">
        <f>$BP$1&amp;Tableau2[[#This Row],[Colonne70]]</f>
        <v>F:\Gestion club DIJON TT\licencie\ALEXANDRE MARTIN Julien.jpg</v>
      </c>
    </row>
    <row r="9" spans="1:71" ht="21" x14ac:dyDescent="0.25">
      <c r="A9" s="63" t="str">
        <f t="shared" si="4"/>
        <v>ALEXANDRE MARTIN Samuel</v>
      </c>
      <c r="B9" s="76">
        <v>43340</v>
      </c>
      <c r="C9">
        <v>2112048</v>
      </c>
      <c r="D9" s="2" t="s">
        <v>444</v>
      </c>
      <c r="E9" s="2" t="str">
        <f t="shared" si="5"/>
        <v>ALEXANDRE MARTIN</v>
      </c>
      <c r="F9" t="s">
        <v>576</v>
      </c>
      <c r="G9" s="2" t="str">
        <f t="shared" si="6"/>
        <v>Samuel</v>
      </c>
      <c r="H9"/>
      <c r="I9"/>
      <c r="J9"/>
      <c r="K9" s="178"/>
      <c r="L9" s="178"/>
      <c r="M9"/>
      <c r="N9" s="2"/>
      <c r="O9" s="2"/>
      <c r="P9" s="6">
        <f t="shared" si="7"/>
        <v>0</v>
      </c>
      <c r="Q9" s="2"/>
      <c r="R9" s="2"/>
      <c r="S9" s="2"/>
      <c r="T9" s="2"/>
      <c r="U9" s="2"/>
      <c r="V9" s="6">
        <f t="shared" si="8"/>
        <v>0</v>
      </c>
      <c r="W9" s="2"/>
      <c r="X9" s="2"/>
      <c r="Y9" s="2"/>
      <c r="Z9" s="2"/>
      <c r="AA9" s="2"/>
      <c r="AB9" s="6">
        <f t="shared" si="9"/>
        <v>0</v>
      </c>
      <c r="AC9" s="2"/>
      <c r="AD9" s="2"/>
      <c r="AE9" s="2"/>
      <c r="AF9" s="57">
        <f t="shared" si="10"/>
        <v>0</v>
      </c>
      <c r="AG9" s="76">
        <v>37412</v>
      </c>
      <c r="AH9" s="2">
        <f t="shared" si="11"/>
        <v>2002</v>
      </c>
      <c r="AI9" s="62">
        <f t="shared" si="12"/>
        <v>16</v>
      </c>
      <c r="AJ9" s="62" t="str">
        <f t="shared" si="13"/>
        <v>Junior</v>
      </c>
      <c r="AK9" s="2" t="str">
        <f t="shared" si="14"/>
        <v>J</v>
      </c>
      <c r="AL9" t="s">
        <v>691</v>
      </c>
      <c r="AM9" s="2" t="str">
        <f t="shared" si="15"/>
        <v>T</v>
      </c>
      <c r="AN9" s="2"/>
      <c r="AO9" s="2" t="str">
        <f t="shared" si="16"/>
        <v/>
      </c>
      <c r="AP9" s="2" t="str">
        <f t="shared" si="17"/>
        <v>TJ</v>
      </c>
      <c r="AQ9" s="50">
        <f>IF(AP9="",0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AR9" s="2"/>
      <c r="AS9" s="6">
        <f t="shared" si="18"/>
        <v>0</v>
      </c>
      <c r="AT9" s="2"/>
      <c r="AU9" s="6">
        <f>IF(AT9="",0,IF(AT9="non",0,IF(AT9="oui",IF(AJ9="veteran",parametre!I$7,IF(AJ9="senior",parametre!N$7,parametre!K$7)))))</f>
        <v>0</v>
      </c>
      <c r="AV9" s="2"/>
      <c r="AW9" s="6">
        <f>IF(AV9="",0,IF(AV9="oui",parametre!I$8,0))</f>
        <v>0</v>
      </c>
      <c r="AX9" s="2"/>
      <c r="AY9" s="6">
        <f>IF(AX9="",0,IF(AX9="oui",parametre!I$9,0))</f>
        <v>0</v>
      </c>
      <c r="AZ9" s="2"/>
      <c r="BA9" s="2"/>
      <c r="BB9" s="6">
        <f t="shared" si="19"/>
        <v>0</v>
      </c>
      <c r="BC9" s="50">
        <f>IF(AP9="",""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BD9" s="6">
        <f>IF(AP9="","",IF(AP9="v",parametre!D$25,IF(AP9="b",parametre!D$26,IF(AP9="tv",parametre!D$2,IF(AP9="ts",parametre!D$3,IF(AP9="tj",parametre!D$4,IF(AP9="tc",parametre!D$5,IF(AP9="tm",parametre!D$6,IF(AP9="tb",parametre!D$7,IF(AP9="tp",parametre!D$8,IF(AP9="plv",parametre!D$9,IF(AP9="pev",parametre!D$10,IF(AP9="pls",parametre!D$11,IF(AP9="pes",parametre!D$12,IF(AP9="pej",parametre!D$13,IF(AP9="pec",parametre!D$14,IF(AP9="pem",parametre!D$15,IF(AP9="peb",parametre!D$16,IF(AP9="pep",parametre!D$17,IF(AP9="ev",parametre!D$18,IF(AP9="es",parametre!D$19,IF(AP9="ej",parametre!D$20,IF(AP9="ec",parametre!D$21,IF(AP9="em",parametre!D$22,IF(AP9="eb",parametre!D$23,IF(AP9="ep",parametre!D$24,0))))))))))))))))))))))))))</f>
        <v>124</v>
      </c>
      <c r="BE9" s="6">
        <f>IF(AP9="","",IF(AP9="v",parametre!E$25,IF(AP9="b",parametre!E$26,IF(AP9="tv",parametre!E$2,IF(AP9="ts",parametre!E$3,IF(AP9="tj",parametre!E$4,IF(AP9="tc",parametre!E$5,IF(AP9="tm",parametre!E$6,IF(AP9="tb",parametre!E$7,IF(AP9="tp",parametre!E$8,IF(AP9="plv",parametre!E$9,IF(AP9="pev",parametre!E$10,IF(AP9="pls",parametre!E$11,IF(AP9="pes",parametre!E$12,IF(AP9="pej",parametre!E$13,IF(AP9="pec",parametre!E$14,IF(AP9="pem",parametre!E$15,IF(AP9="peb",parametre!E$16,IF(AP9="pep",parametre!E$17,IF(AP9="ev",parametre!E$18,IF(AP9="es",parametre!E$19,IF(AP9="ej",parametre!E$20,IF(AP9="ec",parametre!E$21,IF(AP9="em",parametre!E$22,IF(AP9="eb",parametre!E$23,IF(AP9="ep",parametre!E$24,0))))))))))))))))))))))))))</f>
        <v>55</v>
      </c>
      <c r="BF9" s="54">
        <f t="shared" si="20"/>
        <v>179</v>
      </c>
      <c r="BG9" s="2"/>
      <c r="BH9" s="2"/>
      <c r="BI9" s="2"/>
      <c r="BJ9" s="6">
        <f t="shared" si="21"/>
        <v>0</v>
      </c>
      <c r="BK9" s="2"/>
      <c r="BL9" s="2"/>
      <c r="BM9" s="2"/>
      <c r="BN9" s="58">
        <f t="shared" si="22"/>
        <v>179</v>
      </c>
      <c r="BO9" s="57">
        <f t="shared" si="23"/>
        <v>0</v>
      </c>
      <c r="BP9" s="61">
        <f t="shared" si="24"/>
        <v>179</v>
      </c>
      <c r="BQ9" s="155" t="s">
        <v>193</v>
      </c>
      <c r="BR9" s="177" t="str">
        <f>CONCATENATE(Tableau2[[#This Row],[Colonne1]],".jpg")</f>
        <v>ALEXANDRE MARTIN Samuel.jpg</v>
      </c>
      <c r="BS9" s="181" t="str">
        <f>$BP$1&amp;Tableau2[[#This Row],[Colonne70]]</f>
        <v>F:\Gestion club DIJON TT\licencie\ALEXANDRE MARTIN Samuel.jpg</v>
      </c>
    </row>
    <row r="10" spans="1:71" ht="21" x14ac:dyDescent="0.25">
      <c r="A10" s="63" t="str">
        <f t="shared" si="4"/>
        <v>ALIBERT-VALAIRE Liam</v>
      </c>
      <c r="B10" s="76">
        <v>43354</v>
      </c>
      <c r="C10">
        <v>2112658</v>
      </c>
      <c r="D10" s="2" t="s">
        <v>445</v>
      </c>
      <c r="E10" s="2" t="str">
        <f t="shared" si="5"/>
        <v>ALIBERT-VALAIRE</v>
      </c>
      <c r="F10" t="s">
        <v>577</v>
      </c>
      <c r="G10" s="2" t="str">
        <f t="shared" si="6"/>
        <v>Liam</v>
      </c>
      <c r="H10"/>
      <c r="I10"/>
      <c r="J10"/>
      <c r="K10" s="178"/>
      <c r="L10" s="178"/>
      <c r="M10"/>
      <c r="N10" s="2"/>
      <c r="O10" s="2"/>
      <c r="P10" s="6">
        <f t="shared" si="7"/>
        <v>0</v>
      </c>
      <c r="Q10" s="2"/>
      <c r="R10" s="2"/>
      <c r="S10" s="2"/>
      <c r="T10" s="2"/>
      <c r="U10" s="2"/>
      <c r="V10" s="6">
        <f t="shared" si="8"/>
        <v>0</v>
      </c>
      <c r="W10" s="2"/>
      <c r="X10" s="2"/>
      <c r="Y10" s="2"/>
      <c r="Z10" s="2"/>
      <c r="AA10" s="2"/>
      <c r="AB10" s="6">
        <f t="shared" si="9"/>
        <v>0</v>
      </c>
      <c r="AC10" s="2"/>
      <c r="AD10" s="2"/>
      <c r="AE10" s="2"/>
      <c r="AF10" s="57">
        <f t="shared" si="10"/>
        <v>0</v>
      </c>
      <c r="AG10" s="76">
        <v>39966</v>
      </c>
      <c r="AH10" s="2">
        <f t="shared" si="11"/>
        <v>2009</v>
      </c>
      <c r="AI10" s="62">
        <f t="shared" si="12"/>
        <v>9</v>
      </c>
      <c r="AJ10" s="62" t="str">
        <f t="shared" si="13"/>
        <v>Benjamin</v>
      </c>
      <c r="AK10" s="2" t="str">
        <f t="shared" si="14"/>
        <v>B</v>
      </c>
      <c r="AL10" t="s">
        <v>691</v>
      </c>
      <c r="AM10" s="2" t="str">
        <f t="shared" si="15"/>
        <v>T</v>
      </c>
      <c r="AN10" s="2"/>
      <c r="AO10" s="2" t="str">
        <f t="shared" si="16"/>
        <v/>
      </c>
      <c r="AP10" s="2" t="str">
        <f t="shared" si="17"/>
        <v>TB</v>
      </c>
      <c r="AQ10" s="50">
        <f>IF(AP10="",0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AR10" s="2"/>
      <c r="AS10" s="6">
        <f t="shared" si="18"/>
        <v>0</v>
      </c>
      <c r="AT10" s="2"/>
      <c r="AU10" s="6">
        <f>IF(AT10="",0,IF(AT10="non",0,IF(AT10="oui",IF(AJ10="veteran",parametre!I$7,IF(AJ10="senior",parametre!N$7,parametre!K$7)))))</f>
        <v>0</v>
      </c>
      <c r="AV10" s="2"/>
      <c r="AW10" s="6">
        <f>IF(AV10="",0,IF(AV10="oui",parametre!I$8,0))</f>
        <v>0</v>
      </c>
      <c r="AX10" s="2"/>
      <c r="AY10" s="6">
        <f>IF(AX10="",0,IF(AX10="oui",parametre!I$9,0))</f>
        <v>0</v>
      </c>
      <c r="AZ10" s="2"/>
      <c r="BA10" s="2"/>
      <c r="BB10" s="6">
        <f t="shared" si="19"/>
        <v>0</v>
      </c>
      <c r="BC10" s="50">
        <f>IF(AP10="",""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BD10" s="6">
        <f>IF(AP10="","",IF(AP10="v",parametre!D$25,IF(AP10="b",parametre!D$26,IF(AP10="tv",parametre!D$2,IF(AP10="ts",parametre!D$3,IF(AP10="tj",parametre!D$4,IF(AP10="tc",parametre!D$5,IF(AP10="tm",parametre!D$6,IF(AP10="tb",parametre!D$7,IF(AP10="tp",parametre!D$8,IF(AP10="plv",parametre!D$9,IF(AP10="pev",parametre!D$10,IF(AP10="pls",parametre!D$11,IF(AP10="pes",parametre!D$12,IF(AP10="pej",parametre!D$13,IF(AP10="pec",parametre!D$14,IF(AP10="pem",parametre!D$15,IF(AP10="peb",parametre!D$16,IF(AP10="pep",parametre!D$17,IF(AP10="ev",parametre!D$18,IF(AP10="es",parametre!D$19,IF(AP10="ej",parametre!D$20,IF(AP10="ec",parametre!D$21,IF(AP10="em",parametre!D$22,IF(AP10="eb",parametre!D$23,IF(AP10="ep",parametre!D$24,0))))))))))))))))))))))))))</f>
        <v>129.5</v>
      </c>
      <c r="BE10" s="6">
        <f>IF(AP10="","",IF(AP10="v",parametre!E$25,IF(AP10="b",parametre!E$26,IF(AP10="tv",parametre!E$2,IF(AP10="ts",parametre!E$3,IF(AP10="tj",parametre!E$4,IF(AP10="tc",parametre!E$5,IF(AP10="tm",parametre!E$6,IF(AP10="tb",parametre!E$7,IF(AP10="tp",parametre!E$8,IF(AP10="plv",parametre!E$9,IF(AP10="pev",parametre!E$10,IF(AP10="pls",parametre!E$11,IF(AP10="pes",parametre!E$12,IF(AP10="pej",parametre!E$13,IF(AP10="pec",parametre!E$14,IF(AP10="pem",parametre!E$15,IF(AP10="peb",parametre!E$16,IF(AP10="pep",parametre!E$17,IF(AP10="ev",parametre!E$18,IF(AP10="es",parametre!E$19,IF(AP10="ej",parametre!E$20,IF(AP10="ec",parametre!E$21,IF(AP10="em",parametre!E$22,IF(AP10="eb",parametre!E$23,IF(AP10="ep",parametre!E$24,0))))))))))))))))))))))))))</f>
        <v>34.5</v>
      </c>
      <c r="BF10" s="54">
        <f t="shared" si="20"/>
        <v>164</v>
      </c>
      <c r="BG10" s="2"/>
      <c r="BH10" s="2"/>
      <c r="BI10" s="2"/>
      <c r="BJ10" s="6">
        <f t="shared" si="21"/>
        <v>0</v>
      </c>
      <c r="BK10" s="2"/>
      <c r="BL10" s="2"/>
      <c r="BM10" s="2"/>
      <c r="BN10" s="58">
        <f t="shared" si="22"/>
        <v>164</v>
      </c>
      <c r="BO10" s="57">
        <f t="shared" si="23"/>
        <v>0</v>
      </c>
      <c r="BP10" s="61">
        <f t="shared" si="24"/>
        <v>164</v>
      </c>
      <c r="BQ10" s="155" t="s">
        <v>193</v>
      </c>
      <c r="BR10" s="177" t="str">
        <f>CONCATENATE(Tableau2[[#This Row],[Colonne1]],".jpg")</f>
        <v>ALIBERT-VALAIRE Liam.jpg</v>
      </c>
      <c r="BS10" s="181" t="str">
        <f>$BP$1&amp;Tableau2[[#This Row],[Colonne70]]</f>
        <v>F:\Gestion club DIJON TT\licencie\ALIBERT-VALAIRE Liam.jpg</v>
      </c>
    </row>
    <row r="11" spans="1:71" ht="21" x14ac:dyDescent="0.25">
      <c r="A11" s="63" t="str">
        <f t="shared" si="4"/>
        <v>ALLARD-LATOUR Marie</v>
      </c>
      <c r="B11" s="76">
        <v>43454</v>
      </c>
      <c r="C11">
        <v>2112552</v>
      </c>
      <c r="D11" s="2" t="s">
        <v>446</v>
      </c>
      <c r="E11" s="2" t="str">
        <f t="shared" si="5"/>
        <v>ALLARD-LATOUR</v>
      </c>
      <c r="F11" t="s">
        <v>578</v>
      </c>
      <c r="G11" s="2" t="str">
        <f t="shared" si="6"/>
        <v>Marie</v>
      </c>
      <c r="H11"/>
      <c r="I11"/>
      <c r="J11"/>
      <c r="K11" s="178"/>
      <c r="L11" s="178"/>
      <c r="M11"/>
      <c r="N11" s="2"/>
      <c r="O11" s="2"/>
      <c r="P11" s="6">
        <f t="shared" si="7"/>
        <v>0</v>
      </c>
      <c r="Q11" s="2"/>
      <c r="R11" s="2"/>
      <c r="S11" s="2"/>
      <c r="T11" s="2"/>
      <c r="U11" s="2"/>
      <c r="V11" s="6">
        <f t="shared" si="8"/>
        <v>0</v>
      </c>
      <c r="W11" s="2"/>
      <c r="X11" s="2"/>
      <c r="Y11" s="2"/>
      <c r="Z11" s="2"/>
      <c r="AA11" s="2"/>
      <c r="AB11" s="6">
        <f t="shared" si="9"/>
        <v>0</v>
      </c>
      <c r="AC11" s="2"/>
      <c r="AD11" s="2"/>
      <c r="AE11" s="2"/>
      <c r="AF11" s="57">
        <f t="shared" si="10"/>
        <v>0</v>
      </c>
      <c r="AG11" s="76">
        <v>23169</v>
      </c>
      <c r="AH11" s="2">
        <f t="shared" si="11"/>
        <v>1963</v>
      </c>
      <c r="AI11" s="62">
        <f t="shared" si="12"/>
        <v>55</v>
      </c>
      <c r="AJ11" s="62" t="str">
        <f t="shared" si="13"/>
        <v>Veteran</v>
      </c>
      <c r="AK11" s="2" t="str">
        <f t="shared" si="14"/>
        <v>V</v>
      </c>
      <c r="AL11" t="s">
        <v>692</v>
      </c>
      <c r="AM11" s="2" t="str">
        <f t="shared" si="15"/>
        <v>P</v>
      </c>
      <c r="AN11" s="2"/>
      <c r="AO11" s="2" t="str">
        <f t="shared" si="16"/>
        <v/>
      </c>
      <c r="AP11" s="2" t="str">
        <f t="shared" si="17"/>
        <v>PV</v>
      </c>
      <c r="AQ11" s="50">
        <f>IF(AP11="",0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AR11" s="2"/>
      <c r="AS11" s="6">
        <f t="shared" si="18"/>
        <v>0</v>
      </c>
      <c r="AT11" s="2"/>
      <c r="AU11" s="6">
        <f>IF(AT11="",0,IF(AT11="non",0,IF(AT11="oui",IF(AJ11="veteran",parametre!I$7,IF(AJ11="senior",parametre!N$7,parametre!K$7)))))</f>
        <v>0</v>
      </c>
      <c r="AV11" s="2"/>
      <c r="AW11" s="6">
        <f>IF(AV11="",0,IF(AV11="oui",parametre!I$8,0))</f>
        <v>0</v>
      </c>
      <c r="AX11" s="2"/>
      <c r="AY11" s="6">
        <f>IF(AX11="",0,IF(AX11="oui",parametre!I$9,0))</f>
        <v>0</v>
      </c>
      <c r="AZ11" s="2"/>
      <c r="BA11" s="2"/>
      <c r="BB11" s="6">
        <f t="shared" si="19"/>
        <v>0</v>
      </c>
      <c r="BC11" s="50">
        <f>IF(AP11="",""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BD11" s="6">
        <f>IF(AP11="","",IF(AP11="v",parametre!D$25,IF(AP11="b",parametre!D$26,IF(AP11="tv",parametre!D$2,IF(AP11="ts",parametre!D$3,IF(AP11="tj",parametre!D$4,IF(AP11="tc",parametre!D$5,IF(AP11="tm",parametre!D$6,IF(AP11="tb",parametre!D$7,IF(AP11="tp",parametre!D$8,IF(AP11="plv",parametre!D$9,IF(AP11="pev",parametre!D$10,IF(AP11="pls",parametre!D$11,IF(AP11="pes",parametre!D$12,IF(AP11="pej",parametre!D$13,IF(AP11="pec",parametre!D$14,IF(AP11="pem",parametre!D$15,IF(AP11="peb",parametre!D$16,IF(AP11="pep",parametre!D$17,IF(AP11="ev",parametre!D$18,IF(AP11="es",parametre!D$19,IF(AP11="ej",parametre!D$20,IF(AP11="ec",parametre!D$21,IF(AP11="em",parametre!D$22,IF(AP11="eb",parametre!D$23,IF(AP11="ep",parametre!D$24,0))))))))))))))))))))))))))</f>
        <v>0</v>
      </c>
      <c r="BE11" s="6">
        <f>IF(AP11="","",IF(AP11="v",parametre!E$25,IF(AP11="b",parametre!E$26,IF(AP11="tv",parametre!E$2,IF(AP11="ts",parametre!E$3,IF(AP11="tj",parametre!E$4,IF(AP11="tc",parametre!E$5,IF(AP11="tm",parametre!E$6,IF(AP11="tb",parametre!E$7,IF(AP11="tp",parametre!E$8,IF(AP11="plv",parametre!E$9,IF(AP11="pev",parametre!E$10,IF(AP11="pls",parametre!E$11,IF(AP11="pes",parametre!E$12,IF(AP11="pej",parametre!E$13,IF(AP11="pec",parametre!E$14,IF(AP11="pem",parametre!E$15,IF(AP11="peb",parametre!E$16,IF(AP11="pep",parametre!E$17,IF(AP11="ev",parametre!E$18,IF(AP11="es",parametre!E$19,IF(AP11="ej",parametre!E$20,IF(AP11="ec",parametre!E$21,IF(AP11="em",parametre!E$22,IF(AP11="eb",parametre!E$23,IF(AP11="ep",parametre!E$24,0))))))))))))))))))))))))))</f>
        <v>0</v>
      </c>
      <c r="BF11" s="54">
        <f t="shared" si="20"/>
        <v>0</v>
      </c>
      <c r="BG11" s="2"/>
      <c r="BH11" s="2"/>
      <c r="BI11" s="2"/>
      <c r="BJ11" s="6">
        <f t="shared" si="21"/>
        <v>0</v>
      </c>
      <c r="BK11" s="2"/>
      <c r="BL11" s="2"/>
      <c r="BM11" s="2"/>
      <c r="BN11" s="58">
        <f t="shared" si="22"/>
        <v>0</v>
      </c>
      <c r="BO11" s="57">
        <f t="shared" si="23"/>
        <v>0</v>
      </c>
      <c r="BP11" s="61">
        <f t="shared" si="24"/>
        <v>0</v>
      </c>
      <c r="BQ11" s="155" t="s">
        <v>194</v>
      </c>
      <c r="BR11" s="177" t="str">
        <f>CONCATENATE(Tableau2[[#This Row],[Colonne1]],".jpg")</f>
        <v>ALLARD-LATOUR Marie.jpg</v>
      </c>
      <c r="BS11" s="181" t="str">
        <f>$BP$1&amp;Tableau2[[#This Row],[Colonne70]]</f>
        <v>F:\Gestion club DIJON TT\licencie\ALLARD-LATOUR Marie.jpg</v>
      </c>
    </row>
    <row r="12" spans="1:71" ht="21" x14ac:dyDescent="0.25">
      <c r="A12" s="63" t="str">
        <f t="shared" si="4"/>
        <v>ALTHEIM Bernhard</v>
      </c>
      <c r="B12" s="76">
        <v>43375</v>
      </c>
      <c r="C12">
        <v>2112213</v>
      </c>
      <c r="D12" s="2" t="s">
        <v>447</v>
      </c>
      <c r="E12" s="2" t="str">
        <f t="shared" si="5"/>
        <v>ALTHEIM</v>
      </c>
      <c r="F12" t="s">
        <v>579</v>
      </c>
      <c r="G12" s="2" t="str">
        <f t="shared" si="6"/>
        <v>Bernhard</v>
      </c>
      <c r="H12"/>
      <c r="I12"/>
      <c r="J12"/>
      <c r="K12" s="178"/>
      <c r="L12" s="178"/>
      <c r="M12"/>
      <c r="N12" s="2"/>
      <c r="O12" s="2"/>
      <c r="P12" s="6">
        <f t="shared" si="7"/>
        <v>0</v>
      </c>
      <c r="Q12" s="2"/>
      <c r="R12" s="2"/>
      <c r="S12" s="2"/>
      <c r="T12" s="2"/>
      <c r="U12" s="2"/>
      <c r="V12" s="6">
        <f t="shared" si="8"/>
        <v>0</v>
      </c>
      <c r="W12" s="2"/>
      <c r="X12" s="2"/>
      <c r="Y12" s="2"/>
      <c r="Z12" s="2"/>
      <c r="AA12" s="2"/>
      <c r="AB12" s="6">
        <f t="shared" si="9"/>
        <v>0</v>
      </c>
      <c r="AC12" s="2"/>
      <c r="AD12" s="2"/>
      <c r="AE12" s="2"/>
      <c r="AF12" s="57">
        <f t="shared" si="10"/>
        <v>0</v>
      </c>
      <c r="AG12" s="76">
        <v>25673</v>
      </c>
      <c r="AH12" s="2">
        <f t="shared" si="11"/>
        <v>1970</v>
      </c>
      <c r="AI12" s="62">
        <f t="shared" si="12"/>
        <v>48</v>
      </c>
      <c r="AJ12" s="62" t="str">
        <f t="shared" si="13"/>
        <v>Veteran</v>
      </c>
      <c r="AK12" s="2" t="str">
        <f t="shared" si="14"/>
        <v>V</v>
      </c>
      <c r="AL12" t="s">
        <v>691</v>
      </c>
      <c r="AM12" s="2" t="str">
        <f t="shared" si="15"/>
        <v>T</v>
      </c>
      <c r="AN12" s="2"/>
      <c r="AO12" s="2" t="str">
        <f t="shared" si="16"/>
        <v/>
      </c>
      <c r="AP12" s="2" t="str">
        <f t="shared" si="17"/>
        <v>TV</v>
      </c>
      <c r="AQ12" s="50">
        <f>IF(AP12="",0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AR12" s="2"/>
      <c r="AS12" s="6">
        <f t="shared" si="18"/>
        <v>0</v>
      </c>
      <c r="AT12" s="2"/>
      <c r="AU12" s="6">
        <f>IF(AT12="",0,IF(AT12="non",0,IF(AT12="oui",IF(AJ12="veteran",parametre!I$7,IF(AJ12="senior",parametre!N$7,parametre!K$7)))))</f>
        <v>0</v>
      </c>
      <c r="AV12" s="2"/>
      <c r="AW12" s="6">
        <f>IF(AV12="",0,IF(AV12="oui",parametre!I$8,0))</f>
        <v>0</v>
      </c>
      <c r="AX12" s="2"/>
      <c r="AY12" s="6">
        <f>IF(AX12="",0,IF(AX12="oui",parametre!I$9,0))</f>
        <v>0</v>
      </c>
      <c r="AZ12" s="2"/>
      <c r="BA12" s="2"/>
      <c r="BB12" s="6">
        <f t="shared" si="19"/>
        <v>0</v>
      </c>
      <c r="BC12" s="50">
        <f>IF(AP12="",""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BD12" s="6">
        <f>IF(AP12="","",IF(AP12="v",parametre!D$25,IF(AP12="b",parametre!D$26,IF(AP12="tv",parametre!D$2,IF(AP12="ts",parametre!D$3,IF(AP12="tj",parametre!D$4,IF(AP12="tc",parametre!D$5,IF(AP12="tm",parametre!D$6,IF(AP12="tb",parametre!D$7,IF(AP12="tp",parametre!D$8,IF(AP12="plv",parametre!D$9,IF(AP12="pev",parametre!D$10,IF(AP12="pls",parametre!D$11,IF(AP12="pes",parametre!D$12,IF(AP12="pej",parametre!D$13,IF(AP12="pec",parametre!D$14,IF(AP12="pem",parametre!D$15,IF(AP12="peb",parametre!D$16,IF(AP12="pep",parametre!D$17,IF(AP12="ev",parametre!D$18,IF(AP12="es",parametre!D$19,IF(AP12="ej",parametre!D$20,IF(AP12="ec",parametre!D$21,IF(AP12="em",parametre!D$22,IF(AP12="eb",parametre!D$23,IF(AP12="ep",parametre!D$24,0))))))))))))))))))))))))))</f>
        <v>125</v>
      </c>
      <c r="BE12" s="6">
        <f>IF(AP12="","",IF(AP12="v",parametre!E$25,IF(AP12="b",parametre!E$26,IF(AP12="tv",parametre!E$2,IF(AP12="ts",parametre!E$3,IF(AP12="tj",parametre!E$4,IF(AP12="tc",parametre!E$5,IF(AP12="tm",parametre!E$6,IF(AP12="tb",parametre!E$7,IF(AP12="tp",parametre!E$8,IF(AP12="plv",parametre!E$9,IF(AP12="pev",parametre!E$10,IF(AP12="pls",parametre!E$11,IF(AP12="pes",parametre!E$12,IF(AP12="pej",parametre!E$13,IF(AP12="pec",parametre!E$14,IF(AP12="pem",parametre!E$15,IF(AP12="peb",parametre!E$16,IF(AP12="pep",parametre!E$17,IF(AP12="ev",parametre!E$18,IF(AP12="es",parametre!E$19,IF(AP12="ej",parametre!E$20,IF(AP12="ec",parametre!E$21,IF(AP12="em",parametre!E$22,IF(AP12="eb",parametre!E$23,IF(AP12="ep",parametre!E$24,0))))))))))))))))))))))))))</f>
        <v>59</v>
      </c>
      <c r="BF12" s="54">
        <f t="shared" si="20"/>
        <v>184</v>
      </c>
      <c r="BG12" s="2"/>
      <c r="BH12" s="2"/>
      <c r="BI12" s="2"/>
      <c r="BJ12" s="6">
        <f t="shared" si="21"/>
        <v>0</v>
      </c>
      <c r="BK12" s="2"/>
      <c r="BL12" s="2"/>
      <c r="BM12" s="2"/>
      <c r="BN12" s="58">
        <f t="shared" si="22"/>
        <v>184</v>
      </c>
      <c r="BO12" s="57">
        <f t="shared" si="23"/>
        <v>0</v>
      </c>
      <c r="BP12" s="61">
        <f t="shared" si="24"/>
        <v>184</v>
      </c>
      <c r="BQ12" s="155" t="s">
        <v>193</v>
      </c>
      <c r="BR12" s="177" t="str">
        <f>CONCATENATE(Tableau2[[#This Row],[Colonne1]],".jpg")</f>
        <v>ALTHEIM Bernhard.jpg</v>
      </c>
      <c r="BS12" s="181" t="str">
        <f>$BP$1&amp;Tableau2[[#This Row],[Colonne70]]</f>
        <v>F:\Gestion club DIJON TT\licencie\ALTHEIM Bernhard.jpg</v>
      </c>
    </row>
    <row r="13" spans="1:71" ht="21" x14ac:dyDescent="0.25">
      <c r="A13" s="63" t="str">
        <f t="shared" si="4"/>
        <v>AMIOT Christophe</v>
      </c>
      <c r="B13" s="76">
        <v>43295</v>
      </c>
      <c r="C13">
        <v>212320</v>
      </c>
      <c r="D13" s="2" t="s">
        <v>448</v>
      </c>
      <c r="E13" s="2" t="str">
        <f t="shared" si="5"/>
        <v>AMIOT</v>
      </c>
      <c r="F13" t="s">
        <v>580</v>
      </c>
      <c r="G13" s="2" t="str">
        <f t="shared" si="6"/>
        <v>Christophe</v>
      </c>
      <c r="H13"/>
      <c r="I13"/>
      <c r="J13"/>
      <c r="K13" s="178"/>
      <c r="L13" s="178"/>
      <c r="M13"/>
      <c r="N13" s="2"/>
      <c r="O13" s="2"/>
      <c r="P13" s="6">
        <f t="shared" si="7"/>
        <v>0</v>
      </c>
      <c r="Q13" s="2"/>
      <c r="R13" s="2"/>
      <c r="S13" s="2"/>
      <c r="T13" s="2"/>
      <c r="U13" s="2"/>
      <c r="V13" s="6">
        <f t="shared" si="8"/>
        <v>0</v>
      </c>
      <c r="W13" s="2"/>
      <c r="X13" s="2"/>
      <c r="Y13" s="2"/>
      <c r="Z13" s="2"/>
      <c r="AA13" s="2"/>
      <c r="AB13" s="6">
        <f t="shared" si="9"/>
        <v>0</v>
      </c>
      <c r="AC13" s="2"/>
      <c r="AD13" s="2"/>
      <c r="AE13" s="2"/>
      <c r="AF13" s="57">
        <f t="shared" si="10"/>
        <v>0</v>
      </c>
      <c r="AG13" s="76">
        <v>21598</v>
      </c>
      <c r="AH13" s="2">
        <f t="shared" si="11"/>
        <v>1959</v>
      </c>
      <c r="AI13" s="62">
        <f t="shared" si="12"/>
        <v>59</v>
      </c>
      <c r="AJ13" s="62" t="str">
        <f t="shared" si="13"/>
        <v>Veteran</v>
      </c>
      <c r="AK13" s="2" t="str">
        <f t="shared" si="14"/>
        <v>V</v>
      </c>
      <c r="AL13" t="s">
        <v>691</v>
      </c>
      <c r="AM13" s="2" t="str">
        <f t="shared" si="15"/>
        <v>T</v>
      </c>
      <c r="AN13" s="2"/>
      <c r="AO13" s="2" t="str">
        <f t="shared" si="16"/>
        <v/>
      </c>
      <c r="AP13" s="2" t="str">
        <f t="shared" si="17"/>
        <v>TV</v>
      </c>
      <c r="AQ13" s="50">
        <f>IF(AP13="",0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AR13" s="2"/>
      <c r="AS13" s="6">
        <f t="shared" si="18"/>
        <v>0</v>
      </c>
      <c r="AT13" s="2"/>
      <c r="AU13" s="6">
        <f>IF(AT13="",0,IF(AT13="non",0,IF(AT13="oui",IF(AJ13="veteran",parametre!I$7,IF(AJ13="senior",parametre!N$7,parametre!K$7)))))</f>
        <v>0</v>
      </c>
      <c r="AV13" s="2"/>
      <c r="AW13" s="6">
        <f>IF(AV13="",0,IF(AV13="oui",parametre!I$8,0))</f>
        <v>0</v>
      </c>
      <c r="AX13" s="2"/>
      <c r="AY13" s="6">
        <f>IF(AX13="",0,IF(AX13="oui",parametre!I$9,0))</f>
        <v>0</v>
      </c>
      <c r="AZ13" s="2"/>
      <c r="BA13" s="2"/>
      <c r="BB13" s="6">
        <f t="shared" si="19"/>
        <v>0</v>
      </c>
      <c r="BC13" s="50">
        <f>IF(AP13="",""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BD13" s="6">
        <f>IF(AP13="","",IF(AP13="v",parametre!D$25,IF(AP13="b",parametre!D$26,IF(AP13="tv",parametre!D$2,IF(AP13="ts",parametre!D$3,IF(AP13="tj",parametre!D$4,IF(AP13="tc",parametre!D$5,IF(AP13="tm",parametre!D$6,IF(AP13="tb",parametre!D$7,IF(AP13="tp",parametre!D$8,IF(AP13="plv",parametre!D$9,IF(AP13="pev",parametre!D$10,IF(AP13="pls",parametre!D$11,IF(AP13="pes",parametre!D$12,IF(AP13="pej",parametre!D$13,IF(AP13="pec",parametre!D$14,IF(AP13="pem",parametre!D$15,IF(AP13="peb",parametre!D$16,IF(AP13="pep",parametre!D$17,IF(AP13="ev",parametre!D$18,IF(AP13="es",parametre!D$19,IF(AP13="ej",parametre!D$20,IF(AP13="ec",parametre!D$21,IF(AP13="em",parametre!D$22,IF(AP13="eb",parametre!D$23,IF(AP13="ep",parametre!D$24,0))))))))))))))))))))))))))</f>
        <v>125</v>
      </c>
      <c r="BE13" s="6">
        <f>IF(AP13="","",IF(AP13="v",parametre!E$25,IF(AP13="b",parametre!E$26,IF(AP13="tv",parametre!E$2,IF(AP13="ts",parametre!E$3,IF(AP13="tj",parametre!E$4,IF(AP13="tc",parametre!E$5,IF(AP13="tm",parametre!E$6,IF(AP13="tb",parametre!E$7,IF(AP13="tp",parametre!E$8,IF(AP13="plv",parametre!E$9,IF(AP13="pev",parametre!E$10,IF(AP13="pls",parametre!E$11,IF(AP13="pes",parametre!E$12,IF(AP13="pej",parametre!E$13,IF(AP13="pec",parametre!E$14,IF(AP13="pem",parametre!E$15,IF(AP13="peb",parametre!E$16,IF(AP13="pep",parametre!E$17,IF(AP13="ev",parametre!E$18,IF(AP13="es",parametre!E$19,IF(AP13="ej",parametre!E$20,IF(AP13="ec",parametre!E$21,IF(AP13="em",parametre!E$22,IF(AP13="eb",parametre!E$23,IF(AP13="ep",parametre!E$24,0))))))))))))))))))))))))))</f>
        <v>59</v>
      </c>
      <c r="BF13" s="54">
        <f t="shared" si="20"/>
        <v>184</v>
      </c>
      <c r="BG13" s="2"/>
      <c r="BH13" s="2"/>
      <c r="BI13" s="2"/>
      <c r="BJ13" s="6">
        <f t="shared" si="21"/>
        <v>0</v>
      </c>
      <c r="BK13" s="2"/>
      <c r="BL13" s="2"/>
      <c r="BM13" s="2"/>
      <c r="BN13" s="58">
        <f t="shared" si="22"/>
        <v>184</v>
      </c>
      <c r="BO13" s="57">
        <f t="shared" si="23"/>
        <v>0</v>
      </c>
      <c r="BP13" s="61">
        <f t="shared" si="24"/>
        <v>184</v>
      </c>
      <c r="BQ13" s="155" t="s">
        <v>193</v>
      </c>
      <c r="BR13" s="177" t="str">
        <f>CONCATENATE(Tableau2[[#This Row],[Colonne1]],".jpg")</f>
        <v>AMIOT Christophe.jpg</v>
      </c>
      <c r="BS13" s="181" t="str">
        <f>$BP$1&amp;Tableau2[[#This Row],[Colonne70]]</f>
        <v>F:\Gestion club DIJON TT\licencie\AMIOT Christophe.jpg</v>
      </c>
    </row>
    <row r="14" spans="1:71" ht="21" x14ac:dyDescent="0.25">
      <c r="A14" s="63" t="str">
        <f t="shared" si="4"/>
        <v>AUBERTIN-MOREL Lenni</v>
      </c>
      <c r="B14" s="76">
        <v>43326</v>
      </c>
      <c r="C14">
        <v>7113678</v>
      </c>
      <c r="D14" s="2" t="s">
        <v>449</v>
      </c>
      <c r="E14" s="2" t="str">
        <f t="shared" si="5"/>
        <v>AUBERTIN-MOREL</v>
      </c>
      <c r="F14" t="s">
        <v>581</v>
      </c>
      <c r="G14" s="2" t="str">
        <f t="shared" si="6"/>
        <v>Lenni</v>
      </c>
      <c r="H14"/>
      <c r="I14"/>
      <c r="J14"/>
      <c r="K14" s="178"/>
      <c r="L14" s="178"/>
      <c r="M14"/>
      <c r="N14" s="2"/>
      <c r="O14" s="2"/>
      <c r="P14" s="6">
        <f t="shared" si="7"/>
        <v>0</v>
      </c>
      <c r="Q14" s="2"/>
      <c r="R14" s="2"/>
      <c r="S14" s="2"/>
      <c r="T14" s="2"/>
      <c r="U14" s="2"/>
      <c r="V14" s="6">
        <f t="shared" si="8"/>
        <v>0</v>
      </c>
      <c r="W14" s="2"/>
      <c r="X14" s="2"/>
      <c r="Y14" s="2"/>
      <c r="Z14" s="2"/>
      <c r="AA14" s="2"/>
      <c r="AB14" s="6">
        <f t="shared" si="9"/>
        <v>0</v>
      </c>
      <c r="AC14" s="2"/>
      <c r="AD14" s="2"/>
      <c r="AE14" s="2"/>
      <c r="AF14" s="57">
        <f t="shared" si="10"/>
        <v>0</v>
      </c>
      <c r="AG14" s="76">
        <v>38524</v>
      </c>
      <c r="AH14" s="2">
        <f t="shared" si="11"/>
        <v>2005</v>
      </c>
      <c r="AI14" s="62">
        <f t="shared" si="12"/>
        <v>13</v>
      </c>
      <c r="AJ14" s="62" t="str">
        <f t="shared" si="13"/>
        <v>Cadet</v>
      </c>
      <c r="AK14" s="2" t="str">
        <f t="shared" si="14"/>
        <v>C</v>
      </c>
      <c r="AL14" t="s">
        <v>691</v>
      </c>
      <c r="AM14" s="2" t="str">
        <f t="shared" si="15"/>
        <v>T</v>
      </c>
      <c r="AN14" s="2"/>
      <c r="AO14" s="2" t="str">
        <f t="shared" si="16"/>
        <v/>
      </c>
      <c r="AP14" s="2" t="str">
        <f t="shared" si="17"/>
        <v>TC</v>
      </c>
      <c r="AQ14" s="50">
        <f>IF(AP14="",0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AR14" s="2"/>
      <c r="AS14" s="6">
        <f t="shared" si="18"/>
        <v>0</v>
      </c>
      <c r="AT14" s="2"/>
      <c r="AU14" s="6">
        <f>IF(AT14="",0,IF(AT14="non",0,IF(AT14="oui",IF(AJ14="veteran",parametre!I$7,IF(AJ14="senior",parametre!N$7,parametre!K$7)))))</f>
        <v>0</v>
      </c>
      <c r="AV14" s="2"/>
      <c r="AW14" s="6">
        <f>IF(AV14="",0,IF(AV14="oui",parametre!I$8,0))</f>
        <v>0</v>
      </c>
      <c r="AX14" s="2"/>
      <c r="AY14" s="6">
        <f>IF(AX14="",0,IF(AX14="oui",parametre!I$9,0))</f>
        <v>0</v>
      </c>
      <c r="AZ14" s="2"/>
      <c r="BA14" s="2"/>
      <c r="BB14" s="6">
        <f t="shared" si="19"/>
        <v>0</v>
      </c>
      <c r="BC14" s="50">
        <f>IF(AP14="",""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BD14" s="6">
        <f>IF(AP14="","",IF(AP14="v",parametre!D$25,IF(AP14="b",parametre!D$26,IF(AP14="tv",parametre!D$2,IF(AP14="ts",parametre!D$3,IF(AP14="tj",parametre!D$4,IF(AP14="tc",parametre!D$5,IF(AP14="tm",parametre!D$6,IF(AP14="tb",parametre!D$7,IF(AP14="tp",parametre!D$8,IF(AP14="plv",parametre!D$9,IF(AP14="pev",parametre!D$10,IF(AP14="pls",parametre!D$11,IF(AP14="pes",parametre!D$12,IF(AP14="pej",parametre!D$13,IF(AP14="pec",parametre!D$14,IF(AP14="pem",parametre!D$15,IF(AP14="peb",parametre!D$16,IF(AP14="pep",parametre!D$17,IF(AP14="ev",parametre!D$18,IF(AP14="es",parametre!D$19,IF(AP14="ej",parametre!D$20,IF(AP14="ec",parametre!D$21,IF(AP14="em",parametre!D$22,IF(AP14="eb",parametre!D$23,IF(AP14="ep",parametre!D$24,0))))))))))))))))))))))))))</f>
        <v>128.5</v>
      </c>
      <c r="BE14" s="6">
        <f>IF(AP14="","",IF(AP14="v",parametre!E$25,IF(AP14="b",parametre!E$26,IF(AP14="tv",parametre!E$2,IF(AP14="ts",parametre!E$3,IF(AP14="tj",parametre!E$4,IF(AP14="tc",parametre!E$5,IF(AP14="tm",parametre!E$6,IF(AP14="tb",parametre!E$7,IF(AP14="tp",parametre!E$8,IF(AP14="plv",parametre!E$9,IF(AP14="pev",parametre!E$10,IF(AP14="pls",parametre!E$11,IF(AP14="pes",parametre!E$12,IF(AP14="pej",parametre!E$13,IF(AP14="pec",parametre!E$14,IF(AP14="pem",parametre!E$15,IF(AP14="peb",parametre!E$16,IF(AP14="pep",parametre!E$17,IF(AP14="ev",parametre!E$18,IF(AP14="es",parametre!E$19,IF(AP14="ej",parametre!E$20,IF(AP14="ec",parametre!E$21,IF(AP14="em",parametre!E$22,IF(AP14="eb",parametre!E$23,IF(AP14="ep",parametre!E$24,0))))))))))))))))))))))))))</f>
        <v>40.5</v>
      </c>
      <c r="BF14" s="54">
        <f t="shared" si="20"/>
        <v>169</v>
      </c>
      <c r="BG14" s="2"/>
      <c r="BH14" s="2"/>
      <c r="BI14" s="2"/>
      <c r="BJ14" s="6">
        <f t="shared" si="21"/>
        <v>0</v>
      </c>
      <c r="BK14" s="2"/>
      <c r="BL14" s="2"/>
      <c r="BM14" s="2"/>
      <c r="BN14" s="58">
        <f t="shared" si="22"/>
        <v>169</v>
      </c>
      <c r="BO14" s="57">
        <f t="shared" si="23"/>
        <v>0</v>
      </c>
      <c r="BP14" s="61">
        <f t="shared" si="24"/>
        <v>169</v>
      </c>
      <c r="BQ14" s="155" t="s">
        <v>193</v>
      </c>
      <c r="BR14" s="177" t="str">
        <f>CONCATENATE(Tableau2[[#This Row],[Colonne1]],".jpg")</f>
        <v>AUBERTIN-MOREL Lenni.jpg</v>
      </c>
      <c r="BS14" s="181" t="str">
        <f>$BP$1&amp;Tableau2[[#This Row],[Colonne70]]</f>
        <v>F:\Gestion club DIJON TT\licencie\AUBERTIN-MOREL Lenni.jpg</v>
      </c>
    </row>
    <row r="15" spans="1:71" ht="21" x14ac:dyDescent="0.25">
      <c r="A15" s="63" t="str">
        <f t="shared" si="4"/>
        <v>BABIN Emile</v>
      </c>
      <c r="B15" s="76">
        <v>43367</v>
      </c>
      <c r="C15">
        <v>2111797</v>
      </c>
      <c r="D15" s="2" t="s">
        <v>450</v>
      </c>
      <c r="E15" s="2" t="str">
        <f t="shared" si="5"/>
        <v>BABIN</v>
      </c>
      <c r="F15" t="s">
        <v>582</v>
      </c>
      <c r="G15" s="2" t="str">
        <f t="shared" si="6"/>
        <v>Emile</v>
      </c>
      <c r="H15"/>
      <c r="I15"/>
      <c r="J15"/>
      <c r="K15" s="178"/>
      <c r="L15" s="178"/>
      <c r="M15"/>
      <c r="N15" s="2"/>
      <c r="O15" s="2"/>
      <c r="P15" s="6">
        <f t="shared" si="7"/>
        <v>0</v>
      </c>
      <c r="Q15" s="2"/>
      <c r="R15" s="2"/>
      <c r="S15" s="2"/>
      <c r="T15" s="2"/>
      <c r="U15" s="2"/>
      <c r="V15" s="6">
        <f t="shared" si="8"/>
        <v>0</v>
      </c>
      <c r="W15" s="2"/>
      <c r="X15" s="2"/>
      <c r="Y15" s="2"/>
      <c r="Z15" s="2"/>
      <c r="AA15" s="2"/>
      <c r="AB15" s="6">
        <f t="shared" si="9"/>
        <v>0</v>
      </c>
      <c r="AC15" s="2"/>
      <c r="AD15" s="2"/>
      <c r="AE15" s="2"/>
      <c r="AF15" s="57">
        <f t="shared" si="10"/>
        <v>0</v>
      </c>
      <c r="AG15" s="76">
        <v>39606</v>
      </c>
      <c r="AH15" s="2">
        <f t="shared" si="11"/>
        <v>2008</v>
      </c>
      <c r="AI15" s="62">
        <f t="shared" si="12"/>
        <v>10</v>
      </c>
      <c r="AJ15" s="62" t="str">
        <f t="shared" si="13"/>
        <v>Benjamin</v>
      </c>
      <c r="AK15" s="2" t="str">
        <f t="shared" si="14"/>
        <v>B</v>
      </c>
      <c r="AL15" t="s">
        <v>691</v>
      </c>
      <c r="AM15" s="2" t="str">
        <f t="shared" si="15"/>
        <v>T</v>
      </c>
      <c r="AN15" s="2"/>
      <c r="AO15" s="2" t="str">
        <f t="shared" si="16"/>
        <v/>
      </c>
      <c r="AP15" s="2" t="str">
        <f t="shared" si="17"/>
        <v>TB</v>
      </c>
      <c r="AQ15" s="50">
        <f>IF(AP15="",0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AR15" s="2"/>
      <c r="AS15" s="6">
        <f t="shared" si="18"/>
        <v>0</v>
      </c>
      <c r="AT15" s="2"/>
      <c r="AU15" s="6">
        <f>IF(AT15="",0,IF(AT15="non",0,IF(AT15="oui",IF(AJ15="veteran",parametre!I$7,IF(AJ15="senior",parametre!N$7,parametre!K$7)))))</f>
        <v>0</v>
      </c>
      <c r="AV15" s="2"/>
      <c r="AW15" s="6">
        <f>IF(AV15="",0,IF(AV15="oui",parametre!I$8,0))</f>
        <v>0</v>
      </c>
      <c r="AX15" s="2"/>
      <c r="AY15" s="6">
        <f>IF(AX15="",0,IF(AX15="oui",parametre!I$9,0))</f>
        <v>0</v>
      </c>
      <c r="AZ15" s="2"/>
      <c r="BA15" s="2"/>
      <c r="BB15" s="6">
        <f t="shared" si="19"/>
        <v>0</v>
      </c>
      <c r="BC15" s="50">
        <f>IF(AP15="",""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BD15" s="6">
        <f>IF(AP15="","",IF(AP15="v",parametre!D$25,IF(AP15="b",parametre!D$26,IF(AP15="tv",parametre!D$2,IF(AP15="ts",parametre!D$3,IF(AP15="tj",parametre!D$4,IF(AP15="tc",parametre!D$5,IF(AP15="tm",parametre!D$6,IF(AP15="tb",parametre!D$7,IF(AP15="tp",parametre!D$8,IF(AP15="plv",parametre!D$9,IF(AP15="pev",parametre!D$10,IF(AP15="pls",parametre!D$11,IF(AP15="pes",parametre!D$12,IF(AP15="pej",parametre!D$13,IF(AP15="pec",parametre!D$14,IF(AP15="pem",parametre!D$15,IF(AP15="peb",parametre!D$16,IF(AP15="pep",parametre!D$17,IF(AP15="ev",parametre!D$18,IF(AP15="es",parametre!D$19,IF(AP15="ej",parametre!D$20,IF(AP15="ec",parametre!D$21,IF(AP15="em",parametre!D$22,IF(AP15="eb",parametre!D$23,IF(AP15="ep",parametre!D$24,0))))))))))))))))))))))))))</f>
        <v>129.5</v>
      </c>
      <c r="BE15" s="6">
        <f>IF(AP15="","",IF(AP15="v",parametre!E$25,IF(AP15="b",parametre!E$26,IF(AP15="tv",parametre!E$2,IF(AP15="ts",parametre!E$3,IF(AP15="tj",parametre!E$4,IF(AP15="tc",parametre!E$5,IF(AP15="tm",parametre!E$6,IF(AP15="tb",parametre!E$7,IF(AP15="tp",parametre!E$8,IF(AP15="plv",parametre!E$9,IF(AP15="pev",parametre!E$10,IF(AP15="pls",parametre!E$11,IF(AP15="pes",parametre!E$12,IF(AP15="pej",parametre!E$13,IF(AP15="pec",parametre!E$14,IF(AP15="pem",parametre!E$15,IF(AP15="peb",parametre!E$16,IF(AP15="pep",parametre!E$17,IF(AP15="ev",parametre!E$18,IF(AP15="es",parametre!E$19,IF(AP15="ej",parametre!E$20,IF(AP15="ec",parametre!E$21,IF(AP15="em",parametre!E$22,IF(AP15="eb",parametre!E$23,IF(AP15="ep",parametre!E$24,0))))))))))))))))))))))))))</f>
        <v>34.5</v>
      </c>
      <c r="BF15" s="54">
        <f t="shared" si="20"/>
        <v>164</v>
      </c>
      <c r="BG15" s="2"/>
      <c r="BH15" s="2"/>
      <c r="BI15" s="2"/>
      <c r="BJ15" s="6">
        <f t="shared" si="21"/>
        <v>0</v>
      </c>
      <c r="BK15" s="2"/>
      <c r="BL15" s="2"/>
      <c r="BM15" s="2"/>
      <c r="BN15" s="58">
        <f t="shared" si="22"/>
        <v>164</v>
      </c>
      <c r="BO15" s="57">
        <f t="shared" si="23"/>
        <v>0</v>
      </c>
      <c r="BP15" s="61">
        <f t="shared" si="24"/>
        <v>164</v>
      </c>
      <c r="BQ15" s="155" t="s">
        <v>193</v>
      </c>
      <c r="BR15" s="177" t="str">
        <f>CONCATENATE(Tableau2[[#This Row],[Colonne1]],".jpg")</f>
        <v>BABIN Emile.jpg</v>
      </c>
      <c r="BS15" s="181" t="str">
        <f>$BP$1&amp;Tableau2[[#This Row],[Colonne70]]</f>
        <v>F:\Gestion club DIJON TT\licencie\BABIN Emile.jpg</v>
      </c>
    </row>
    <row r="16" spans="1:71" ht="21" x14ac:dyDescent="0.25">
      <c r="A16" s="63" t="str">
        <f t="shared" si="4"/>
        <v>BAPTISTE Antonin</v>
      </c>
      <c r="B16" s="76">
        <v>43370</v>
      </c>
      <c r="C16">
        <v>2112714</v>
      </c>
      <c r="D16" s="2" t="s">
        <v>451</v>
      </c>
      <c r="E16" s="2" t="str">
        <f t="shared" si="5"/>
        <v>BAPTISTE</v>
      </c>
      <c r="F16" t="s">
        <v>583</v>
      </c>
      <c r="G16" s="2" t="str">
        <f t="shared" si="6"/>
        <v>Antonin</v>
      </c>
      <c r="H16"/>
      <c r="I16"/>
      <c r="J16"/>
      <c r="K16" s="178"/>
      <c r="L16" s="178"/>
      <c r="M16"/>
      <c r="N16" s="2"/>
      <c r="O16" s="2"/>
      <c r="P16" s="6">
        <f t="shared" si="7"/>
        <v>0</v>
      </c>
      <c r="Q16" s="2"/>
      <c r="R16" s="2"/>
      <c r="S16" s="2"/>
      <c r="T16" s="2"/>
      <c r="U16" s="2"/>
      <c r="V16" s="6">
        <f t="shared" si="8"/>
        <v>0</v>
      </c>
      <c r="W16" s="2"/>
      <c r="X16" s="2"/>
      <c r="Y16" s="2"/>
      <c r="Z16" s="2"/>
      <c r="AA16" s="2"/>
      <c r="AB16" s="6">
        <f t="shared" si="9"/>
        <v>0</v>
      </c>
      <c r="AC16" s="2"/>
      <c r="AD16" s="2"/>
      <c r="AE16" s="2"/>
      <c r="AF16" s="57">
        <f t="shared" si="10"/>
        <v>0</v>
      </c>
      <c r="AG16" s="76">
        <v>38947</v>
      </c>
      <c r="AH16" s="2">
        <f t="shared" si="11"/>
        <v>2006</v>
      </c>
      <c r="AI16" s="62">
        <f t="shared" si="12"/>
        <v>12</v>
      </c>
      <c r="AJ16" s="62" t="str">
        <f t="shared" si="13"/>
        <v>Minime</v>
      </c>
      <c r="AK16" s="2" t="str">
        <f t="shared" si="14"/>
        <v>M</v>
      </c>
      <c r="AL16" t="s">
        <v>691</v>
      </c>
      <c r="AM16" s="2" t="str">
        <f t="shared" si="15"/>
        <v>T</v>
      </c>
      <c r="AN16" s="2"/>
      <c r="AO16" s="2" t="str">
        <f t="shared" si="16"/>
        <v/>
      </c>
      <c r="AP16" s="2" t="str">
        <f t="shared" si="17"/>
        <v>TM</v>
      </c>
      <c r="AQ16" s="50">
        <f>IF(AP16="",0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AR16" s="2"/>
      <c r="AS16" s="6">
        <f t="shared" si="18"/>
        <v>0</v>
      </c>
      <c r="AT16" s="2"/>
      <c r="AU16" s="6">
        <f>IF(AT16="",0,IF(AT16="non",0,IF(AT16="oui",IF(AJ16="veteran",parametre!I$7,IF(AJ16="senior",parametre!N$7,parametre!K$7)))))</f>
        <v>0</v>
      </c>
      <c r="AV16" s="2"/>
      <c r="AW16" s="6">
        <f>IF(AV16="",0,IF(AV16="oui",parametre!I$8,0))</f>
        <v>0</v>
      </c>
      <c r="AX16" s="2"/>
      <c r="AY16" s="6">
        <f>IF(AX16="",0,IF(AX16="oui",parametre!I$9,0))</f>
        <v>0</v>
      </c>
      <c r="AZ16" s="2"/>
      <c r="BA16" s="2"/>
      <c r="BB16" s="6">
        <f t="shared" si="19"/>
        <v>0</v>
      </c>
      <c r="BC16" s="50">
        <f>IF(AP16="",""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BD16" s="6">
        <f>IF(AP16="","",IF(AP16="v",parametre!D$25,IF(AP16="b",parametre!D$26,IF(AP16="tv",parametre!D$2,IF(AP16="ts",parametre!D$3,IF(AP16="tj",parametre!D$4,IF(AP16="tc",parametre!D$5,IF(AP16="tm",parametre!D$6,IF(AP16="tb",parametre!D$7,IF(AP16="tp",parametre!D$8,IF(AP16="plv",parametre!D$9,IF(AP16="pev",parametre!D$10,IF(AP16="pls",parametre!D$11,IF(AP16="pes",parametre!D$12,IF(AP16="pej",parametre!D$13,IF(AP16="pec",parametre!D$14,IF(AP16="pem",parametre!D$15,IF(AP16="peb",parametre!D$16,IF(AP16="pep",parametre!D$17,IF(AP16="ev",parametre!D$18,IF(AP16="es",parametre!D$19,IF(AP16="ej",parametre!D$20,IF(AP16="ec",parametre!D$21,IF(AP16="em",parametre!D$22,IF(AP16="eb",parametre!D$23,IF(AP16="ep",parametre!D$24,0))))))))))))))))))))))))))</f>
        <v>128.5</v>
      </c>
      <c r="BE16" s="6">
        <f>IF(AP16="","",IF(AP16="v",parametre!E$25,IF(AP16="b",parametre!E$26,IF(AP16="tv",parametre!E$2,IF(AP16="ts",parametre!E$3,IF(AP16="tj",parametre!E$4,IF(AP16="tc",parametre!E$5,IF(AP16="tm",parametre!E$6,IF(AP16="tb",parametre!E$7,IF(AP16="tp",parametre!E$8,IF(AP16="plv",parametre!E$9,IF(AP16="pev",parametre!E$10,IF(AP16="pls",parametre!E$11,IF(AP16="pes",parametre!E$12,IF(AP16="pej",parametre!E$13,IF(AP16="pec",parametre!E$14,IF(AP16="pem",parametre!E$15,IF(AP16="peb",parametre!E$16,IF(AP16="pep",parametre!E$17,IF(AP16="ev",parametre!E$18,IF(AP16="es",parametre!E$19,IF(AP16="ej",parametre!E$20,IF(AP16="ec",parametre!E$21,IF(AP16="em",parametre!E$22,IF(AP16="eb",parametre!E$23,IF(AP16="ep",parametre!E$24,0))))))))))))))))))))))))))</f>
        <v>40.5</v>
      </c>
      <c r="BF16" s="54">
        <f t="shared" si="20"/>
        <v>169</v>
      </c>
      <c r="BG16" s="2"/>
      <c r="BH16" s="2"/>
      <c r="BI16" s="2"/>
      <c r="BJ16" s="6">
        <f t="shared" si="21"/>
        <v>0</v>
      </c>
      <c r="BK16" s="2"/>
      <c r="BL16" s="2"/>
      <c r="BM16" s="2"/>
      <c r="BN16" s="58">
        <f t="shared" si="22"/>
        <v>169</v>
      </c>
      <c r="BO16" s="57">
        <f t="shared" si="23"/>
        <v>0</v>
      </c>
      <c r="BP16" s="61">
        <f t="shared" si="24"/>
        <v>169</v>
      </c>
      <c r="BQ16" s="155" t="s">
        <v>193</v>
      </c>
      <c r="BR16" s="177" t="str">
        <f>CONCATENATE(Tableau2[[#This Row],[Colonne1]],".jpg")</f>
        <v>BAPTISTE Antonin.jpg</v>
      </c>
      <c r="BS16" s="181" t="str">
        <f>$BP$1&amp;Tableau2[[#This Row],[Colonne70]]</f>
        <v>F:\Gestion club DIJON TT\licencie\BAPTISTE Antonin.jpg</v>
      </c>
    </row>
    <row r="17" spans="1:71" ht="21" x14ac:dyDescent="0.25">
      <c r="A17" s="63" t="str">
        <f t="shared" si="4"/>
        <v>BARBIERI Gilbert</v>
      </c>
      <c r="B17" s="76">
        <v>43354</v>
      </c>
      <c r="C17">
        <v>212268</v>
      </c>
      <c r="D17" s="2" t="s">
        <v>452</v>
      </c>
      <c r="E17" s="2" t="str">
        <f t="shared" si="5"/>
        <v>BARBIERI</v>
      </c>
      <c r="F17" t="s">
        <v>584</v>
      </c>
      <c r="G17" s="2" t="str">
        <f t="shared" si="6"/>
        <v>Gilbert</v>
      </c>
      <c r="H17"/>
      <c r="I17"/>
      <c r="J17"/>
      <c r="K17" s="178"/>
      <c r="L17" s="178"/>
      <c r="M17"/>
      <c r="N17" s="2"/>
      <c r="O17" s="2"/>
      <c r="P17" s="6">
        <f t="shared" si="7"/>
        <v>0</v>
      </c>
      <c r="Q17" s="2"/>
      <c r="R17" s="2"/>
      <c r="S17" s="2"/>
      <c r="T17" s="2"/>
      <c r="U17" s="2"/>
      <c r="V17" s="6">
        <f t="shared" si="8"/>
        <v>0</v>
      </c>
      <c r="W17" s="2"/>
      <c r="X17" s="2"/>
      <c r="Y17" s="2"/>
      <c r="Z17" s="2"/>
      <c r="AA17" s="2"/>
      <c r="AB17" s="6">
        <f t="shared" si="9"/>
        <v>0</v>
      </c>
      <c r="AC17" s="2"/>
      <c r="AD17" s="2"/>
      <c r="AE17" s="2"/>
      <c r="AF17" s="57">
        <f t="shared" si="10"/>
        <v>0</v>
      </c>
      <c r="AG17" s="76">
        <v>17862</v>
      </c>
      <c r="AH17" s="2">
        <f t="shared" si="11"/>
        <v>1948</v>
      </c>
      <c r="AI17" s="62">
        <f t="shared" si="12"/>
        <v>70</v>
      </c>
      <c r="AJ17" s="62" t="str">
        <f t="shared" si="13"/>
        <v>Veteran</v>
      </c>
      <c r="AK17" s="2" t="str">
        <f t="shared" si="14"/>
        <v>V</v>
      </c>
      <c r="AL17" t="s">
        <v>691</v>
      </c>
      <c r="AM17" s="2" t="str">
        <f t="shared" si="15"/>
        <v>T</v>
      </c>
      <c r="AN17" s="2"/>
      <c r="AO17" s="2" t="str">
        <f t="shared" si="16"/>
        <v/>
      </c>
      <c r="AP17" s="2" t="str">
        <f t="shared" si="17"/>
        <v>TV</v>
      </c>
      <c r="AQ17" s="50">
        <f>IF(AP17="",0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AR17" s="2"/>
      <c r="AS17" s="6">
        <f t="shared" si="18"/>
        <v>0</v>
      </c>
      <c r="AT17" s="2"/>
      <c r="AU17" s="6">
        <f>IF(AT17="",0,IF(AT17="non",0,IF(AT17="oui",IF(AJ17="veteran",parametre!I$7,IF(AJ17="senior",parametre!N$7,parametre!K$7)))))</f>
        <v>0</v>
      </c>
      <c r="AV17" s="2"/>
      <c r="AW17" s="6">
        <f>IF(AV17="",0,IF(AV17="oui",parametre!I$8,0))</f>
        <v>0</v>
      </c>
      <c r="AX17" s="2"/>
      <c r="AY17" s="6">
        <f>IF(AX17="",0,IF(AX17="oui",parametre!I$9,0))</f>
        <v>0</v>
      </c>
      <c r="AZ17" s="2"/>
      <c r="BA17" s="2"/>
      <c r="BB17" s="6">
        <f t="shared" si="19"/>
        <v>0</v>
      </c>
      <c r="BC17" s="50">
        <f>IF(AP17="",""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BD17" s="6">
        <f>IF(AP17="","",IF(AP17="v",parametre!D$25,IF(AP17="b",parametre!D$26,IF(AP17="tv",parametre!D$2,IF(AP17="ts",parametre!D$3,IF(AP17="tj",parametre!D$4,IF(AP17="tc",parametre!D$5,IF(AP17="tm",parametre!D$6,IF(AP17="tb",parametre!D$7,IF(AP17="tp",parametre!D$8,IF(AP17="plv",parametre!D$9,IF(AP17="pev",parametre!D$10,IF(AP17="pls",parametre!D$11,IF(AP17="pes",parametre!D$12,IF(AP17="pej",parametre!D$13,IF(AP17="pec",parametre!D$14,IF(AP17="pem",parametre!D$15,IF(AP17="peb",parametre!D$16,IF(AP17="pep",parametre!D$17,IF(AP17="ev",parametre!D$18,IF(AP17="es",parametre!D$19,IF(AP17="ej",parametre!D$20,IF(AP17="ec",parametre!D$21,IF(AP17="em",parametre!D$22,IF(AP17="eb",parametre!D$23,IF(AP17="ep",parametre!D$24,0))))))))))))))))))))))))))</f>
        <v>125</v>
      </c>
      <c r="BE17" s="6">
        <f>IF(AP17="","",IF(AP17="v",parametre!E$25,IF(AP17="b",parametre!E$26,IF(AP17="tv",parametre!E$2,IF(AP17="ts",parametre!E$3,IF(AP17="tj",parametre!E$4,IF(AP17="tc",parametre!E$5,IF(AP17="tm",parametre!E$6,IF(AP17="tb",parametre!E$7,IF(AP17="tp",parametre!E$8,IF(AP17="plv",parametre!E$9,IF(AP17="pev",parametre!E$10,IF(AP17="pls",parametre!E$11,IF(AP17="pes",parametre!E$12,IF(AP17="pej",parametre!E$13,IF(AP17="pec",parametre!E$14,IF(AP17="pem",parametre!E$15,IF(AP17="peb",parametre!E$16,IF(AP17="pep",parametre!E$17,IF(AP17="ev",parametre!E$18,IF(AP17="es",parametre!E$19,IF(AP17="ej",parametre!E$20,IF(AP17="ec",parametre!E$21,IF(AP17="em",parametre!E$22,IF(AP17="eb",parametre!E$23,IF(AP17="ep",parametre!E$24,0))))))))))))))))))))))))))</f>
        <v>59</v>
      </c>
      <c r="BF17" s="54">
        <f t="shared" si="20"/>
        <v>184</v>
      </c>
      <c r="BG17" s="2"/>
      <c r="BH17" s="2"/>
      <c r="BI17" s="2"/>
      <c r="BJ17" s="6">
        <f t="shared" si="21"/>
        <v>0</v>
      </c>
      <c r="BK17" s="2"/>
      <c r="BL17" s="2"/>
      <c r="BM17" s="2"/>
      <c r="BN17" s="58">
        <f t="shared" si="22"/>
        <v>184</v>
      </c>
      <c r="BO17" s="57">
        <f t="shared" si="23"/>
        <v>0</v>
      </c>
      <c r="BP17" s="61">
        <f t="shared" si="24"/>
        <v>184</v>
      </c>
      <c r="BQ17" s="155" t="s">
        <v>193</v>
      </c>
      <c r="BR17" s="177" t="str">
        <f>CONCATENATE(Tableau2[[#This Row],[Colonne1]],".jpg")</f>
        <v>BARBIERI Gilbert.jpg</v>
      </c>
      <c r="BS17" s="181" t="str">
        <f>$BP$1&amp;Tableau2[[#This Row],[Colonne70]]</f>
        <v>F:\Gestion club DIJON TT\licencie\BARBIERI Gilbert.jpg</v>
      </c>
    </row>
    <row r="18" spans="1:71" ht="21" x14ac:dyDescent="0.25">
      <c r="A18" s="63" t="str">
        <f t="shared" si="4"/>
        <v>BARBIERI Francois</v>
      </c>
      <c r="B18" s="76">
        <v>43363</v>
      </c>
      <c r="C18">
        <v>212288</v>
      </c>
      <c r="D18" s="2" t="s">
        <v>452</v>
      </c>
      <c r="E18" s="2" t="str">
        <f t="shared" si="5"/>
        <v>BARBIERI</v>
      </c>
      <c r="F18" t="s">
        <v>585</v>
      </c>
      <c r="G18" s="2" t="str">
        <f t="shared" si="6"/>
        <v>Francois</v>
      </c>
      <c r="H18"/>
      <c r="I18"/>
      <c r="J18"/>
      <c r="K18" s="178"/>
      <c r="L18" s="178"/>
      <c r="M18"/>
      <c r="N18" s="2"/>
      <c r="O18" s="2"/>
      <c r="P18" s="6">
        <f t="shared" si="7"/>
        <v>0</v>
      </c>
      <c r="Q18" s="2"/>
      <c r="R18" s="2"/>
      <c r="S18" s="2"/>
      <c r="T18" s="2"/>
      <c r="U18" s="2"/>
      <c r="V18" s="6">
        <f t="shared" si="8"/>
        <v>0</v>
      </c>
      <c r="W18" s="2"/>
      <c r="X18" s="2"/>
      <c r="Y18" s="2"/>
      <c r="Z18" s="2"/>
      <c r="AA18" s="2"/>
      <c r="AB18" s="6">
        <f t="shared" si="9"/>
        <v>0</v>
      </c>
      <c r="AC18" s="2"/>
      <c r="AD18" s="2"/>
      <c r="AE18" s="2"/>
      <c r="AF18" s="57">
        <f t="shared" si="10"/>
        <v>0</v>
      </c>
      <c r="AG18" s="76">
        <v>28852</v>
      </c>
      <c r="AH18" s="2">
        <f t="shared" si="11"/>
        <v>1978</v>
      </c>
      <c r="AI18" s="62">
        <f t="shared" si="12"/>
        <v>40</v>
      </c>
      <c r="AJ18" s="62" t="str">
        <f t="shared" si="13"/>
        <v>Veteran</v>
      </c>
      <c r="AK18" s="2" t="str">
        <f t="shared" si="14"/>
        <v>V</v>
      </c>
      <c r="AL18" t="s">
        <v>691</v>
      </c>
      <c r="AM18" s="2" t="str">
        <f t="shared" si="15"/>
        <v>T</v>
      </c>
      <c r="AN18" s="2"/>
      <c r="AO18" s="2" t="str">
        <f t="shared" si="16"/>
        <v/>
      </c>
      <c r="AP18" s="2" t="str">
        <f t="shared" si="17"/>
        <v>TV</v>
      </c>
      <c r="AQ18" s="50">
        <f>IF(AP18="",0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AR18" s="2"/>
      <c r="AS18" s="6">
        <f t="shared" si="18"/>
        <v>0</v>
      </c>
      <c r="AT18" s="2"/>
      <c r="AU18" s="6">
        <f>IF(AT18="",0,IF(AT18="non",0,IF(AT18="oui",IF(AJ18="veteran",parametre!I$7,IF(AJ18="senior",parametre!N$7,parametre!K$7)))))</f>
        <v>0</v>
      </c>
      <c r="AV18" s="2"/>
      <c r="AW18" s="6">
        <f>IF(AV18="",0,IF(AV18="oui",parametre!I$8,0))</f>
        <v>0</v>
      </c>
      <c r="AX18" s="2"/>
      <c r="AY18" s="6">
        <f>IF(AX18="",0,IF(AX18="oui",parametre!I$9,0))</f>
        <v>0</v>
      </c>
      <c r="AZ18" s="2"/>
      <c r="BA18" s="2"/>
      <c r="BB18" s="6">
        <f t="shared" si="19"/>
        <v>0</v>
      </c>
      <c r="BC18" s="50">
        <f>IF(AP18="",""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BD18" s="6">
        <f>IF(AP18="","",IF(AP18="v",parametre!D$25,IF(AP18="b",parametre!D$26,IF(AP18="tv",parametre!D$2,IF(AP18="ts",parametre!D$3,IF(AP18="tj",parametre!D$4,IF(AP18="tc",parametre!D$5,IF(AP18="tm",parametre!D$6,IF(AP18="tb",parametre!D$7,IF(AP18="tp",parametre!D$8,IF(AP18="plv",parametre!D$9,IF(AP18="pev",parametre!D$10,IF(AP18="pls",parametre!D$11,IF(AP18="pes",parametre!D$12,IF(AP18="pej",parametre!D$13,IF(AP18="pec",parametre!D$14,IF(AP18="pem",parametre!D$15,IF(AP18="peb",parametre!D$16,IF(AP18="pep",parametre!D$17,IF(AP18="ev",parametre!D$18,IF(AP18="es",parametre!D$19,IF(AP18="ej",parametre!D$20,IF(AP18="ec",parametre!D$21,IF(AP18="em",parametre!D$22,IF(AP18="eb",parametre!D$23,IF(AP18="ep",parametre!D$24,0))))))))))))))))))))))))))</f>
        <v>125</v>
      </c>
      <c r="BE18" s="6">
        <f>IF(AP18="","",IF(AP18="v",parametre!E$25,IF(AP18="b",parametre!E$26,IF(AP18="tv",parametre!E$2,IF(AP18="ts",parametre!E$3,IF(AP18="tj",parametre!E$4,IF(AP18="tc",parametre!E$5,IF(AP18="tm",parametre!E$6,IF(AP18="tb",parametre!E$7,IF(AP18="tp",parametre!E$8,IF(AP18="plv",parametre!E$9,IF(AP18="pev",parametre!E$10,IF(AP18="pls",parametre!E$11,IF(AP18="pes",parametre!E$12,IF(AP18="pej",parametre!E$13,IF(AP18="pec",parametre!E$14,IF(AP18="pem",parametre!E$15,IF(AP18="peb",parametre!E$16,IF(AP18="pep",parametre!E$17,IF(AP18="ev",parametre!E$18,IF(AP18="es",parametre!E$19,IF(AP18="ej",parametre!E$20,IF(AP18="ec",parametre!E$21,IF(AP18="em",parametre!E$22,IF(AP18="eb",parametre!E$23,IF(AP18="ep",parametre!E$24,0))))))))))))))))))))))))))</f>
        <v>59</v>
      </c>
      <c r="BF18" s="54">
        <f t="shared" si="20"/>
        <v>184</v>
      </c>
      <c r="BG18" s="2"/>
      <c r="BH18" s="2"/>
      <c r="BI18" s="2"/>
      <c r="BJ18" s="6">
        <f t="shared" si="21"/>
        <v>0</v>
      </c>
      <c r="BK18" s="2"/>
      <c r="BL18" s="2"/>
      <c r="BM18" s="2"/>
      <c r="BN18" s="58">
        <f t="shared" si="22"/>
        <v>184</v>
      </c>
      <c r="BO18" s="57">
        <f t="shared" si="23"/>
        <v>0</v>
      </c>
      <c r="BP18" s="61">
        <f t="shared" si="24"/>
        <v>184</v>
      </c>
      <c r="BQ18" s="155" t="s">
        <v>193</v>
      </c>
      <c r="BR18" s="177" t="str">
        <f>CONCATENATE(Tableau2[[#This Row],[Colonne1]],".jpg")</f>
        <v>BARBIERI Francois.jpg</v>
      </c>
      <c r="BS18" s="181" t="str">
        <f>$BP$1&amp;Tableau2[[#This Row],[Colonne70]]</f>
        <v>F:\Gestion club DIJON TT\licencie\BARBIERI Francois.jpg</v>
      </c>
    </row>
    <row r="19" spans="1:71" ht="21" x14ac:dyDescent="0.25">
      <c r="A19" s="63" t="str">
        <f t="shared" si="4"/>
        <v>BEAU Valentino</v>
      </c>
      <c r="B19" s="76">
        <v>43354</v>
      </c>
      <c r="C19">
        <v>2112661</v>
      </c>
      <c r="D19" s="2" t="s">
        <v>453</v>
      </c>
      <c r="E19" s="2" t="str">
        <f t="shared" si="5"/>
        <v>BEAU</v>
      </c>
      <c r="F19" t="s">
        <v>586</v>
      </c>
      <c r="G19" s="2" t="str">
        <f t="shared" si="6"/>
        <v>Valentino</v>
      </c>
      <c r="H19"/>
      <c r="I19"/>
      <c r="J19"/>
      <c r="K19" s="178"/>
      <c r="L19" s="178"/>
      <c r="M19"/>
      <c r="N19" s="2"/>
      <c r="O19" s="2"/>
      <c r="P19" s="6">
        <f t="shared" si="7"/>
        <v>0</v>
      </c>
      <c r="Q19" s="2"/>
      <c r="R19" s="2"/>
      <c r="S19" s="2"/>
      <c r="T19" s="2"/>
      <c r="U19" s="2"/>
      <c r="V19" s="6">
        <f t="shared" si="8"/>
        <v>0</v>
      </c>
      <c r="W19" s="2"/>
      <c r="X19" s="2"/>
      <c r="Y19" s="2"/>
      <c r="Z19" s="2"/>
      <c r="AA19" s="2"/>
      <c r="AB19" s="6">
        <f t="shared" si="9"/>
        <v>0</v>
      </c>
      <c r="AC19" s="2"/>
      <c r="AD19" s="2"/>
      <c r="AE19" s="2"/>
      <c r="AF19" s="57">
        <f t="shared" si="10"/>
        <v>0</v>
      </c>
      <c r="AG19" s="76">
        <v>39948</v>
      </c>
      <c r="AH19" s="2">
        <f t="shared" si="11"/>
        <v>2009</v>
      </c>
      <c r="AI19" s="62">
        <f t="shared" si="12"/>
        <v>9</v>
      </c>
      <c r="AJ19" s="62" t="str">
        <f t="shared" si="13"/>
        <v>Benjamin</v>
      </c>
      <c r="AK19" s="2" t="str">
        <f t="shared" si="14"/>
        <v>B</v>
      </c>
      <c r="AL19" t="s">
        <v>691</v>
      </c>
      <c r="AM19" s="2" t="str">
        <f t="shared" si="15"/>
        <v>T</v>
      </c>
      <c r="AN19" s="2"/>
      <c r="AO19" s="2" t="str">
        <f t="shared" si="16"/>
        <v/>
      </c>
      <c r="AP19" s="2" t="str">
        <f t="shared" si="17"/>
        <v>TB</v>
      </c>
      <c r="AQ19" s="50">
        <f>IF(AP19="",0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AR19" s="2"/>
      <c r="AS19" s="6">
        <f t="shared" si="18"/>
        <v>0</v>
      </c>
      <c r="AT19" s="2"/>
      <c r="AU19" s="6">
        <f>IF(AT19="",0,IF(AT19="non",0,IF(AT19="oui",IF(AJ19="veteran",parametre!I$7,IF(AJ19="senior",parametre!N$7,parametre!K$7)))))</f>
        <v>0</v>
      </c>
      <c r="AV19" s="2"/>
      <c r="AW19" s="6">
        <f>IF(AV19="",0,IF(AV19="oui",parametre!I$8,0))</f>
        <v>0</v>
      </c>
      <c r="AX19" s="2"/>
      <c r="AY19" s="6">
        <f>IF(AX19="",0,IF(AX19="oui",parametre!I$9,0))</f>
        <v>0</v>
      </c>
      <c r="AZ19" s="2"/>
      <c r="BA19" s="2"/>
      <c r="BB19" s="6">
        <f t="shared" si="19"/>
        <v>0</v>
      </c>
      <c r="BC19" s="50">
        <f>IF(AP19="",""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BD19" s="6">
        <f>IF(AP19="","",IF(AP19="v",parametre!D$25,IF(AP19="b",parametre!D$26,IF(AP19="tv",parametre!D$2,IF(AP19="ts",parametre!D$3,IF(AP19="tj",parametre!D$4,IF(AP19="tc",parametre!D$5,IF(AP19="tm",parametre!D$6,IF(AP19="tb",parametre!D$7,IF(AP19="tp",parametre!D$8,IF(AP19="plv",parametre!D$9,IF(AP19="pev",parametre!D$10,IF(AP19="pls",parametre!D$11,IF(AP19="pes",parametre!D$12,IF(AP19="pej",parametre!D$13,IF(AP19="pec",parametre!D$14,IF(AP19="pem",parametre!D$15,IF(AP19="peb",parametre!D$16,IF(AP19="pep",parametre!D$17,IF(AP19="ev",parametre!D$18,IF(AP19="es",parametre!D$19,IF(AP19="ej",parametre!D$20,IF(AP19="ec",parametre!D$21,IF(AP19="em",parametre!D$22,IF(AP19="eb",parametre!D$23,IF(AP19="ep",parametre!D$24,0))))))))))))))))))))))))))</f>
        <v>129.5</v>
      </c>
      <c r="BE19" s="6">
        <f>IF(AP19="","",IF(AP19="v",parametre!E$25,IF(AP19="b",parametre!E$26,IF(AP19="tv",parametre!E$2,IF(AP19="ts",parametre!E$3,IF(AP19="tj",parametre!E$4,IF(AP19="tc",parametre!E$5,IF(AP19="tm",parametre!E$6,IF(AP19="tb",parametre!E$7,IF(AP19="tp",parametre!E$8,IF(AP19="plv",parametre!E$9,IF(AP19="pev",parametre!E$10,IF(AP19="pls",parametre!E$11,IF(AP19="pes",parametre!E$12,IF(AP19="pej",parametre!E$13,IF(AP19="pec",parametre!E$14,IF(AP19="pem",parametre!E$15,IF(AP19="peb",parametre!E$16,IF(AP19="pep",parametre!E$17,IF(AP19="ev",parametre!E$18,IF(AP19="es",parametre!E$19,IF(AP19="ej",parametre!E$20,IF(AP19="ec",parametre!E$21,IF(AP19="em",parametre!E$22,IF(AP19="eb",parametre!E$23,IF(AP19="ep",parametre!E$24,0))))))))))))))))))))))))))</f>
        <v>34.5</v>
      </c>
      <c r="BF19" s="54">
        <f t="shared" si="20"/>
        <v>164</v>
      </c>
      <c r="BG19" s="2"/>
      <c r="BH19" s="2"/>
      <c r="BI19" s="2"/>
      <c r="BJ19" s="6">
        <f t="shared" si="21"/>
        <v>0</v>
      </c>
      <c r="BK19" s="2"/>
      <c r="BL19" s="2"/>
      <c r="BM19" s="2"/>
      <c r="BN19" s="58">
        <f t="shared" si="22"/>
        <v>164</v>
      </c>
      <c r="BO19" s="57">
        <f t="shared" si="23"/>
        <v>0</v>
      </c>
      <c r="BP19" s="61">
        <f t="shared" si="24"/>
        <v>164</v>
      </c>
      <c r="BQ19" s="155" t="s">
        <v>193</v>
      </c>
      <c r="BR19" s="177" t="str">
        <f>CONCATENATE(Tableau2[[#This Row],[Colonne1]],".jpg")</f>
        <v>BEAU Valentino.jpg</v>
      </c>
      <c r="BS19" s="181" t="str">
        <f>$BP$1&amp;Tableau2[[#This Row],[Colonne70]]</f>
        <v>F:\Gestion club DIJON TT\licencie\BEAU Valentino.jpg</v>
      </c>
    </row>
    <row r="20" spans="1:71" ht="21" x14ac:dyDescent="0.25">
      <c r="A20" s="63" t="str">
        <f t="shared" si="4"/>
        <v>BEKKALI Jâd</v>
      </c>
      <c r="B20" s="76">
        <v>43454</v>
      </c>
      <c r="C20">
        <v>2112229</v>
      </c>
      <c r="D20" s="2" t="s">
        <v>454</v>
      </c>
      <c r="E20" s="2" t="str">
        <f t="shared" si="5"/>
        <v>BEKKALI</v>
      </c>
      <c r="F20" t="s">
        <v>587</v>
      </c>
      <c r="G20" s="2" t="str">
        <f t="shared" si="6"/>
        <v>Jâd</v>
      </c>
      <c r="H20"/>
      <c r="I20"/>
      <c r="J20"/>
      <c r="K20" s="178"/>
      <c r="L20" s="178"/>
      <c r="M20"/>
      <c r="N20" s="2"/>
      <c r="O20" s="2"/>
      <c r="P20" s="6">
        <f t="shared" si="7"/>
        <v>0</v>
      </c>
      <c r="Q20" s="2"/>
      <c r="R20" s="2"/>
      <c r="S20" s="2"/>
      <c r="T20" s="2"/>
      <c r="U20" s="2"/>
      <c r="V20" s="6">
        <f t="shared" si="8"/>
        <v>0</v>
      </c>
      <c r="W20" s="2"/>
      <c r="X20" s="2"/>
      <c r="Y20" s="2"/>
      <c r="Z20" s="2"/>
      <c r="AA20" s="2"/>
      <c r="AB20" s="6">
        <f t="shared" si="9"/>
        <v>0</v>
      </c>
      <c r="AC20" s="2"/>
      <c r="AD20" s="2"/>
      <c r="AE20" s="2"/>
      <c r="AF20" s="57">
        <f t="shared" si="10"/>
        <v>0</v>
      </c>
      <c r="AG20" s="76">
        <v>41415</v>
      </c>
      <c r="AH20" s="2">
        <f t="shared" si="11"/>
        <v>2013</v>
      </c>
      <c r="AI20" s="62">
        <f t="shared" si="12"/>
        <v>5</v>
      </c>
      <c r="AJ20" s="62" t="str">
        <f t="shared" si="13"/>
        <v>Poussin</v>
      </c>
      <c r="AK20" s="2" t="str">
        <f t="shared" si="14"/>
        <v>P</v>
      </c>
      <c r="AL20" t="s">
        <v>692</v>
      </c>
      <c r="AM20" s="2" t="str">
        <f t="shared" si="15"/>
        <v>P</v>
      </c>
      <c r="AN20" s="2"/>
      <c r="AO20" s="2" t="str">
        <f t="shared" si="16"/>
        <v/>
      </c>
      <c r="AP20" s="2" t="str">
        <f t="shared" si="17"/>
        <v>PP</v>
      </c>
      <c r="AQ20" s="50">
        <f>IF(AP20="",0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AR20" s="2"/>
      <c r="AS20" s="6">
        <f t="shared" si="18"/>
        <v>0</v>
      </c>
      <c r="AT20" s="2"/>
      <c r="AU20" s="6">
        <f>IF(AT20="",0,IF(AT20="non",0,IF(AT20="oui",IF(AJ20="veteran",parametre!I$7,IF(AJ20="senior",parametre!N$7,parametre!K$7)))))</f>
        <v>0</v>
      </c>
      <c r="AV20" s="2"/>
      <c r="AW20" s="6">
        <f>IF(AV20="",0,IF(AV20="oui",parametre!I$8,0))</f>
        <v>0</v>
      </c>
      <c r="AX20" s="2"/>
      <c r="AY20" s="6">
        <f>IF(AX20="",0,IF(AX20="oui",parametre!I$9,0))</f>
        <v>0</v>
      </c>
      <c r="AZ20" s="2"/>
      <c r="BA20" s="2"/>
      <c r="BB20" s="6">
        <f t="shared" si="19"/>
        <v>0</v>
      </c>
      <c r="BC20" s="50">
        <f>IF(AP20="",""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BD20" s="6">
        <f>IF(AP20="","",IF(AP20="v",parametre!D$25,IF(AP20="b",parametre!D$26,IF(AP20="tv",parametre!D$2,IF(AP20="ts",parametre!D$3,IF(AP20="tj",parametre!D$4,IF(AP20="tc",parametre!D$5,IF(AP20="tm",parametre!D$6,IF(AP20="tb",parametre!D$7,IF(AP20="tp",parametre!D$8,IF(AP20="plv",parametre!D$9,IF(AP20="pev",parametre!D$10,IF(AP20="pls",parametre!D$11,IF(AP20="pes",parametre!D$12,IF(AP20="pej",parametre!D$13,IF(AP20="pec",parametre!D$14,IF(AP20="pem",parametre!D$15,IF(AP20="peb",parametre!D$16,IF(AP20="pep",parametre!D$17,IF(AP20="ev",parametre!D$18,IF(AP20="es",parametre!D$19,IF(AP20="ej",parametre!D$20,IF(AP20="ec",parametre!D$21,IF(AP20="em",parametre!D$22,IF(AP20="eb",parametre!D$23,IF(AP20="ep",parametre!D$24,0))))))))))))))))))))))))))</f>
        <v>0</v>
      </c>
      <c r="BE20" s="6">
        <f>IF(AP20="","",IF(AP20="v",parametre!E$25,IF(AP20="b",parametre!E$26,IF(AP20="tv",parametre!E$2,IF(AP20="ts",parametre!E$3,IF(AP20="tj",parametre!E$4,IF(AP20="tc",parametre!E$5,IF(AP20="tm",parametre!E$6,IF(AP20="tb",parametre!E$7,IF(AP20="tp",parametre!E$8,IF(AP20="plv",parametre!E$9,IF(AP20="pev",parametre!E$10,IF(AP20="pls",parametre!E$11,IF(AP20="pes",parametre!E$12,IF(AP20="pej",parametre!E$13,IF(AP20="pec",parametre!E$14,IF(AP20="pem",parametre!E$15,IF(AP20="peb",parametre!E$16,IF(AP20="pep",parametre!E$17,IF(AP20="ev",parametre!E$18,IF(AP20="es",parametre!E$19,IF(AP20="ej",parametre!E$20,IF(AP20="ec",parametre!E$21,IF(AP20="em",parametre!E$22,IF(AP20="eb",parametre!E$23,IF(AP20="ep",parametre!E$24,0))))))))))))))))))))))))))</f>
        <v>0</v>
      </c>
      <c r="BF20" s="54">
        <f t="shared" si="20"/>
        <v>0</v>
      </c>
      <c r="BG20" s="2"/>
      <c r="BH20" s="2"/>
      <c r="BI20" s="2"/>
      <c r="BJ20" s="6">
        <f t="shared" si="21"/>
        <v>0</v>
      </c>
      <c r="BK20" s="2"/>
      <c r="BL20" s="2"/>
      <c r="BM20" s="2"/>
      <c r="BN20" s="58">
        <f t="shared" si="22"/>
        <v>0</v>
      </c>
      <c r="BO20" s="57">
        <f t="shared" si="23"/>
        <v>0</v>
      </c>
      <c r="BP20" s="61">
        <f t="shared" si="24"/>
        <v>0</v>
      </c>
      <c r="BQ20" s="155" t="s">
        <v>193</v>
      </c>
      <c r="BR20" s="177" t="str">
        <f>CONCATENATE(Tableau2[[#This Row],[Colonne1]],".jpg")</f>
        <v>BEKKALI Jâd.jpg</v>
      </c>
      <c r="BS20" s="181" t="str">
        <f>$BP$1&amp;Tableau2[[#This Row],[Colonne70]]</f>
        <v>F:\Gestion club DIJON TT\licencie\BEKKALI Jâd.jpg</v>
      </c>
    </row>
    <row r="21" spans="1:71" ht="21" x14ac:dyDescent="0.25">
      <c r="A21" s="63" t="str">
        <f t="shared" si="4"/>
        <v>BELIN Mael</v>
      </c>
      <c r="B21" s="76">
        <v>43481</v>
      </c>
      <c r="C21">
        <v>2112904</v>
      </c>
      <c r="D21" s="2" t="s">
        <v>455</v>
      </c>
      <c r="E21" s="2" t="str">
        <f t="shared" si="5"/>
        <v>BELIN</v>
      </c>
      <c r="F21" t="s">
        <v>588</v>
      </c>
      <c r="G21" s="2" t="str">
        <f t="shared" si="6"/>
        <v>Mael</v>
      </c>
      <c r="H21"/>
      <c r="I21"/>
      <c r="J21"/>
      <c r="K21" s="178"/>
      <c r="L21" s="178"/>
      <c r="M21"/>
      <c r="N21" s="2"/>
      <c r="O21" s="2"/>
      <c r="P21" s="6">
        <f t="shared" si="7"/>
        <v>0</v>
      </c>
      <c r="Q21" s="2"/>
      <c r="R21" s="2"/>
      <c r="S21" s="2"/>
      <c r="T21" s="2"/>
      <c r="U21" s="2"/>
      <c r="V21" s="6">
        <f t="shared" si="8"/>
        <v>0</v>
      </c>
      <c r="W21" s="2"/>
      <c r="X21" s="2"/>
      <c r="Y21" s="2"/>
      <c r="Z21" s="2"/>
      <c r="AA21" s="2"/>
      <c r="AB21" s="6">
        <f t="shared" si="9"/>
        <v>0</v>
      </c>
      <c r="AC21" s="2"/>
      <c r="AD21" s="2"/>
      <c r="AE21" s="2"/>
      <c r="AF21" s="57">
        <f t="shared" si="10"/>
        <v>0</v>
      </c>
      <c r="AG21" s="76">
        <v>39299</v>
      </c>
      <c r="AH21" s="2">
        <f t="shared" si="11"/>
        <v>2007</v>
      </c>
      <c r="AI21" s="62">
        <f t="shared" si="12"/>
        <v>11</v>
      </c>
      <c r="AJ21" s="62" t="str">
        <f t="shared" si="13"/>
        <v>Minime</v>
      </c>
      <c r="AK21" s="2" t="str">
        <f t="shared" si="14"/>
        <v>M</v>
      </c>
      <c r="AL21" t="s">
        <v>691</v>
      </c>
      <c r="AM21" s="2" t="str">
        <f t="shared" si="15"/>
        <v>T</v>
      </c>
      <c r="AN21" s="2"/>
      <c r="AO21" s="2" t="str">
        <f t="shared" si="16"/>
        <v/>
      </c>
      <c r="AP21" s="2" t="str">
        <f t="shared" si="17"/>
        <v>TM</v>
      </c>
      <c r="AQ21" s="50">
        <f>IF(AP21="",0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AR21" s="2"/>
      <c r="AS21" s="6">
        <f t="shared" si="18"/>
        <v>0</v>
      </c>
      <c r="AT21" s="2"/>
      <c r="AU21" s="6">
        <f>IF(AT21="",0,IF(AT21="non",0,IF(AT21="oui",IF(AJ21="veteran",parametre!I$7,IF(AJ21="senior",parametre!N$7,parametre!K$7)))))</f>
        <v>0</v>
      </c>
      <c r="AV21" s="2"/>
      <c r="AW21" s="6">
        <f>IF(AV21="",0,IF(AV21="oui",parametre!I$8,0))</f>
        <v>0</v>
      </c>
      <c r="AX21" s="2"/>
      <c r="AY21" s="6">
        <f>IF(AX21="",0,IF(AX21="oui",parametre!I$9,0))</f>
        <v>0</v>
      </c>
      <c r="AZ21" s="2"/>
      <c r="BA21" s="2"/>
      <c r="BB21" s="6">
        <f t="shared" si="19"/>
        <v>0</v>
      </c>
      <c r="BC21" s="50">
        <f>IF(AP21="",""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BD21" s="6">
        <f>IF(AP21="","",IF(AP21="v",parametre!D$25,IF(AP21="b",parametre!D$26,IF(AP21="tv",parametre!D$2,IF(AP21="ts",parametre!D$3,IF(AP21="tj",parametre!D$4,IF(AP21="tc",parametre!D$5,IF(AP21="tm",parametre!D$6,IF(AP21="tb",parametre!D$7,IF(AP21="tp",parametre!D$8,IF(AP21="plv",parametre!D$9,IF(AP21="pev",parametre!D$10,IF(AP21="pls",parametre!D$11,IF(AP21="pes",parametre!D$12,IF(AP21="pej",parametre!D$13,IF(AP21="pec",parametre!D$14,IF(AP21="pem",parametre!D$15,IF(AP21="peb",parametre!D$16,IF(AP21="pep",parametre!D$17,IF(AP21="ev",parametre!D$18,IF(AP21="es",parametre!D$19,IF(AP21="ej",parametre!D$20,IF(AP21="ec",parametre!D$21,IF(AP21="em",parametre!D$22,IF(AP21="eb",parametre!D$23,IF(AP21="ep",parametre!D$24,0))))))))))))))))))))))))))</f>
        <v>128.5</v>
      </c>
      <c r="BE21" s="6">
        <f>IF(AP21="","",IF(AP21="v",parametre!E$25,IF(AP21="b",parametre!E$26,IF(AP21="tv",parametre!E$2,IF(AP21="ts",parametre!E$3,IF(AP21="tj",parametre!E$4,IF(AP21="tc",parametre!E$5,IF(AP21="tm",parametre!E$6,IF(AP21="tb",parametre!E$7,IF(AP21="tp",parametre!E$8,IF(AP21="plv",parametre!E$9,IF(AP21="pev",parametre!E$10,IF(AP21="pls",parametre!E$11,IF(AP21="pes",parametre!E$12,IF(AP21="pej",parametre!E$13,IF(AP21="pec",parametre!E$14,IF(AP21="pem",parametre!E$15,IF(AP21="peb",parametre!E$16,IF(AP21="pep",parametre!E$17,IF(AP21="ev",parametre!E$18,IF(AP21="es",parametre!E$19,IF(AP21="ej",parametre!E$20,IF(AP21="ec",parametre!E$21,IF(AP21="em",parametre!E$22,IF(AP21="eb",parametre!E$23,IF(AP21="ep",parametre!E$24,0))))))))))))))))))))))))))</f>
        <v>40.5</v>
      </c>
      <c r="BF21" s="54">
        <f t="shared" si="20"/>
        <v>169</v>
      </c>
      <c r="BG21" s="2"/>
      <c r="BH21" s="2"/>
      <c r="BI21" s="2"/>
      <c r="BJ21" s="6">
        <f t="shared" si="21"/>
        <v>0</v>
      </c>
      <c r="BK21" s="2"/>
      <c r="BL21" s="2"/>
      <c r="BM21" s="2"/>
      <c r="BN21" s="58">
        <f t="shared" si="22"/>
        <v>169</v>
      </c>
      <c r="BO21" s="57">
        <f t="shared" si="23"/>
        <v>0</v>
      </c>
      <c r="BP21" s="61">
        <f t="shared" si="24"/>
        <v>169</v>
      </c>
      <c r="BQ21" s="155" t="s">
        <v>193</v>
      </c>
      <c r="BR21" s="177" t="str">
        <f>CONCATENATE(Tableau2[[#This Row],[Colonne1]],".jpg")</f>
        <v>BELIN Mael.jpg</v>
      </c>
      <c r="BS21" s="181" t="str">
        <f>$BP$1&amp;Tableau2[[#This Row],[Colonne70]]</f>
        <v>F:\Gestion club DIJON TT\licencie\BELIN Mael.jpg</v>
      </c>
    </row>
    <row r="22" spans="1:71" ht="21" x14ac:dyDescent="0.25">
      <c r="A22" s="63" t="str">
        <f t="shared" si="4"/>
        <v>BELOT Ivan</v>
      </c>
      <c r="B22" s="76">
        <v>43378</v>
      </c>
      <c r="C22">
        <v>2112764</v>
      </c>
      <c r="D22" s="2" t="s">
        <v>456</v>
      </c>
      <c r="E22" s="2" t="str">
        <f t="shared" si="5"/>
        <v>BELOT</v>
      </c>
      <c r="F22" t="s">
        <v>589</v>
      </c>
      <c r="G22" s="2" t="str">
        <f t="shared" si="6"/>
        <v>Ivan</v>
      </c>
      <c r="H22"/>
      <c r="I22"/>
      <c r="J22"/>
      <c r="K22" s="178"/>
      <c r="L22" s="178"/>
      <c r="M22"/>
      <c r="N22" s="2"/>
      <c r="O22" s="2"/>
      <c r="P22" s="6">
        <f t="shared" si="7"/>
        <v>0</v>
      </c>
      <c r="Q22" s="2"/>
      <c r="R22" s="2"/>
      <c r="S22" s="2"/>
      <c r="T22" s="2"/>
      <c r="U22" s="2"/>
      <c r="V22" s="6">
        <f t="shared" si="8"/>
        <v>0</v>
      </c>
      <c r="W22" s="2"/>
      <c r="X22" s="2"/>
      <c r="Y22" s="2"/>
      <c r="Z22" s="2"/>
      <c r="AA22" s="2"/>
      <c r="AB22" s="6">
        <f t="shared" si="9"/>
        <v>0</v>
      </c>
      <c r="AC22" s="2"/>
      <c r="AD22" s="2"/>
      <c r="AE22" s="2"/>
      <c r="AF22" s="57">
        <f t="shared" si="10"/>
        <v>0</v>
      </c>
      <c r="AG22" s="76">
        <v>22959</v>
      </c>
      <c r="AH22" s="2">
        <f t="shared" si="11"/>
        <v>1962</v>
      </c>
      <c r="AI22" s="62">
        <f t="shared" si="12"/>
        <v>56</v>
      </c>
      <c r="AJ22" s="62" t="str">
        <f t="shared" si="13"/>
        <v>Veteran</v>
      </c>
      <c r="AK22" s="2" t="str">
        <f t="shared" si="14"/>
        <v>V</v>
      </c>
      <c r="AL22" t="s">
        <v>692</v>
      </c>
      <c r="AM22" s="2" t="str">
        <f t="shared" si="15"/>
        <v>P</v>
      </c>
      <c r="AN22" s="2"/>
      <c r="AO22" s="2" t="str">
        <f t="shared" si="16"/>
        <v/>
      </c>
      <c r="AP22" s="2" t="str">
        <f t="shared" si="17"/>
        <v>PV</v>
      </c>
      <c r="AQ22" s="50">
        <f>IF(AP22="",0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AR22" s="2"/>
      <c r="AS22" s="6">
        <f t="shared" si="18"/>
        <v>0</v>
      </c>
      <c r="AT22" s="2"/>
      <c r="AU22" s="6">
        <f>IF(AT22="",0,IF(AT22="non",0,IF(AT22="oui",IF(AJ22="veteran",parametre!I$7,IF(AJ22="senior",parametre!N$7,parametre!K$7)))))</f>
        <v>0</v>
      </c>
      <c r="AV22" s="2"/>
      <c r="AW22" s="6">
        <f>IF(AV22="",0,IF(AV22="oui",parametre!I$8,0))</f>
        <v>0</v>
      </c>
      <c r="AX22" s="2"/>
      <c r="AY22" s="6">
        <f>IF(AX22="",0,IF(AX22="oui",parametre!I$9,0))</f>
        <v>0</v>
      </c>
      <c r="AZ22" s="2"/>
      <c r="BA22" s="2"/>
      <c r="BB22" s="6">
        <f t="shared" si="19"/>
        <v>0</v>
      </c>
      <c r="BC22" s="50">
        <f>IF(AP22="",""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BD22" s="6">
        <f>IF(AP22="","",IF(AP22="v",parametre!D$25,IF(AP22="b",parametre!D$26,IF(AP22="tv",parametre!D$2,IF(AP22="ts",parametre!D$3,IF(AP22="tj",parametre!D$4,IF(AP22="tc",parametre!D$5,IF(AP22="tm",parametre!D$6,IF(AP22="tb",parametre!D$7,IF(AP22="tp",parametre!D$8,IF(AP22="plv",parametre!D$9,IF(AP22="pev",parametre!D$10,IF(AP22="pls",parametre!D$11,IF(AP22="pes",parametre!D$12,IF(AP22="pej",parametre!D$13,IF(AP22="pec",parametre!D$14,IF(AP22="pem",parametre!D$15,IF(AP22="peb",parametre!D$16,IF(AP22="pep",parametre!D$17,IF(AP22="ev",parametre!D$18,IF(AP22="es",parametre!D$19,IF(AP22="ej",parametre!D$20,IF(AP22="ec",parametre!D$21,IF(AP22="em",parametre!D$22,IF(AP22="eb",parametre!D$23,IF(AP22="ep",parametre!D$24,0))))))))))))))))))))))))))</f>
        <v>0</v>
      </c>
      <c r="BE22" s="6">
        <f>IF(AP22="","",IF(AP22="v",parametre!E$25,IF(AP22="b",parametre!E$26,IF(AP22="tv",parametre!E$2,IF(AP22="ts",parametre!E$3,IF(AP22="tj",parametre!E$4,IF(AP22="tc",parametre!E$5,IF(AP22="tm",parametre!E$6,IF(AP22="tb",parametre!E$7,IF(AP22="tp",parametre!E$8,IF(AP22="plv",parametre!E$9,IF(AP22="pev",parametre!E$10,IF(AP22="pls",parametre!E$11,IF(AP22="pes",parametre!E$12,IF(AP22="pej",parametre!E$13,IF(AP22="pec",parametre!E$14,IF(AP22="pem",parametre!E$15,IF(AP22="peb",parametre!E$16,IF(AP22="pep",parametre!E$17,IF(AP22="ev",parametre!E$18,IF(AP22="es",parametre!E$19,IF(AP22="ej",parametre!E$20,IF(AP22="ec",parametre!E$21,IF(AP22="em",parametre!E$22,IF(AP22="eb",parametre!E$23,IF(AP22="ep",parametre!E$24,0))))))))))))))))))))))))))</f>
        <v>0</v>
      </c>
      <c r="BF22" s="54">
        <f t="shared" si="20"/>
        <v>0</v>
      </c>
      <c r="BG22" s="2"/>
      <c r="BH22" s="2"/>
      <c r="BI22" s="2"/>
      <c r="BJ22" s="6">
        <f t="shared" si="21"/>
        <v>0</v>
      </c>
      <c r="BK22" s="2"/>
      <c r="BL22" s="2"/>
      <c r="BM22" s="2"/>
      <c r="BN22" s="58">
        <f t="shared" si="22"/>
        <v>0</v>
      </c>
      <c r="BO22" s="57">
        <f t="shared" si="23"/>
        <v>0</v>
      </c>
      <c r="BP22" s="61">
        <f t="shared" si="24"/>
        <v>0</v>
      </c>
      <c r="BQ22" s="155" t="s">
        <v>193</v>
      </c>
      <c r="BR22" s="177" t="str">
        <f>CONCATENATE(Tableau2[[#This Row],[Colonne1]],".jpg")</f>
        <v>BELOT Ivan.jpg</v>
      </c>
      <c r="BS22" s="181" t="str">
        <f>$BP$1&amp;Tableau2[[#This Row],[Colonne70]]</f>
        <v>F:\Gestion club DIJON TT\licencie\BELOT Ivan.jpg</v>
      </c>
    </row>
    <row r="23" spans="1:71" ht="21" x14ac:dyDescent="0.25">
      <c r="A23" s="63" t="str">
        <f t="shared" si="4"/>
        <v>BIERENT Elias</v>
      </c>
      <c r="B23" s="76">
        <v>43389</v>
      </c>
      <c r="C23">
        <v>2112474</v>
      </c>
      <c r="D23" s="2" t="s">
        <v>457</v>
      </c>
      <c r="E23" s="2" t="str">
        <f t="shared" si="5"/>
        <v>BIERENT</v>
      </c>
      <c r="F23" t="s">
        <v>590</v>
      </c>
      <c r="G23" s="2" t="str">
        <f t="shared" si="6"/>
        <v>Elias</v>
      </c>
      <c r="H23"/>
      <c r="I23"/>
      <c r="J23"/>
      <c r="K23" s="178"/>
      <c r="L23" s="178"/>
      <c r="M23"/>
      <c r="N23" s="2"/>
      <c r="O23" s="2"/>
      <c r="P23" s="6">
        <f t="shared" si="7"/>
        <v>0</v>
      </c>
      <c r="Q23" s="2"/>
      <c r="R23" s="2"/>
      <c r="S23" s="2"/>
      <c r="T23" s="2"/>
      <c r="U23" s="2"/>
      <c r="V23" s="6">
        <f t="shared" si="8"/>
        <v>0</v>
      </c>
      <c r="W23" s="2"/>
      <c r="X23" s="2"/>
      <c r="Y23" s="2"/>
      <c r="Z23" s="2"/>
      <c r="AA23" s="2"/>
      <c r="AB23" s="6">
        <f t="shared" si="9"/>
        <v>0</v>
      </c>
      <c r="AC23" s="2"/>
      <c r="AD23" s="2"/>
      <c r="AE23" s="2"/>
      <c r="AF23" s="57">
        <f t="shared" si="10"/>
        <v>0</v>
      </c>
      <c r="AG23" s="76">
        <v>38482</v>
      </c>
      <c r="AH23" s="2">
        <f t="shared" si="11"/>
        <v>2005</v>
      </c>
      <c r="AI23" s="62">
        <f t="shared" si="12"/>
        <v>13</v>
      </c>
      <c r="AJ23" s="62" t="str">
        <f t="shared" si="13"/>
        <v>Cadet</v>
      </c>
      <c r="AK23" s="2" t="str">
        <f t="shared" si="14"/>
        <v>C</v>
      </c>
      <c r="AL23" t="s">
        <v>691</v>
      </c>
      <c r="AM23" s="2" t="str">
        <f t="shared" si="15"/>
        <v>T</v>
      </c>
      <c r="AN23" s="2"/>
      <c r="AO23" s="2" t="str">
        <f t="shared" si="16"/>
        <v/>
      </c>
      <c r="AP23" s="2" t="str">
        <f t="shared" si="17"/>
        <v>TC</v>
      </c>
      <c r="AQ23" s="50">
        <f>IF(AP23="",0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AR23" s="2"/>
      <c r="AS23" s="6">
        <f t="shared" si="18"/>
        <v>0</v>
      </c>
      <c r="AT23" s="2"/>
      <c r="AU23" s="6">
        <f>IF(AT23="",0,IF(AT23="non",0,IF(AT23="oui",IF(AJ23="veteran",parametre!I$7,IF(AJ23="senior",parametre!N$7,parametre!K$7)))))</f>
        <v>0</v>
      </c>
      <c r="AV23" s="2"/>
      <c r="AW23" s="6">
        <f>IF(AV23="",0,IF(AV23="oui",parametre!I$8,0))</f>
        <v>0</v>
      </c>
      <c r="AX23" s="2"/>
      <c r="AY23" s="6">
        <f>IF(AX23="",0,IF(AX23="oui",parametre!I$9,0))</f>
        <v>0</v>
      </c>
      <c r="AZ23" s="2"/>
      <c r="BA23" s="2"/>
      <c r="BB23" s="6">
        <f t="shared" si="19"/>
        <v>0</v>
      </c>
      <c r="BC23" s="50">
        <f>IF(AP23="",""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BD23" s="6">
        <f>IF(AP23="","",IF(AP23="v",parametre!D$25,IF(AP23="b",parametre!D$26,IF(AP23="tv",parametre!D$2,IF(AP23="ts",parametre!D$3,IF(AP23="tj",parametre!D$4,IF(AP23="tc",parametre!D$5,IF(AP23="tm",parametre!D$6,IF(AP23="tb",parametre!D$7,IF(AP23="tp",parametre!D$8,IF(AP23="plv",parametre!D$9,IF(AP23="pev",parametre!D$10,IF(AP23="pls",parametre!D$11,IF(AP23="pes",parametre!D$12,IF(AP23="pej",parametre!D$13,IF(AP23="pec",parametre!D$14,IF(AP23="pem",parametre!D$15,IF(AP23="peb",parametre!D$16,IF(AP23="pep",parametre!D$17,IF(AP23="ev",parametre!D$18,IF(AP23="es",parametre!D$19,IF(AP23="ej",parametre!D$20,IF(AP23="ec",parametre!D$21,IF(AP23="em",parametre!D$22,IF(AP23="eb",parametre!D$23,IF(AP23="ep",parametre!D$24,0))))))))))))))))))))))))))</f>
        <v>128.5</v>
      </c>
      <c r="BE23" s="6">
        <f>IF(AP23="","",IF(AP23="v",parametre!E$25,IF(AP23="b",parametre!E$26,IF(AP23="tv",parametre!E$2,IF(AP23="ts",parametre!E$3,IF(AP23="tj",parametre!E$4,IF(AP23="tc",parametre!E$5,IF(AP23="tm",parametre!E$6,IF(AP23="tb",parametre!E$7,IF(AP23="tp",parametre!E$8,IF(AP23="plv",parametre!E$9,IF(AP23="pev",parametre!E$10,IF(AP23="pls",parametre!E$11,IF(AP23="pes",parametre!E$12,IF(AP23="pej",parametre!E$13,IF(AP23="pec",parametre!E$14,IF(AP23="pem",parametre!E$15,IF(AP23="peb",parametre!E$16,IF(AP23="pep",parametre!E$17,IF(AP23="ev",parametre!E$18,IF(AP23="es",parametre!E$19,IF(AP23="ej",parametre!E$20,IF(AP23="ec",parametre!E$21,IF(AP23="em",parametre!E$22,IF(AP23="eb",parametre!E$23,IF(AP23="ep",parametre!E$24,0))))))))))))))))))))))))))</f>
        <v>40.5</v>
      </c>
      <c r="BF23" s="54">
        <f t="shared" si="20"/>
        <v>169</v>
      </c>
      <c r="BG23" s="2"/>
      <c r="BH23" s="2"/>
      <c r="BI23" s="2"/>
      <c r="BJ23" s="6">
        <f t="shared" si="21"/>
        <v>0</v>
      </c>
      <c r="BK23" s="2"/>
      <c r="BL23" s="2"/>
      <c r="BM23" s="2"/>
      <c r="BN23" s="58">
        <f t="shared" si="22"/>
        <v>169</v>
      </c>
      <c r="BO23" s="57">
        <f t="shared" si="23"/>
        <v>0</v>
      </c>
      <c r="BP23" s="61">
        <f t="shared" si="24"/>
        <v>169</v>
      </c>
      <c r="BQ23" s="155" t="s">
        <v>193</v>
      </c>
      <c r="BR23" s="177" t="str">
        <f>CONCATENATE(Tableau2[[#This Row],[Colonne1]],".jpg")</f>
        <v>BIERENT Elias.jpg</v>
      </c>
      <c r="BS23" s="181" t="str">
        <f>$BP$1&amp;Tableau2[[#This Row],[Colonne70]]</f>
        <v>F:\Gestion club DIJON TT\licencie\BIERENT Elias.jpg</v>
      </c>
    </row>
    <row r="24" spans="1:71" ht="21" x14ac:dyDescent="0.25">
      <c r="A24" s="63" t="str">
        <f t="shared" si="4"/>
        <v>BLONDEAU Perrine</v>
      </c>
      <c r="B24" s="76">
        <v>43340</v>
      </c>
      <c r="C24">
        <v>524483</v>
      </c>
      <c r="D24" s="2" t="s">
        <v>458</v>
      </c>
      <c r="E24" s="2" t="str">
        <f t="shared" si="5"/>
        <v>BLONDEAU</v>
      </c>
      <c r="F24" t="s">
        <v>591</v>
      </c>
      <c r="G24" s="2" t="str">
        <f t="shared" si="6"/>
        <v>Perrine</v>
      </c>
      <c r="H24"/>
      <c r="I24"/>
      <c r="J24"/>
      <c r="K24" s="178"/>
      <c r="L24" s="178"/>
      <c r="M24"/>
      <c r="N24" s="2"/>
      <c r="O24" s="2"/>
      <c r="P24" s="6">
        <f t="shared" si="7"/>
        <v>0</v>
      </c>
      <c r="Q24" s="2"/>
      <c r="R24" s="2"/>
      <c r="S24" s="2"/>
      <c r="T24" s="2"/>
      <c r="U24" s="2"/>
      <c r="V24" s="6">
        <f t="shared" si="8"/>
        <v>0</v>
      </c>
      <c r="W24" s="2"/>
      <c r="X24" s="2"/>
      <c r="Y24" s="2"/>
      <c r="Z24" s="2"/>
      <c r="AA24" s="2"/>
      <c r="AB24" s="6">
        <f t="shared" si="9"/>
        <v>0</v>
      </c>
      <c r="AC24" s="2"/>
      <c r="AD24" s="2"/>
      <c r="AE24" s="2"/>
      <c r="AF24" s="57">
        <f t="shared" si="10"/>
        <v>0</v>
      </c>
      <c r="AG24" s="76">
        <v>36373</v>
      </c>
      <c r="AH24" s="2">
        <f t="shared" si="11"/>
        <v>1999</v>
      </c>
      <c r="AI24" s="62">
        <f t="shared" si="12"/>
        <v>19</v>
      </c>
      <c r="AJ24" s="62" t="str">
        <f t="shared" si="13"/>
        <v>Senior</v>
      </c>
      <c r="AK24" s="2" t="str">
        <f t="shared" si="14"/>
        <v>S</v>
      </c>
      <c r="AL24" t="s">
        <v>691</v>
      </c>
      <c r="AM24" s="2" t="str">
        <f t="shared" si="15"/>
        <v>T</v>
      </c>
      <c r="AN24" s="2"/>
      <c r="AO24" s="2" t="str">
        <f t="shared" si="16"/>
        <v/>
      </c>
      <c r="AP24" s="2" t="str">
        <f t="shared" si="17"/>
        <v>TS</v>
      </c>
      <c r="AQ24" s="50">
        <f>IF(AP24="",0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AR24" s="2"/>
      <c r="AS24" s="6">
        <f t="shared" si="18"/>
        <v>0</v>
      </c>
      <c r="AT24" s="2"/>
      <c r="AU24" s="6">
        <f>IF(AT24="",0,IF(AT24="non",0,IF(AT24="oui",IF(AJ24="veteran",parametre!I$7,IF(AJ24="senior",parametre!N$7,parametre!K$7)))))</f>
        <v>0</v>
      </c>
      <c r="AV24" s="2"/>
      <c r="AW24" s="6">
        <f>IF(AV24="",0,IF(AV24="oui",parametre!I$8,0))</f>
        <v>0</v>
      </c>
      <c r="AX24" s="2"/>
      <c r="AY24" s="6">
        <f>IF(AX24="",0,IF(AX24="oui",parametre!I$9,0))</f>
        <v>0</v>
      </c>
      <c r="AZ24" s="2"/>
      <c r="BA24" s="2"/>
      <c r="BB24" s="6">
        <f t="shared" si="19"/>
        <v>0</v>
      </c>
      <c r="BC24" s="50">
        <f>IF(AP24="",""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BD24" s="6">
        <f>IF(AP24="","",IF(AP24="v",parametre!D$25,IF(AP24="b",parametre!D$26,IF(AP24="tv",parametre!D$2,IF(AP24="ts",parametre!D$3,IF(AP24="tj",parametre!D$4,IF(AP24="tc",parametre!D$5,IF(AP24="tm",parametre!D$6,IF(AP24="tb",parametre!D$7,IF(AP24="tp",parametre!D$8,IF(AP24="plv",parametre!D$9,IF(AP24="pev",parametre!D$10,IF(AP24="pls",parametre!D$11,IF(AP24="pes",parametre!D$12,IF(AP24="pej",parametre!D$13,IF(AP24="pec",parametre!D$14,IF(AP24="pem",parametre!D$15,IF(AP24="peb",parametre!D$16,IF(AP24="pep",parametre!D$17,IF(AP24="ev",parametre!D$18,IF(AP24="es",parametre!D$19,IF(AP24="ej",parametre!D$20,IF(AP24="ec",parametre!D$21,IF(AP24="em",parametre!D$22,IF(AP24="eb",parametre!D$23,IF(AP24="ep",parametre!D$24,0))))))))))))))))))))))))))</f>
        <v>125</v>
      </c>
      <c r="BE24" s="6">
        <f>IF(AP24="","",IF(AP24="v",parametre!E$25,IF(AP24="b",parametre!E$26,IF(AP24="tv",parametre!E$2,IF(AP24="ts",parametre!E$3,IF(AP24="tj",parametre!E$4,IF(AP24="tc",parametre!E$5,IF(AP24="tm",parametre!E$6,IF(AP24="tb",parametre!E$7,IF(AP24="tp",parametre!E$8,IF(AP24="plv",parametre!E$9,IF(AP24="pev",parametre!E$10,IF(AP24="pls",parametre!E$11,IF(AP24="pes",parametre!E$12,IF(AP24="pej",parametre!E$13,IF(AP24="pec",parametre!E$14,IF(AP24="pem",parametre!E$15,IF(AP24="peb",parametre!E$16,IF(AP24="pep",parametre!E$17,IF(AP24="ev",parametre!E$18,IF(AP24="es",parametre!E$19,IF(AP24="ej",parametre!E$20,IF(AP24="ec",parametre!E$21,IF(AP24="em",parametre!E$22,IF(AP24="eb",parametre!E$23,IF(AP24="ep",parametre!E$24,0))))))))))))))))))))))))))</f>
        <v>59</v>
      </c>
      <c r="BF24" s="54">
        <f t="shared" si="20"/>
        <v>184</v>
      </c>
      <c r="BG24" s="2"/>
      <c r="BH24" s="2"/>
      <c r="BI24" s="2"/>
      <c r="BJ24" s="6">
        <f t="shared" si="21"/>
        <v>0</v>
      </c>
      <c r="BK24" s="2"/>
      <c r="BL24" s="2"/>
      <c r="BM24" s="2"/>
      <c r="BN24" s="58">
        <f t="shared" si="22"/>
        <v>184</v>
      </c>
      <c r="BO24" s="57">
        <f t="shared" si="23"/>
        <v>0</v>
      </c>
      <c r="BP24" s="61">
        <f t="shared" si="24"/>
        <v>184</v>
      </c>
      <c r="BQ24" s="155" t="s">
        <v>194</v>
      </c>
      <c r="BR24" s="177" t="str">
        <f>CONCATENATE(Tableau2[[#This Row],[Colonne1]],".jpg")</f>
        <v>BLONDEAU Perrine.jpg</v>
      </c>
      <c r="BS24" s="181" t="str">
        <f>$BP$1&amp;Tableau2[[#This Row],[Colonne70]]</f>
        <v>F:\Gestion club DIJON TT\licencie\BLONDEAU Perrine.jpg</v>
      </c>
    </row>
    <row r="25" spans="1:71" ht="21" x14ac:dyDescent="0.25">
      <c r="A25" s="63" t="str">
        <f t="shared" si="4"/>
        <v>BONNAIRE Tom</v>
      </c>
      <c r="B25" s="76">
        <v>43370</v>
      </c>
      <c r="C25">
        <v>2112719</v>
      </c>
      <c r="D25" s="2" t="s">
        <v>459</v>
      </c>
      <c r="E25" s="2" t="str">
        <f t="shared" si="5"/>
        <v>BONNAIRE</v>
      </c>
      <c r="F25" t="s">
        <v>592</v>
      </c>
      <c r="G25" s="2" t="str">
        <f t="shared" si="6"/>
        <v>Tom</v>
      </c>
      <c r="H25"/>
      <c r="I25"/>
      <c r="J25"/>
      <c r="K25" s="178"/>
      <c r="L25" s="178"/>
      <c r="M25"/>
      <c r="N25" s="2"/>
      <c r="O25" s="2"/>
      <c r="P25" s="6">
        <f t="shared" si="7"/>
        <v>0</v>
      </c>
      <c r="Q25" s="2"/>
      <c r="R25" s="2"/>
      <c r="S25" s="2"/>
      <c r="T25" s="2"/>
      <c r="U25" s="2"/>
      <c r="V25" s="6">
        <f t="shared" si="8"/>
        <v>0</v>
      </c>
      <c r="W25" s="2"/>
      <c r="X25" s="2"/>
      <c r="Y25" s="2"/>
      <c r="Z25" s="2"/>
      <c r="AA25" s="2"/>
      <c r="AB25" s="6">
        <f t="shared" si="9"/>
        <v>0</v>
      </c>
      <c r="AC25" s="2"/>
      <c r="AD25" s="2"/>
      <c r="AE25" s="2"/>
      <c r="AF25" s="57">
        <f t="shared" si="10"/>
        <v>0</v>
      </c>
      <c r="AG25" s="76">
        <v>38663</v>
      </c>
      <c r="AH25" s="2">
        <f t="shared" si="11"/>
        <v>2005</v>
      </c>
      <c r="AI25" s="62">
        <f t="shared" si="12"/>
        <v>13</v>
      </c>
      <c r="AJ25" s="62" t="str">
        <f t="shared" si="13"/>
        <v>Cadet</v>
      </c>
      <c r="AK25" s="2" t="str">
        <f t="shared" si="14"/>
        <v>C</v>
      </c>
      <c r="AL25" t="s">
        <v>691</v>
      </c>
      <c r="AM25" s="2" t="str">
        <f t="shared" si="15"/>
        <v>T</v>
      </c>
      <c r="AN25" s="2"/>
      <c r="AO25" s="2" t="str">
        <f t="shared" si="16"/>
        <v/>
      </c>
      <c r="AP25" s="2" t="str">
        <f t="shared" si="17"/>
        <v>TC</v>
      </c>
      <c r="AQ25" s="50">
        <f>IF(AP25="",0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AR25" s="2"/>
      <c r="AS25" s="6">
        <f t="shared" si="18"/>
        <v>0</v>
      </c>
      <c r="AT25" s="2"/>
      <c r="AU25" s="6">
        <f>IF(AT25="",0,IF(AT25="non",0,IF(AT25="oui",IF(AJ25="veteran",parametre!I$7,IF(AJ25="senior",parametre!N$7,parametre!K$7)))))</f>
        <v>0</v>
      </c>
      <c r="AV25" s="2"/>
      <c r="AW25" s="6">
        <f>IF(AV25="",0,IF(AV25="oui",parametre!I$8,0))</f>
        <v>0</v>
      </c>
      <c r="AX25" s="2"/>
      <c r="AY25" s="6">
        <f>IF(AX25="",0,IF(AX25="oui",parametre!I$9,0))</f>
        <v>0</v>
      </c>
      <c r="AZ25" s="2"/>
      <c r="BA25" s="2"/>
      <c r="BB25" s="6">
        <f t="shared" si="19"/>
        <v>0</v>
      </c>
      <c r="BC25" s="50">
        <f>IF(AP25="",""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BD25" s="6">
        <f>IF(AP25="","",IF(AP25="v",parametre!D$25,IF(AP25="b",parametre!D$26,IF(AP25="tv",parametre!D$2,IF(AP25="ts",parametre!D$3,IF(AP25="tj",parametre!D$4,IF(AP25="tc",parametre!D$5,IF(AP25="tm",parametre!D$6,IF(AP25="tb",parametre!D$7,IF(AP25="tp",parametre!D$8,IF(AP25="plv",parametre!D$9,IF(AP25="pev",parametre!D$10,IF(AP25="pls",parametre!D$11,IF(AP25="pes",parametre!D$12,IF(AP25="pej",parametre!D$13,IF(AP25="pec",parametre!D$14,IF(AP25="pem",parametre!D$15,IF(AP25="peb",parametre!D$16,IF(AP25="pep",parametre!D$17,IF(AP25="ev",parametre!D$18,IF(AP25="es",parametre!D$19,IF(AP25="ej",parametre!D$20,IF(AP25="ec",parametre!D$21,IF(AP25="em",parametre!D$22,IF(AP25="eb",parametre!D$23,IF(AP25="ep",parametre!D$24,0))))))))))))))))))))))))))</f>
        <v>128.5</v>
      </c>
      <c r="BE25" s="6">
        <f>IF(AP25="","",IF(AP25="v",parametre!E$25,IF(AP25="b",parametre!E$26,IF(AP25="tv",parametre!E$2,IF(AP25="ts",parametre!E$3,IF(AP25="tj",parametre!E$4,IF(AP25="tc",parametre!E$5,IF(AP25="tm",parametre!E$6,IF(AP25="tb",parametre!E$7,IF(AP25="tp",parametre!E$8,IF(AP25="plv",parametre!E$9,IF(AP25="pev",parametre!E$10,IF(AP25="pls",parametre!E$11,IF(AP25="pes",parametre!E$12,IF(AP25="pej",parametre!E$13,IF(AP25="pec",parametre!E$14,IF(AP25="pem",parametre!E$15,IF(AP25="peb",parametre!E$16,IF(AP25="pep",parametre!E$17,IF(AP25="ev",parametre!E$18,IF(AP25="es",parametre!E$19,IF(AP25="ej",parametre!E$20,IF(AP25="ec",parametre!E$21,IF(AP25="em",parametre!E$22,IF(AP25="eb",parametre!E$23,IF(AP25="ep",parametre!E$24,0))))))))))))))))))))))))))</f>
        <v>40.5</v>
      </c>
      <c r="BF25" s="54">
        <f t="shared" si="20"/>
        <v>169</v>
      </c>
      <c r="BG25" s="2"/>
      <c r="BH25" s="2"/>
      <c r="BI25" s="2"/>
      <c r="BJ25" s="6">
        <f t="shared" si="21"/>
        <v>0</v>
      </c>
      <c r="BK25" s="2"/>
      <c r="BL25" s="2"/>
      <c r="BM25" s="2"/>
      <c r="BN25" s="58">
        <f t="shared" si="22"/>
        <v>169</v>
      </c>
      <c r="BO25" s="57">
        <f t="shared" si="23"/>
        <v>0</v>
      </c>
      <c r="BP25" s="61">
        <f t="shared" si="24"/>
        <v>169</v>
      </c>
      <c r="BQ25" s="155" t="s">
        <v>193</v>
      </c>
      <c r="BR25" s="177" t="str">
        <f>CONCATENATE(Tableau2[[#This Row],[Colonne1]],".jpg")</f>
        <v>BONNAIRE Tom.jpg</v>
      </c>
      <c r="BS25" s="181" t="str">
        <f>$BP$1&amp;Tableau2[[#This Row],[Colonne70]]</f>
        <v>F:\Gestion club DIJON TT\licencie\BONNAIRE Tom.jpg</v>
      </c>
    </row>
    <row r="26" spans="1:71" ht="21" x14ac:dyDescent="0.25">
      <c r="A26" s="63" t="str">
        <f t="shared" si="4"/>
        <v>BRAYE Frederic</v>
      </c>
      <c r="B26" s="76">
        <v>43295</v>
      </c>
      <c r="C26">
        <v>217952</v>
      </c>
      <c r="D26" s="2" t="s">
        <v>460</v>
      </c>
      <c r="E26" s="2" t="str">
        <f t="shared" si="5"/>
        <v>BRAYE</v>
      </c>
      <c r="F26" t="s">
        <v>593</v>
      </c>
      <c r="G26" s="2" t="str">
        <f t="shared" si="6"/>
        <v>Frederic</v>
      </c>
      <c r="H26"/>
      <c r="I26"/>
      <c r="J26"/>
      <c r="K26" s="178"/>
      <c r="L26" s="178"/>
      <c r="M26"/>
      <c r="N26" s="2"/>
      <c r="O26" s="2"/>
      <c r="P26" s="6">
        <f t="shared" si="7"/>
        <v>0</v>
      </c>
      <c r="Q26" s="2"/>
      <c r="R26" s="2"/>
      <c r="S26" s="2"/>
      <c r="T26" s="2"/>
      <c r="U26" s="2"/>
      <c r="V26" s="6">
        <f t="shared" si="8"/>
        <v>0</v>
      </c>
      <c r="W26" s="2"/>
      <c r="X26" s="2"/>
      <c r="Y26" s="2"/>
      <c r="Z26" s="2"/>
      <c r="AA26" s="2"/>
      <c r="AB26" s="6">
        <f t="shared" si="9"/>
        <v>0</v>
      </c>
      <c r="AC26" s="2"/>
      <c r="AD26" s="2"/>
      <c r="AE26" s="2"/>
      <c r="AF26" s="57">
        <f t="shared" si="10"/>
        <v>0</v>
      </c>
      <c r="AG26" s="76">
        <v>24047</v>
      </c>
      <c r="AH26" s="2">
        <f t="shared" si="11"/>
        <v>1965</v>
      </c>
      <c r="AI26" s="62">
        <f t="shared" si="12"/>
        <v>53</v>
      </c>
      <c r="AJ26" s="62" t="str">
        <f t="shared" si="13"/>
        <v>Veteran</v>
      </c>
      <c r="AK26" s="2" t="str">
        <f t="shared" si="14"/>
        <v>V</v>
      </c>
      <c r="AL26" t="s">
        <v>691</v>
      </c>
      <c r="AM26" s="2" t="str">
        <f t="shared" si="15"/>
        <v>T</v>
      </c>
      <c r="AN26" s="2"/>
      <c r="AO26" s="2" t="str">
        <f t="shared" si="16"/>
        <v/>
      </c>
      <c r="AP26" s="2" t="str">
        <f t="shared" si="17"/>
        <v>TV</v>
      </c>
      <c r="AQ26" s="50">
        <f>IF(AP26="",0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AR26" s="2"/>
      <c r="AS26" s="6">
        <f t="shared" si="18"/>
        <v>0</v>
      </c>
      <c r="AT26" s="2"/>
      <c r="AU26" s="6">
        <f>IF(AT26="",0,IF(AT26="non",0,IF(AT26="oui",IF(AJ26="veteran",parametre!I$7,IF(AJ26="senior",parametre!N$7,parametre!K$7)))))</f>
        <v>0</v>
      </c>
      <c r="AV26" s="2"/>
      <c r="AW26" s="6">
        <f>IF(AV26="",0,IF(AV26="oui",parametre!I$8,0))</f>
        <v>0</v>
      </c>
      <c r="AX26" s="2"/>
      <c r="AY26" s="6">
        <f>IF(AX26="",0,IF(AX26="oui",parametre!I$9,0))</f>
        <v>0</v>
      </c>
      <c r="AZ26" s="2"/>
      <c r="BA26" s="2"/>
      <c r="BB26" s="6">
        <f t="shared" si="19"/>
        <v>0</v>
      </c>
      <c r="BC26" s="50">
        <f>IF(AP26="",""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BD26" s="6">
        <f>IF(AP26="","",IF(AP26="v",parametre!D$25,IF(AP26="b",parametre!D$26,IF(AP26="tv",parametre!D$2,IF(AP26="ts",parametre!D$3,IF(AP26="tj",parametre!D$4,IF(AP26="tc",parametre!D$5,IF(AP26="tm",parametre!D$6,IF(AP26="tb",parametre!D$7,IF(AP26="tp",parametre!D$8,IF(AP26="plv",parametre!D$9,IF(AP26="pev",parametre!D$10,IF(AP26="pls",parametre!D$11,IF(AP26="pes",parametre!D$12,IF(AP26="pej",parametre!D$13,IF(AP26="pec",parametre!D$14,IF(AP26="pem",parametre!D$15,IF(AP26="peb",parametre!D$16,IF(AP26="pep",parametre!D$17,IF(AP26="ev",parametre!D$18,IF(AP26="es",parametre!D$19,IF(AP26="ej",parametre!D$20,IF(AP26="ec",parametre!D$21,IF(AP26="em",parametre!D$22,IF(AP26="eb",parametre!D$23,IF(AP26="ep",parametre!D$24,0))))))))))))))))))))))))))</f>
        <v>125</v>
      </c>
      <c r="BE26" s="6">
        <f>IF(AP26="","",IF(AP26="v",parametre!E$25,IF(AP26="b",parametre!E$26,IF(AP26="tv",parametre!E$2,IF(AP26="ts",parametre!E$3,IF(AP26="tj",parametre!E$4,IF(AP26="tc",parametre!E$5,IF(AP26="tm",parametre!E$6,IF(AP26="tb",parametre!E$7,IF(AP26="tp",parametre!E$8,IF(AP26="plv",parametre!E$9,IF(AP26="pev",parametre!E$10,IF(AP26="pls",parametre!E$11,IF(AP26="pes",parametre!E$12,IF(AP26="pej",parametre!E$13,IF(AP26="pec",parametre!E$14,IF(AP26="pem",parametre!E$15,IF(AP26="peb",parametre!E$16,IF(AP26="pep",parametre!E$17,IF(AP26="ev",parametre!E$18,IF(AP26="es",parametre!E$19,IF(AP26="ej",parametre!E$20,IF(AP26="ec",parametre!E$21,IF(AP26="em",parametre!E$22,IF(AP26="eb",parametre!E$23,IF(AP26="ep",parametre!E$24,0))))))))))))))))))))))))))</f>
        <v>59</v>
      </c>
      <c r="BF26" s="54">
        <f t="shared" si="20"/>
        <v>184</v>
      </c>
      <c r="BG26" s="2"/>
      <c r="BH26" s="2"/>
      <c r="BI26" s="2"/>
      <c r="BJ26" s="6">
        <f t="shared" si="21"/>
        <v>0</v>
      </c>
      <c r="BK26" s="2"/>
      <c r="BL26" s="2"/>
      <c r="BM26" s="2"/>
      <c r="BN26" s="58">
        <f t="shared" si="22"/>
        <v>184</v>
      </c>
      <c r="BO26" s="57">
        <f t="shared" si="23"/>
        <v>0</v>
      </c>
      <c r="BP26" s="61">
        <f t="shared" si="24"/>
        <v>184</v>
      </c>
      <c r="BQ26" s="155" t="s">
        <v>193</v>
      </c>
      <c r="BR26" s="177" t="str">
        <f>CONCATENATE(Tableau2[[#This Row],[Colonne1]],".jpg")</f>
        <v>BRAYE Frederic.jpg</v>
      </c>
      <c r="BS26" s="181" t="str">
        <f>$BP$1&amp;Tableau2[[#This Row],[Colonne70]]</f>
        <v>F:\Gestion club DIJON TT\licencie\BRAYE Frederic.jpg</v>
      </c>
    </row>
    <row r="27" spans="1:71" ht="21" x14ac:dyDescent="0.25">
      <c r="A27" s="63" t="str">
        <f t="shared" si="4"/>
        <v>BRYAN Andy</v>
      </c>
      <c r="B27" s="76">
        <v>43356</v>
      </c>
      <c r="C27">
        <v>2112523</v>
      </c>
      <c r="D27" s="2" t="s">
        <v>461</v>
      </c>
      <c r="E27" s="2" t="str">
        <f t="shared" si="5"/>
        <v>BRYAN</v>
      </c>
      <c r="F27" t="s">
        <v>594</v>
      </c>
      <c r="G27" s="2" t="str">
        <f t="shared" si="6"/>
        <v>Andy</v>
      </c>
      <c r="H27"/>
      <c r="I27"/>
      <c r="J27"/>
      <c r="K27" s="178"/>
      <c r="L27" s="178"/>
      <c r="M27"/>
      <c r="N27" s="2"/>
      <c r="O27" s="2"/>
      <c r="P27" s="6">
        <f t="shared" si="7"/>
        <v>0</v>
      </c>
      <c r="Q27" s="2"/>
      <c r="R27" s="2"/>
      <c r="S27" s="2"/>
      <c r="T27" s="2"/>
      <c r="U27" s="2"/>
      <c r="V27" s="6">
        <f t="shared" si="8"/>
        <v>0</v>
      </c>
      <c r="W27" s="2"/>
      <c r="X27" s="2"/>
      <c r="Y27" s="2"/>
      <c r="Z27" s="2"/>
      <c r="AA27" s="2"/>
      <c r="AB27" s="6">
        <f t="shared" si="9"/>
        <v>0</v>
      </c>
      <c r="AC27" s="2"/>
      <c r="AD27" s="2"/>
      <c r="AE27" s="2"/>
      <c r="AF27" s="57">
        <f t="shared" si="10"/>
        <v>0</v>
      </c>
      <c r="AG27" s="76">
        <v>40632</v>
      </c>
      <c r="AH27" s="2">
        <f t="shared" si="11"/>
        <v>2011</v>
      </c>
      <c r="AI27" s="62">
        <f t="shared" si="12"/>
        <v>7</v>
      </c>
      <c r="AJ27" s="62" t="str">
        <f t="shared" si="13"/>
        <v>Poussin</v>
      </c>
      <c r="AK27" s="2" t="str">
        <f t="shared" si="14"/>
        <v>P</v>
      </c>
      <c r="AL27" t="s">
        <v>691</v>
      </c>
      <c r="AM27" s="2" t="str">
        <f t="shared" si="15"/>
        <v>T</v>
      </c>
      <c r="AN27" s="2"/>
      <c r="AO27" s="2" t="str">
        <f t="shared" si="16"/>
        <v/>
      </c>
      <c r="AP27" s="2" t="str">
        <f t="shared" si="17"/>
        <v>TP</v>
      </c>
      <c r="AQ27" s="50">
        <f>IF(AP27="",0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AR27" s="2"/>
      <c r="AS27" s="6">
        <f t="shared" si="18"/>
        <v>0</v>
      </c>
      <c r="AT27" s="2"/>
      <c r="AU27" s="6">
        <f>IF(AT27="",0,IF(AT27="non",0,IF(AT27="oui",IF(AJ27="veteran",parametre!I$7,IF(AJ27="senior",parametre!N$7,parametre!K$7)))))</f>
        <v>0</v>
      </c>
      <c r="AV27" s="2"/>
      <c r="AW27" s="6">
        <f>IF(AV27="",0,IF(AV27="oui",parametre!I$8,0))</f>
        <v>0</v>
      </c>
      <c r="AX27" s="2"/>
      <c r="AY27" s="6">
        <f>IF(AX27="",0,IF(AX27="oui",parametre!I$9,0))</f>
        <v>0</v>
      </c>
      <c r="AZ27" s="2"/>
      <c r="BA27" s="2"/>
      <c r="BB27" s="6">
        <f t="shared" si="19"/>
        <v>0</v>
      </c>
      <c r="BC27" s="50">
        <f>IF(AP27="",""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BD27" s="6">
        <f>IF(AP27="","",IF(AP27="v",parametre!D$25,IF(AP27="b",parametre!D$26,IF(AP27="tv",parametre!D$2,IF(AP27="ts",parametre!D$3,IF(AP27="tj",parametre!D$4,IF(AP27="tc",parametre!D$5,IF(AP27="tm",parametre!D$6,IF(AP27="tb",parametre!D$7,IF(AP27="tp",parametre!D$8,IF(AP27="plv",parametre!D$9,IF(AP27="pev",parametre!D$10,IF(AP27="pls",parametre!D$11,IF(AP27="pes",parametre!D$12,IF(AP27="pej",parametre!D$13,IF(AP27="pec",parametre!D$14,IF(AP27="pem",parametre!D$15,IF(AP27="peb",parametre!D$16,IF(AP27="pep",parametre!D$17,IF(AP27="ev",parametre!D$18,IF(AP27="es",parametre!D$19,IF(AP27="ej",parametre!D$20,IF(AP27="ec",parametre!D$21,IF(AP27="em",parametre!D$22,IF(AP27="eb",parametre!D$23,IF(AP27="ep",parametre!D$24,0))))))))))))))))))))))))))</f>
        <v>129.5</v>
      </c>
      <c r="BE27" s="6">
        <f>IF(AP27="","",IF(AP27="v",parametre!E$25,IF(AP27="b",parametre!E$26,IF(AP27="tv",parametre!E$2,IF(AP27="ts",parametre!E$3,IF(AP27="tj",parametre!E$4,IF(AP27="tc",parametre!E$5,IF(AP27="tm",parametre!E$6,IF(AP27="tb",parametre!E$7,IF(AP27="tp",parametre!E$8,IF(AP27="plv",parametre!E$9,IF(AP27="pev",parametre!E$10,IF(AP27="pls",parametre!E$11,IF(AP27="pes",parametre!E$12,IF(AP27="pej",parametre!E$13,IF(AP27="pec",parametre!E$14,IF(AP27="pem",parametre!E$15,IF(AP27="peb",parametre!E$16,IF(AP27="pep",parametre!E$17,IF(AP27="ev",parametre!E$18,IF(AP27="es",parametre!E$19,IF(AP27="ej",parametre!E$20,IF(AP27="ec",parametre!E$21,IF(AP27="em",parametre!E$22,IF(AP27="eb",parametre!E$23,IF(AP27="ep",parametre!E$24,0))))))))))))))))))))))))))</f>
        <v>34.5</v>
      </c>
      <c r="BF27" s="54">
        <f t="shared" si="20"/>
        <v>164</v>
      </c>
      <c r="BG27" s="2"/>
      <c r="BH27" s="2"/>
      <c r="BI27" s="2"/>
      <c r="BJ27" s="6">
        <f t="shared" si="21"/>
        <v>0</v>
      </c>
      <c r="BK27" s="2"/>
      <c r="BL27" s="2"/>
      <c r="BM27" s="2"/>
      <c r="BN27" s="58">
        <f t="shared" si="22"/>
        <v>164</v>
      </c>
      <c r="BO27" s="57">
        <f t="shared" si="23"/>
        <v>0</v>
      </c>
      <c r="BP27" s="61">
        <f t="shared" si="24"/>
        <v>164</v>
      </c>
      <c r="BQ27" s="155" t="s">
        <v>193</v>
      </c>
      <c r="BR27" s="177" t="str">
        <f>CONCATENATE(Tableau2[[#This Row],[Colonne1]],".jpg")</f>
        <v>BRYAN Andy.jpg</v>
      </c>
      <c r="BS27" s="181" t="str">
        <f>$BP$1&amp;Tableau2[[#This Row],[Colonne70]]</f>
        <v>F:\Gestion club DIJON TT\licencie\BRYAN Andy.jpg</v>
      </c>
    </row>
    <row r="28" spans="1:71" ht="21" x14ac:dyDescent="0.25">
      <c r="A28" s="63" t="str">
        <f t="shared" si="4"/>
        <v>BUISSON Gaspard</v>
      </c>
      <c r="B28" s="76">
        <v>43335</v>
      </c>
      <c r="C28">
        <v>2112273</v>
      </c>
      <c r="D28" s="2" t="s">
        <v>462</v>
      </c>
      <c r="E28" s="2" t="str">
        <f t="shared" si="5"/>
        <v>BUISSON</v>
      </c>
      <c r="F28" t="s">
        <v>595</v>
      </c>
      <c r="G28" s="2" t="str">
        <f t="shared" si="6"/>
        <v>Gaspard</v>
      </c>
      <c r="H28"/>
      <c r="I28"/>
      <c r="J28"/>
      <c r="K28" s="178"/>
      <c r="L28" s="178"/>
      <c r="M28"/>
      <c r="N28" s="2"/>
      <c r="O28" s="2"/>
      <c r="P28" s="6">
        <f t="shared" si="7"/>
        <v>0</v>
      </c>
      <c r="Q28" s="2"/>
      <c r="R28" s="2"/>
      <c r="S28" s="2"/>
      <c r="T28" s="2"/>
      <c r="U28" s="2"/>
      <c r="V28" s="6">
        <f t="shared" si="8"/>
        <v>0</v>
      </c>
      <c r="W28" s="2"/>
      <c r="X28" s="2"/>
      <c r="Y28" s="2"/>
      <c r="Z28" s="2"/>
      <c r="AA28" s="2"/>
      <c r="AB28" s="6">
        <f t="shared" si="9"/>
        <v>0</v>
      </c>
      <c r="AC28" s="2"/>
      <c r="AD28" s="2"/>
      <c r="AE28" s="2"/>
      <c r="AF28" s="57">
        <f t="shared" si="10"/>
        <v>0</v>
      </c>
      <c r="AG28" s="76">
        <v>38682</v>
      </c>
      <c r="AH28" s="2">
        <f t="shared" si="11"/>
        <v>2005</v>
      </c>
      <c r="AI28" s="62">
        <f t="shared" si="12"/>
        <v>13</v>
      </c>
      <c r="AJ28" s="62" t="str">
        <f t="shared" si="13"/>
        <v>Cadet</v>
      </c>
      <c r="AK28" s="2" t="str">
        <f t="shared" si="14"/>
        <v>C</v>
      </c>
      <c r="AL28" t="s">
        <v>691</v>
      </c>
      <c r="AM28" s="2" t="str">
        <f t="shared" si="15"/>
        <v>T</v>
      </c>
      <c r="AN28" s="2"/>
      <c r="AO28" s="2" t="str">
        <f t="shared" si="16"/>
        <v/>
      </c>
      <c r="AP28" s="2" t="str">
        <f t="shared" si="17"/>
        <v>TC</v>
      </c>
      <c r="AQ28" s="50">
        <f>IF(AP28="",0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AR28" s="2"/>
      <c r="AS28" s="6">
        <f t="shared" si="18"/>
        <v>0</v>
      </c>
      <c r="AT28" s="2"/>
      <c r="AU28" s="6">
        <f>IF(AT28="",0,IF(AT28="non",0,IF(AT28="oui",IF(AJ28="veteran",parametre!I$7,IF(AJ28="senior",parametre!N$7,parametre!K$7)))))</f>
        <v>0</v>
      </c>
      <c r="AV28" s="2"/>
      <c r="AW28" s="6">
        <f>IF(AV28="",0,IF(AV28="oui",parametre!I$8,0))</f>
        <v>0</v>
      </c>
      <c r="AX28" s="2"/>
      <c r="AY28" s="6">
        <f>IF(AX28="",0,IF(AX28="oui",parametre!I$9,0))</f>
        <v>0</v>
      </c>
      <c r="AZ28" s="2"/>
      <c r="BA28" s="2"/>
      <c r="BB28" s="6">
        <f t="shared" si="19"/>
        <v>0</v>
      </c>
      <c r="BC28" s="50">
        <f>IF(AP28="",""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BD28" s="6">
        <f>IF(AP28="","",IF(AP28="v",parametre!D$25,IF(AP28="b",parametre!D$26,IF(AP28="tv",parametre!D$2,IF(AP28="ts",parametre!D$3,IF(AP28="tj",parametre!D$4,IF(AP28="tc",parametre!D$5,IF(AP28="tm",parametre!D$6,IF(AP28="tb",parametre!D$7,IF(AP28="tp",parametre!D$8,IF(AP28="plv",parametre!D$9,IF(AP28="pev",parametre!D$10,IF(AP28="pls",parametre!D$11,IF(AP28="pes",parametre!D$12,IF(AP28="pej",parametre!D$13,IF(AP28="pec",parametre!D$14,IF(AP28="pem",parametre!D$15,IF(AP28="peb",parametre!D$16,IF(AP28="pep",parametre!D$17,IF(AP28="ev",parametre!D$18,IF(AP28="es",parametre!D$19,IF(AP28="ej",parametre!D$20,IF(AP28="ec",parametre!D$21,IF(AP28="em",parametre!D$22,IF(AP28="eb",parametre!D$23,IF(AP28="ep",parametre!D$24,0))))))))))))))))))))))))))</f>
        <v>128.5</v>
      </c>
      <c r="BE28" s="6">
        <f>IF(AP28="","",IF(AP28="v",parametre!E$25,IF(AP28="b",parametre!E$26,IF(AP28="tv",parametre!E$2,IF(AP28="ts",parametre!E$3,IF(AP28="tj",parametre!E$4,IF(AP28="tc",parametre!E$5,IF(AP28="tm",parametre!E$6,IF(AP28="tb",parametre!E$7,IF(AP28="tp",parametre!E$8,IF(AP28="plv",parametre!E$9,IF(AP28="pev",parametre!E$10,IF(AP28="pls",parametre!E$11,IF(AP28="pes",parametre!E$12,IF(AP28="pej",parametre!E$13,IF(AP28="pec",parametre!E$14,IF(AP28="pem",parametre!E$15,IF(AP28="peb",parametre!E$16,IF(AP28="pep",parametre!E$17,IF(AP28="ev",parametre!E$18,IF(AP28="es",parametre!E$19,IF(AP28="ej",parametre!E$20,IF(AP28="ec",parametre!E$21,IF(AP28="em",parametre!E$22,IF(AP28="eb",parametre!E$23,IF(AP28="ep",parametre!E$24,0))))))))))))))))))))))))))</f>
        <v>40.5</v>
      </c>
      <c r="BF28" s="54">
        <f t="shared" si="20"/>
        <v>169</v>
      </c>
      <c r="BG28" s="2"/>
      <c r="BH28" s="2"/>
      <c r="BI28" s="2"/>
      <c r="BJ28" s="6">
        <f t="shared" si="21"/>
        <v>0</v>
      </c>
      <c r="BK28" s="2"/>
      <c r="BL28" s="2"/>
      <c r="BM28" s="2"/>
      <c r="BN28" s="58">
        <f t="shared" si="22"/>
        <v>169</v>
      </c>
      <c r="BO28" s="57">
        <f t="shared" si="23"/>
        <v>0</v>
      </c>
      <c r="BP28" s="61">
        <f t="shared" si="24"/>
        <v>169</v>
      </c>
      <c r="BQ28" s="155" t="s">
        <v>193</v>
      </c>
      <c r="BR28" s="177" t="str">
        <f>CONCATENATE(Tableau2[[#This Row],[Colonne1]],".jpg")</f>
        <v>BUISSON Gaspard.jpg</v>
      </c>
      <c r="BS28" s="181" t="str">
        <f>$BP$1&amp;Tableau2[[#This Row],[Colonne70]]</f>
        <v>F:\Gestion club DIJON TT\licencie\BUISSON Gaspard.jpg</v>
      </c>
    </row>
    <row r="29" spans="1:71" ht="21" x14ac:dyDescent="0.25">
      <c r="A29" s="63" t="str">
        <f t="shared" si="4"/>
        <v>BUSSIDAN Gaspard</v>
      </c>
      <c r="B29" s="76">
        <v>43340</v>
      </c>
      <c r="C29">
        <v>2111983</v>
      </c>
      <c r="D29" s="2" t="s">
        <v>463</v>
      </c>
      <c r="E29" s="2" t="str">
        <f t="shared" si="5"/>
        <v>BUSSIDAN</v>
      </c>
      <c r="F29" t="s">
        <v>595</v>
      </c>
      <c r="G29" s="2" t="str">
        <f t="shared" si="6"/>
        <v>Gaspard</v>
      </c>
      <c r="H29"/>
      <c r="I29"/>
      <c r="J29"/>
      <c r="K29" s="178"/>
      <c r="L29" s="178"/>
      <c r="M29"/>
      <c r="N29" s="2"/>
      <c r="O29" s="2"/>
      <c r="P29" s="6">
        <f t="shared" si="7"/>
        <v>0</v>
      </c>
      <c r="Q29" s="2"/>
      <c r="R29" s="2"/>
      <c r="S29" s="2"/>
      <c r="T29" s="2"/>
      <c r="U29" s="2"/>
      <c r="V29" s="6">
        <f t="shared" si="8"/>
        <v>0</v>
      </c>
      <c r="W29" s="2"/>
      <c r="X29" s="2"/>
      <c r="Y29" s="2"/>
      <c r="Z29" s="2"/>
      <c r="AA29" s="2"/>
      <c r="AB29" s="6">
        <f t="shared" si="9"/>
        <v>0</v>
      </c>
      <c r="AC29" s="2"/>
      <c r="AD29" s="2"/>
      <c r="AE29" s="2"/>
      <c r="AF29" s="57">
        <f t="shared" si="10"/>
        <v>0</v>
      </c>
      <c r="AG29" s="76">
        <v>39310</v>
      </c>
      <c r="AH29" s="2">
        <f t="shared" si="11"/>
        <v>2007</v>
      </c>
      <c r="AI29" s="62">
        <f t="shared" si="12"/>
        <v>11</v>
      </c>
      <c r="AJ29" s="62" t="str">
        <f t="shared" si="13"/>
        <v>Minime</v>
      </c>
      <c r="AK29" s="2" t="str">
        <f t="shared" si="14"/>
        <v>M</v>
      </c>
      <c r="AL29" t="s">
        <v>692</v>
      </c>
      <c r="AM29" s="2" t="str">
        <f t="shared" si="15"/>
        <v>P</v>
      </c>
      <c r="AN29" s="2"/>
      <c r="AO29" s="2" t="str">
        <f t="shared" si="16"/>
        <v/>
      </c>
      <c r="AP29" s="2" t="str">
        <f t="shared" si="17"/>
        <v>PM</v>
      </c>
      <c r="AQ29" s="50">
        <f>IF(AP29="",0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AR29" s="2"/>
      <c r="AS29" s="6">
        <f t="shared" si="18"/>
        <v>0</v>
      </c>
      <c r="AT29" s="2"/>
      <c r="AU29" s="6">
        <f>IF(AT29="",0,IF(AT29="non",0,IF(AT29="oui",IF(AJ29="veteran",parametre!I$7,IF(AJ29="senior",parametre!N$7,parametre!K$7)))))</f>
        <v>0</v>
      </c>
      <c r="AV29" s="2"/>
      <c r="AW29" s="6">
        <f>IF(AV29="",0,IF(AV29="oui",parametre!I$8,0))</f>
        <v>0</v>
      </c>
      <c r="AX29" s="2"/>
      <c r="AY29" s="6">
        <f>IF(AX29="",0,IF(AX29="oui",parametre!I$9,0))</f>
        <v>0</v>
      </c>
      <c r="AZ29" s="2"/>
      <c r="BA29" s="2"/>
      <c r="BB29" s="6">
        <f t="shared" si="19"/>
        <v>0</v>
      </c>
      <c r="BC29" s="50">
        <f>IF(AP29="",""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BD29" s="6">
        <f>IF(AP29="","",IF(AP29="v",parametre!D$25,IF(AP29="b",parametre!D$26,IF(AP29="tv",parametre!D$2,IF(AP29="ts",parametre!D$3,IF(AP29="tj",parametre!D$4,IF(AP29="tc",parametre!D$5,IF(AP29="tm",parametre!D$6,IF(AP29="tb",parametre!D$7,IF(AP29="tp",parametre!D$8,IF(AP29="plv",parametre!D$9,IF(AP29="pev",parametre!D$10,IF(AP29="pls",parametre!D$11,IF(AP29="pes",parametre!D$12,IF(AP29="pej",parametre!D$13,IF(AP29="pec",parametre!D$14,IF(AP29="pem",parametre!D$15,IF(AP29="peb",parametre!D$16,IF(AP29="pep",parametre!D$17,IF(AP29="ev",parametre!D$18,IF(AP29="es",parametre!D$19,IF(AP29="ej",parametre!D$20,IF(AP29="ec",parametre!D$21,IF(AP29="em",parametre!D$22,IF(AP29="eb",parametre!D$23,IF(AP29="ep",parametre!D$24,0))))))))))))))))))))))))))</f>
        <v>0</v>
      </c>
      <c r="BE29" s="6">
        <f>IF(AP29="","",IF(AP29="v",parametre!E$25,IF(AP29="b",parametre!E$26,IF(AP29="tv",parametre!E$2,IF(AP29="ts",parametre!E$3,IF(AP29="tj",parametre!E$4,IF(AP29="tc",parametre!E$5,IF(AP29="tm",parametre!E$6,IF(AP29="tb",parametre!E$7,IF(AP29="tp",parametre!E$8,IF(AP29="plv",parametre!E$9,IF(AP29="pev",parametre!E$10,IF(AP29="pls",parametre!E$11,IF(AP29="pes",parametre!E$12,IF(AP29="pej",parametre!E$13,IF(AP29="pec",parametre!E$14,IF(AP29="pem",parametre!E$15,IF(AP29="peb",parametre!E$16,IF(AP29="pep",parametre!E$17,IF(AP29="ev",parametre!E$18,IF(AP29="es",parametre!E$19,IF(AP29="ej",parametre!E$20,IF(AP29="ec",parametre!E$21,IF(AP29="em",parametre!E$22,IF(AP29="eb",parametre!E$23,IF(AP29="ep",parametre!E$24,0))))))))))))))))))))))))))</f>
        <v>0</v>
      </c>
      <c r="BF29" s="54">
        <f t="shared" si="20"/>
        <v>0</v>
      </c>
      <c r="BG29" s="2"/>
      <c r="BH29" s="2"/>
      <c r="BI29" s="2"/>
      <c r="BJ29" s="6">
        <f t="shared" si="21"/>
        <v>0</v>
      </c>
      <c r="BK29" s="2"/>
      <c r="BL29" s="2"/>
      <c r="BM29" s="2"/>
      <c r="BN29" s="58">
        <f t="shared" si="22"/>
        <v>0</v>
      </c>
      <c r="BO29" s="57">
        <f t="shared" si="23"/>
        <v>0</v>
      </c>
      <c r="BP29" s="61">
        <f t="shared" si="24"/>
        <v>0</v>
      </c>
      <c r="BQ29" s="155" t="s">
        <v>193</v>
      </c>
      <c r="BR29" s="177" t="str">
        <f>CONCATENATE(Tableau2[[#This Row],[Colonne1]],".jpg")</f>
        <v>BUSSIDAN Gaspard.jpg</v>
      </c>
      <c r="BS29" s="181" t="str">
        <f>$BP$1&amp;Tableau2[[#This Row],[Colonne70]]</f>
        <v>F:\Gestion club DIJON TT\licencie\BUSSIDAN Gaspard.jpg</v>
      </c>
    </row>
    <row r="30" spans="1:71" ht="21" x14ac:dyDescent="0.25">
      <c r="A30" s="63" t="str">
        <f t="shared" si="4"/>
        <v>CAIGNOL Cathy</v>
      </c>
      <c r="B30" s="76">
        <v>43356</v>
      </c>
      <c r="C30">
        <v>2111254</v>
      </c>
      <c r="D30" s="2" t="s">
        <v>464</v>
      </c>
      <c r="E30" s="2" t="str">
        <f t="shared" si="5"/>
        <v>CAIGNOL</v>
      </c>
      <c r="F30" t="s">
        <v>596</v>
      </c>
      <c r="G30" s="2" t="str">
        <f t="shared" si="6"/>
        <v>Cathy</v>
      </c>
      <c r="H30"/>
      <c r="I30"/>
      <c r="J30"/>
      <c r="K30" s="178"/>
      <c r="L30" s="178"/>
      <c r="M30"/>
      <c r="N30" s="2"/>
      <c r="O30" s="2"/>
      <c r="P30" s="6">
        <f t="shared" si="7"/>
        <v>0</v>
      </c>
      <c r="Q30" s="2"/>
      <c r="R30" s="2"/>
      <c r="S30" s="2"/>
      <c r="T30" s="2"/>
      <c r="U30" s="2"/>
      <c r="V30" s="6">
        <f t="shared" si="8"/>
        <v>0</v>
      </c>
      <c r="W30" s="2"/>
      <c r="X30" s="2"/>
      <c r="Y30" s="2"/>
      <c r="Z30" s="2"/>
      <c r="AA30" s="2"/>
      <c r="AB30" s="6">
        <f t="shared" si="9"/>
        <v>0</v>
      </c>
      <c r="AC30" s="2"/>
      <c r="AD30" s="2"/>
      <c r="AE30" s="2"/>
      <c r="AF30" s="57">
        <f t="shared" si="10"/>
        <v>0</v>
      </c>
      <c r="AG30" s="76">
        <v>25362</v>
      </c>
      <c r="AH30" s="2">
        <f t="shared" si="11"/>
        <v>1969</v>
      </c>
      <c r="AI30" s="62">
        <f t="shared" si="12"/>
        <v>49</v>
      </c>
      <c r="AJ30" s="62" t="str">
        <f t="shared" si="13"/>
        <v>Veteran</v>
      </c>
      <c r="AK30" s="2" t="str">
        <f t="shared" si="14"/>
        <v>V</v>
      </c>
      <c r="AL30" t="s">
        <v>691</v>
      </c>
      <c r="AM30" s="2" t="str">
        <f t="shared" si="15"/>
        <v>T</v>
      </c>
      <c r="AN30" s="2"/>
      <c r="AO30" s="2" t="str">
        <f t="shared" si="16"/>
        <v/>
      </c>
      <c r="AP30" s="2" t="str">
        <f t="shared" si="17"/>
        <v>TV</v>
      </c>
      <c r="AQ30" s="50">
        <f>IF(AP30="",0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AR30" s="2"/>
      <c r="AS30" s="6">
        <f t="shared" si="18"/>
        <v>0</v>
      </c>
      <c r="AT30" s="2"/>
      <c r="AU30" s="6">
        <f>IF(AT30="",0,IF(AT30="non",0,IF(AT30="oui",IF(AJ30="veteran",parametre!I$7,IF(AJ30="senior",parametre!N$7,parametre!K$7)))))</f>
        <v>0</v>
      </c>
      <c r="AV30" s="2"/>
      <c r="AW30" s="6">
        <f>IF(AV30="",0,IF(AV30="oui",parametre!I$8,0))</f>
        <v>0</v>
      </c>
      <c r="AX30" s="2"/>
      <c r="AY30" s="6">
        <f>IF(AX30="",0,IF(AX30="oui",parametre!I$9,0))</f>
        <v>0</v>
      </c>
      <c r="AZ30" s="2"/>
      <c r="BA30" s="2"/>
      <c r="BB30" s="6">
        <f t="shared" si="19"/>
        <v>0</v>
      </c>
      <c r="BC30" s="50">
        <f>IF(AP30="",""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BD30" s="6">
        <f>IF(AP30="","",IF(AP30="v",parametre!D$25,IF(AP30="b",parametre!D$26,IF(AP30="tv",parametre!D$2,IF(AP30="ts",parametre!D$3,IF(AP30="tj",parametre!D$4,IF(AP30="tc",parametre!D$5,IF(AP30="tm",parametre!D$6,IF(AP30="tb",parametre!D$7,IF(AP30="tp",parametre!D$8,IF(AP30="plv",parametre!D$9,IF(AP30="pev",parametre!D$10,IF(AP30="pls",parametre!D$11,IF(AP30="pes",parametre!D$12,IF(AP30="pej",parametre!D$13,IF(AP30="pec",parametre!D$14,IF(AP30="pem",parametre!D$15,IF(AP30="peb",parametre!D$16,IF(AP30="pep",parametre!D$17,IF(AP30="ev",parametre!D$18,IF(AP30="es",parametre!D$19,IF(AP30="ej",parametre!D$20,IF(AP30="ec",parametre!D$21,IF(AP30="em",parametre!D$22,IF(AP30="eb",parametre!D$23,IF(AP30="ep",parametre!D$24,0))))))))))))))))))))))))))</f>
        <v>125</v>
      </c>
      <c r="BE30" s="6">
        <f>IF(AP30="","",IF(AP30="v",parametre!E$25,IF(AP30="b",parametre!E$26,IF(AP30="tv",parametre!E$2,IF(AP30="ts",parametre!E$3,IF(AP30="tj",parametre!E$4,IF(AP30="tc",parametre!E$5,IF(AP30="tm",parametre!E$6,IF(AP30="tb",parametre!E$7,IF(AP30="tp",parametre!E$8,IF(AP30="plv",parametre!E$9,IF(AP30="pev",parametre!E$10,IF(AP30="pls",parametre!E$11,IF(AP30="pes",parametre!E$12,IF(AP30="pej",parametre!E$13,IF(AP30="pec",parametre!E$14,IF(AP30="pem",parametre!E$15,IF(AP30="peb",parametre!E$16,IF(AP30="pep",parametre!E$17,IF(AP30="ev",parametre!E$18,IF(AP30="es",parametre!E$19,IF(AP30="ej",parametre!E$20,IF(AP30="ec",parametre!E$21,IF(AP30="em",parametre!E$22,IF(AP30="eb",parametre!E$23,IF(AP30="ep",parametre!E$24,0))))))))))))))))))))))))))</f>
        <v>59</v>
      </c>
      <c r="BF30" s="54">
        <f t="shared" si="20"/>
        <v>184</v>
      </c>
      <c r="BG30" s="2"/>
      <c r="BH30" s="2"/>
      <c r="BI30" s="2"/>
      <c r="BJ30" s="6">
        <f t="shared" si="21"/>
        <v>0</v>
      </c>
      <c r="BK30" s="2"/>
      <c r="BL30" s="2"/>
      <c r="BM30" s="2"/>
      <c r="BN30" s="58">
        <f t="shared" si="22"/>
        <v>184</v>
      </c>
      <c r="BO30" s="57">
        <f t="shared" si="23"/>
        <v>0</v>
      </c>
      <c r="BP30" s="61">
        <f t="shared" si="24"/>
        <v>184</v>
      </c>
      <c r="BQ30" s="155" t="s">
        <v>194</v>
      </c>
      <c r="BR30" s="177" t="str">
        <f>CONCATENATE(Tableau2[[#This Row],[Colonne1]],".jpg")</f>
        <v>CAIGNOL Cathy.jpg</v>
      </c>
      <c r="BS30" s="181" t="str">
        <f>$BP$1&amp;Tableau2[[#This Row],[Colonne70]]</f>
        <v>F:\Gestion club DIJON TT\licencie\CAIGNOL Cathy.jpg</v>
      </c>
    </row>
    <row r="31" spans="1:71" ht="21" x14ac:dyDescent="0.25">
      <c r="A31" s="63" t="str">
        <f t="shared" si="4"/>
        <v>CAIGNOL Patrick</v>
      </c>
      <c r="B31" s="76">
        <v>43356</v>
      </c>
      <c r="C31">
        <v>216894</v>
      </c>
      <c r="D31" s="2" t="s">
        <v>464</v>
      </c>
      <c r="E31" s="2" t="str">
        <f t="shared" si="5"/>
        <v>CAIGNOL</v>
      </c>
      <c r="F31" t="s">
        <v>597</v>
      </c>
      <c r="G31" s="2" t="str">
        <f t="shared" si="6"/>
        <v>Patrick</v>
      </c>
      <c r="H31"/>
      <c r="I31"/>
      <c r="J31"/>
      <c r="K31" s="178"/>
      <c r="L31" s="178"/>
      <c r="M31"/>
      <c r="N31" s="2"/>
      <c r="O31" s="2"/>
      <c r="P31" s="6">
        <f t="shared" si="7"/>
        <v>0</v>
      </c>
      <c r="Q31" s="2"/>
      <c r="R31" s="2"/>
      <c r="S31" s="2"/>
      <c r="T31" s="2"/>
      <c r="U31" s="2"/>
      <c r="V31" s="6">
        <f t="shared" si="8"/>
        <v>0</v>
      </c>
      <c r="W31" s="2"/>
      <c r="X31" s="2"/>
      <c r="Y31" s="2"/>
      <c r="Z31" s="2"/>
      <c r="AA31" s="2"/>
      <c r="AB31" s="6">
        <f t="shared" si="9"/>
        <v>0</v>
      </c>
      <c r="AC31" s="2"/>
      <c r="AD31" s="2"/>
      <c r="AE31" s="2"/>
      <c r="AF31" s="57">
        <f t="shared" si="10"/>
        <v>0</v>
      </c>
      <c r="AG31" s="76">
        <v>21775</v>
      </c>
      <c r="AH31" s="2">
        <f t="shared" si="11"/>
        <v>1959</v>
      </c>
      <c r="AI31" s="62">
        <f t="shared" si="12"/>
        <v>59</v>
      </c>
      <c r="AJ31" s="62" t="str">
        <f t="shared" si="13"/>
        <v>Veteran</v>
      </c>
      <c r="AK31" s="2" t="str">
        <f t="shared" si="14"/>
        <v>V</v>
      </c>
      <c r="AL31" t="s">
        <v>691</v>
      </c>
      <c r="AM31" s="2" t="str">
        <f t="shared" si="15"/>
        <v>T</v>
      </c>
      <c r="AN31" s="2"/>
      <c r="AO31" s="2" t="str">
        <f t="shared" si="16"/>
        <v/>
      </c>
      <c r="AP31" s="2" t="str">
        <f t="shared" si="17"/>
        <v>TV</v>
      </c>
      <c r="AQ31" s="50">
        <f>IF(AP31="",0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AR31" s="2"/>
      <c r="AS31" s="6">
        <f t="shared" si="18"/>
        <v>0</v>
      </c>
      <c r="AT31" s="2"/>
      <c r="AU31" s="6">
        <f>IF(AT31="",0,IF(AT31="non",0,IF(AT31="oui",IF(AJ31="veteran",parametre!I$7,IF(AJ31="senior",parametre!N$7,parametre!K$7)))))</f>
        <v>0</v>
      </c>
      <c r="AV31" s="2"/>
      <c r="AW31" s="6">
        <f>IF(AV31="",0,IF(AV31="oui",parametre!I$8,0))</f>
        <v>0</v>
      </c>
      <c r="AX31" s="2"/>
      <c r="AY31" s="6">
        <f>IF(AX31="",0,IF(AX31="oui",parametre!I$9,0))</f>
        <v>0</v>
      </c>
      <c r="AZ31" s="2"/>
      <c r="BA31" s="2"/>
      <c r="BB31" s="6">
        <f t="shared" si="19"/>
        <v>0</v>
      </c>
      <c r="BC31" s="50">
        <f>IF(AP31="",""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BD31" s="6">
        <f>IF(AP31="","",IF(AP31="v",parametre!D$25,IF(AP31="b",parametre!D$26,IF(AP31="tv",parametre!D$2,IF(AP31="ts",parametre!D$3,IF(AP31="tj",parametre!D$4,IF(AP31="tc",parametre!D$5,IF(AP31="tm",parametre!D$6,IF(AP31="tb",parametre!D$7,IF(AP31="tp",parametre!D$8,IF(AP31="plv",parametre!D$9,IF(AP31="pev",parametre!D$10,IF(AP31="pls",parametre!D$11,IF(AP31="pes",parametre!D$12,IF(AP31="pej",parametre!D$13,IF(AP31="pec",parametre!D$14,IF(AP31="pem",parametre!D$15,IF(AP31="peb",parametre!D$16,IF(AP31="pep",parametre!D$17,IF(AP31="ev",parametre!D$18,IF(AP31="es",parametre!D$19,IF(AP31="ej",parametre!D$20,IF(AP31="ec",parametre!D$21,IF(AP31="em",parametre!D$22,IF(AP31="eb",parametre!D$23,IF(AP31="ep",parametre!D$24,0))))))))))))))))))))))))))</f>
        <v>125</v>
      </c>
      <c r="BE31" s="6">
        <f>IF(AP31="","",IF(AP31="v",parametre!E$25,IF(AP31="b",parametre!E$26,IF(AP31="tv",parametre!E$2,IF(AP31="ts",parametre!E$3,IF(AP31="tj",parametre!E$4,IF(AP31="tc",parametre!E$5,IF(AP31="tm",parametre!E$6,IF(AP31="tb",parametre!E$7,IF(AP31="tp",parametre!E$8,IF(AP31="plv",parametre!E$9,IF(AP31="pev",parametre!E$10,IF(AP31="pls",parametre!E$11,IF(AP31="pes",parametre!E$12,IF(AP31="pej",parametre!E$13,IF(AP31="pec",parametre!E$14,IF(AP31="pem",parametre!E$15,IF(AP31="peb",parametre!E$16,IF(AP31="pep",parametre!E$17,IF(AP31="ev",parametre!E$18,IF(AP31="es",parametre!E$19,IF(AP31="ej",parametre!E$20,IF(AP31="ec",parametre!E$21,IF(AP31="em",parametre!E$22,IF(AP31="eb",parametre!E$23,IF(AP31="ep",parametre!E$24,0))))))))))))))))))))))))))</f>
        <v>59</v>
      </c>
      <c r="BF31" s="54">
        <f t="shared" si="20"/>
        <v>184</v>
      </c>
      <c r="BG31" s="2"/>
      <c r="BH31" s="2"/>
      <c r="BI31" s="2"/>
      <c r="BJ31" s="6">
        <f t="shared" si="21"/>
        <v>0</v>
      </c>
      <c r="BK31" s="2"/>
      <c r="BL31" s="2"/>
      <c r="BM31" s="2"/>
      <c r="BN31" s="58">
        <f t="shared" si="22"/>
        <v>184</v>
      </c>
      <c r="BO31" s="57">
        <f t="shared" si="23"/>
        <v>0</v>
      </c>
      <c r="BP31" s="61">
        <f t="shared" si="24"/>
        <v>184</v>
      </c>
      <c r="BQ31" s="155" t="s">
        <v>193</v>
      </c>
      <c r="BR31" s="177" t="str">
        <f>CONCATENATE(Tableau2[[#This Row],[Colonne1]],".jpg")</f>
        <v>CAIGNOL Patrick.jpg</v>
      </c>
      <c r="BS31" s="181" t="str">
        <f>$BP$1&amp;Tableau2[[#This Row],[Colonne70]]</f>
        <v>F:\Gestion club DIJON TT\licencie\CAIGNOL Patrick.jpg</v>
      </c>
    </row>
    <row r="32" spans="1:71" ht="21" x14ac:dyDescent="0.25">
      <c r="A32" s="63" t="str">
        <f t="shared" si="4"/>
        <v>CAMPOROTA Camille</v>
      </c>
      <c r="B32" s="76">
        <v>43347</v>
      </c>
      <c r="C32">
        <v>2111133</v>
      </c>
      <c r="D32" s="2" t="s">
        <v>465</v>
      </c>
      <c r="E32" s="2" t="str">
        <f t="shared" si="5"/>
        <v>CAMPOROTA</v>
      </c>
      <c r="F32" t="s">
        <v>598</v>
      </c>
      <c r="G32" s="2" t="str">
        <f t="shared" si="6"/>
        <v>Camille</v>
      </c>
      <c r="H32"/>
      <c r="I32"/>
      <c r="J32"/>
      <c r="K32" s="178"/>
      <c r="L32" s="178"/>
      <c r="M32"/>
      <c r="N32" s="2"/>
      <c r="O32" s="2"/>
      <c r="P32" s="6">
        <f t="shared" si="7"/>
        <v>0</v>
      </c>
      <c r="Q32" s="2"/>
      <c r="R32" s="2"/>
      <c r="S32" s="2"/>
      <c r="T32" s="2"/>
      <c r="U32" s="2"/>
      <c r="V32" s="6">
        <f t="shared" si="8"/>
        <v>0</v>
      </c>
      <c r="W32" s="2"/>
      <c r="X32" s="2"/>
      <c r="Y32" s="2"/>
      <c r="Z32" s="2"/>
      <c r="AA32" s="2"/>
      <c r="AB32" s="6">
        <f t="shared" si="9"/>
        <v>0</v>
      </c>
      <c r="AC32" s="2"/>
      <c r="AD32" s="2"/>
      <c r="AE32" s="2"/>
      <c r="AF32" s="57">
        <f t="shared" si="10"/>
        <v>0</v>
      </c>
      <c r="AG32" s="76">
        <v>38140</v>
      </c>
      <c r="AH32" s="2">
        <f t="shared" si="11"/>
        <v>2004</v>
      </c>
      <c r="AI32" s="62">
        <f t="shared" si="12"/>
        <v>14</v>
      </c>
      <c r="AJ32" s="62" t="str">
        <f t="shared" si="13"/>
        <v>Cadet</v>
      </c>
      <c r="AK32" s="2" t="str">
        <f t="shared" si="14"/>
        <v>C</v>
      </c>
      <c r="AL32" t="s">
        <v>691</v>
      </c>
      <c r="AM32" s="2" t="str">
        <f t="shared" si="15"/>
        <v>T</v>
      </c>
      <c r="AN32" s="2"/>
      <c r="AO32" s="2" t="str">
        <f t="shared" si="16"/>
        <v/>
      </c>
      <c r="AP32" s="2" t="str">
        <f t="shared" si="17"/>
        <v>TC</v>
      </c>
      <c r="AQ32" s="50">
        <f>IF(AP32="",0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AR32" s="2"/>
      <c r="AS32" s="6">
        <f t="shared" si="18"/>
        <v>0</v>
      </c>
      <c r="AT32" s="2"/>
      <c r="AU32" s="6">
        <f>IF(AT32="",0,IF(AT32="non",0,IF(AT32="oui",IF(AJ32="veteran",parametre!I$7,IF(AJ32="senior",parametre!N$7,parametre!K$7)))))</f>
        <v>0</v>
      </c>
      <c r="AV32" s="2"/>
      <c r="AW32" s="6">
        <f>IF(AV32="",0,IF(AV32="oui",parametre!I$8,0))</f>
        <v>0</v>
      </c>
      <c r="AX32" s="2"/>
      <c r="AY32" s="6">
        <f>IF(AX32="",0,IF(AX32="oui",parametre!I$9,0))</f>
        <v>0</v>
      </c>
      <c r="AZ32" s="2"/>
      <c r="BA32" s="2"/>
      <c r="BB32" s="6">
        <f t="shared" si="19"/>
        <v>0</v>
      </c>
      <c r="BC32" s="50">
        <f>IF(AP32="",""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BD32" s="6">
        <f>IF(AP32="","",IF(AP32="v",parametre!D$25,IF(AP32="b",parametre!D$26,IF(AP32="tv",parametre!D$2,IF(AP32="ts",parametre!D$3,IF(AP32="tj",parametre!D$4,IF(AP32="tc",parametre!D$5,IF(AP32="tm",parametre!D$6,IF(AP32="tb",parametre!D$7,IF(AP32="tp",parametre!D$8,IF(AP32="plv",parametre!D$9,IF(AP32="pev",parametre!D$10,IF(AP32="pls",parametre!D$11,IF(AP32="pes",parametre!D$12,IF(AP32="pej",parametre!D$13,IF(AP32="pec",parametre!D$14,IF(AP32="pem",parametre!D$15,IF(AP32="peb",parametre!D$16,IF(AP32="pep",parametre!D$17,IF(AP32="ev",parametre!D$18,IF(AP32="es",parametre!D$19,IF(AP32="ej",parametre!D$20,IF(AP32="ec",parametre!D$21,IF(AP32="em",parametre!D$22,IF(AP32="eb",parametre!D$23,IF(AP32="ep",parametre!D$24,0))))))))))))))))))))))))))</f>
        <v>128.5</v>
      </c>
      <c r="BE32" s="6">
        <f>IF(AP32="","",IF(AP32="v",parametre!E$25,IF(AP32="b",parametre!E$26,IF(AP32="tv",parametre!E$2,IF(AP32="ts",parametre!E$3,IF(AP32="tj",parametre!E$4,IF(AP32="tc",parametre!E$5,IF(AP32="tm",parametre!E$6,IF(AP32="tb",parametre!E$7,IF(AP32="tp",parametre!E$8,IF(AP32="plv",parametre!E$9,IF(AP32="pev",parametre!E$10,IF(AP32="pls",parametre!E$11,IF(AP32="pes",parametre!E$12,IF(AP32="pej",parametre!E$13,IF(AP32="pec",parametre!E$14,IF(AP32="pem",parametre!E$15,IF(AP32="peb",parametre!E$16,IF(AP32="pep",parametre!E$17,IF(AP32="ev",parametre!E$18,IF(AP32="es",parametre!E$19,IF(AP32="ej",parametre!E$20,IF(AP32="ec",parametre!E$21,IF(AP32="em",parametre!E$22,IF(AP32="eb",parametre!E$23,IF(AP32="ep",parametre!E$24,0))))))))))))))))))))))))))</f>
        <v>40.5</v>
      </c>
      <c r="BF32" s="54">
        <f t="shared" si="20"/>
        <v>169</v>
      </c>
      <c r="BG32" s="2"/>
      <c r="BH32" s="2"/>
      <c r="BI32" s="2"/>
      <c r="BJ32" s="6">
        <f t="shared" si="21"/>
        <v>0</v>
      </c>
      <c r="BK32" s="2"/>
      <c r="BL32" s="2"/>
      <c r="BM32" s="2"/>
      <c r="BN32" s="58">
        <f t="shared" si="22"/>
        <v>169</v>
      </c>
      <c r="BO32" s="57">
        <f t="shared" si="23"/>
        <v>0</v>
      </c>
      <c r="BP32" s="61">
        <f t="shared" si="24"/>
        <v>169</v>
      </c>
      <c r="BQ32" s="155" t="s">
        <v>194</v>
      </c>
      <c r="BR32" s="177" t="str">
        <f>CONCATENATE(Tableau2[[#This Row],[Colonne1]],".jpg")</f>
        <v>CAMPOROTA Camille.jpg</v>
      </c>
      <c r="BS32" s="181" t="str">
        <f>$BP$1&amp;Tableau2[[#This Row],[Colonne70]]</f>
        <v>F:\Gestion club DIJON TT\licencie\CAMPOROTA Camille.jpg</v>
      </c>
    </row>
    <row r="33" spans="1:71" ht="21" x14ac:dyDescent="0.25">
      <c r="A33" s="63" t="str">
        <f t="shared" si="4"/>
        <v>CAMPOROTA Alexis</v>
      </c>
      <c r="B33" s="76">
        <v>43340</v>
      </c>
      <c r="C33">
        <v>2110814</v>
      </c>
      <c r="D33" s="2" t="s">
        <v>465</v>
      </c>
      <c r="E33" s="2" t="str">
        <f t="shared" si="5"/>
        <v>CAMPOROTA</v>
      </c>
      <c r="F33" t="s">
        <v>599</v>
      </c>
      <c r="G33" s="2" t="str">
        <f t="shared" si="6"/>
        <v>Alexis</v>
      </c>
      <c r="H33"/>
      <c r="I33"/>
      <c r="J33"/>
      <c r="K33" s="178"/>
      <c r="L33" s="178"/>
      <c r="M33"/>
      <c r="N33" s="2"/>
      <c r="O33" s="2"/>
      <c r="P33" s="6">
        <f t="shared" si="7"/>
        <v>0</v>
      </c>
      <c r="Q33" s="2"/>
      <c r="R33" s="2"/>
      <c r="S33" s="2"/>
      <c r="T33" s="2"/>
      <c r="U33" s="2"/>
      <c r="V33" s="6">
        <f t="shared" si="8"/>
        <v>0</v>
      </c>
      <c r="W33" s="2"/>
      <c r="X33" s="2"/>
      <c r="Y33" s="2"/>
      <c r="Z33" s="2"/>
      <c r="AA33" s="2"/>
      <c r="AB33" s="6">
        <f t="shared" si="9"/>
        <v>0</v>
      </c>
      <c r="AC33" s="2"/>
      <c r="AD33" s="2"/>
      <c r="AE33" s="2"/>
      <c r="AF33" s="57">
        <f t="shared" si="10"/>
        <v>0</v>
      </c>
      <c r="AG33" s="76">
        <v>37434</v>
      </c>
      <c r="AH33" s="2">
        <f t="shared" si="11"/>
        <v>2002</v>
      </c>
      <c r="AI33" s="62">
        <f t="shared" si="12"/>
        <v>16</v>
      </c>
      <c r="AJ33" s="62" t="str">
        <f t="shared" si="13"/>
        <v>Junior</v>
      </c>
      <c r="AK33" s="2" t="str">
        <f t="shared" si="14"/>
        <v>J</v>
      </c>
      <c r="AL33" t="s">
        <v>691</v>
      </c>
      <c r="AM33" s="2" t="str">
        <f t="shared" si="15"/>
        <v>T</v>
      </c>
      <c r="AN33" s="2"/>
      <c r="AO33" s="2" t="str">
        <f t="shared" si="16"/>
        <v/>
      </c>
      <c r="AP33" s="2" t="str">
        <f t="shared" si="17"/>
        <v>TJ</v>
      </c>
      <c r="AQ33" s="50">
        <f>IF(AP33="",0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AR33" s="2"/>
      <c r="AS33" s="6">
        <f t="shared" si="18"/>
        <v>0</v>
      </c>
      <c r="AT33" s="2"/>
      <c r="AU33" s="6">
        <f>IF(AT33="",0,IF(AT33="non",0,IF(AT33="oui",IF(AJ33="veteran",parametre!I$7,IF(AJ33="senior",parametre!N$7,parametre!K$7)))))</f>
        <v>0</v>
      </c>
      <c r="AV33" s="2"/>
      <c r="AW33" s="6">
        <f>IF(AV33="",0,IF(AV33="oui",parametre!I$8,0))</f>
        <v>0</v>
      </c>
      <c r="AX33" s="2"/>
      <c r="AY33" s="6">
        <f>IF(AX33="",0,IF(AX33="oui",parametre!I$9,0))</f>
        <v>0</v>
      </c>
      <c r="AZ33" s="2"/>
      <c r="BA33" s="2"/>
      <c r="BB33" s="6">
        <f t="shared" si="19"/>
        <v>0</v>
      </c>
      <c r="BC33" s="50">
        <f>IF(AP33="",""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BD33" s="6">
        <f>IF(AP33="","",IF(AP33="v",parametre!D$25,IF(AP33="b",parametre!D$26,IF(AP33="tv",parametre!D$2,IF(AP33="ts",parametre!D$3,IF(AP33="tj",parametre!D$4,IF(AP33="tc",parametre!D$5,IF(AP33="tm",parametre!D$6,IF(AP33="tb",parametre!D$7,IF(AP33="tp",parametre!D$8,IF(AP33="plv",parametre!D$9,IF(AP33="pev",parametre!D$10,IF(AP33="pls",parametre!D$11,IF(AP33="pes",parametre!D$12,IF(AP33="pej",parametre!D$13,IF(AP33="pec",parametre!D$14,IF(AP33="pem",parametre!D$15,IF(AP33="peb",parametre!D$16,IF(AP33="pep",parametre!D$17,IF(AP33="ev",parametre!D$18,IF(AP33="es",parametre!D$19,IF(AP33="ej",parametre!D$20,IF(AP33="ec",parametre!D$21,IF(AP33="em",parametre!D$22,IF(AP33="eb",parametre!D$23,IF(AP33="ep",parametre!D$24,0))))))))))))))))))))))))))</f>
        <v>124</v>
      </c>
      <c r="BE33" s="6">
        <f>IF(AP33="","",IF(AP33="v",parametre!E$25,IF(AP33="b",parametre!E$26,IF(AP33="tv",parametre!E$2,IF(AP33="ts",parametre!E$3,IF(AP33="tj",parametre!E$4,IF(AP33="tc",parametre!E$5,IF(AP33="tm",parametre!E$6,IF(AP33="tb",parametre!E$7,IF(AP33="tp",parametre!E$8,IF(AP33="plv",parametre!E$9,IF(AP33="pev",parametre!E$10,IF(AP33="pls",parametre!E$11,IF(AP33="pes",parametre!E$12,IF(AP33="pej",parametre!E$13,IF(AP33="pec",parametre!E$14,IF(AP33="pem",parametre!E$15,IF(AP33="peb",parametre!E$16,IF(AP33="pep",parametre!E$17,IF(AP33="ev",parametre!E$18,IF(AP33="es",parametre!E$19,IF(AP33="ej",parametre!E$20,IF(AP33="ec",parametre!E$21,IF(AP33="em",parametre!E$22,IF(AP33="eb",parametre!E$23,IF(AP33="ep",parametre!E$24,0))))))))))))))))))))))))))</f>
        <v>55</v>
      </c>
      <c r="BF33" s="54">
        <f t="shared" si="20"/>
        <v>179</v>
      </c>
      <c r="BG33" s="2"/>
      <c r="BH33" s="2"/>
      <c r="BI33" s="2"/>
      <c r="BJ33" s="6">
        <f t="shared" si="21"/>
        <v>0</v>
      </c>
      <c r="BK33" s="2"/>
      <c r="BL33" s="2"/>
      <c r="BM33" s="2"/>
      <c r="BN33" s="58">
        <f t="shared" si="22"/>
        <v>179</v>
      </c>
      <c r="BO33" s="57">
        <f t="shared" si="23"/>
        <v>0</v>
      </c>
      <c r="BP33" s="61">
        <f t="shared" si="24"/>
        <v>179</v>
      </c>
      <c r="BQ33" s="155" t="s">
        <v>193</v>
      </c>
      <c r="BR33" s="177" t="str">
        <f>CONCATENATE(Tableau2[[#This Row],[Colonne1]],".jpg")</f>
        <v>CAMPOROTA Alexis.jpg</v>
      </c>
      <c r="BS33" s="181" t="str">
        <f>$BP$1&amp;Tableau2[[#This Row],[Colonne70]]</f>
        <v>F:\Gestion club DIJON TT\licencie\CAMPOROTA Alexis.jpg</v>
      </c>
    </row>
    <row r="34" spans="1:71" ht="21" x14ac:dyDescent="0.25">
      <c r="A34" s="63" t="str">
        <f t="shared" si="4"/>
        <v>CAPAO Lucas</v>
      </c>
      <c r="B34" s="76">
        <v>43354</v>
      </c>
      <c r="C34">
        <v>2111552</v>
      </c>
      <c r="D34" s="2" t="s">
        <v>466</v>
      </c>
      <c r="E34" s="2" t="str">
        <f t="shared" si="5"/>
        <v>CAPAO</v>
      </c>
      <c r="F34" t="s">
        <v>600</v>
      </c>
      <c r="G34" s="2" t="str">
        <f t="shared" si="6"/>
        <v>Lucas</v>
      </c>
      <c r="H34"/>
      <c r="I34"/>
      <c r="J34"/>
      <c r="K34" s="178"/>
      <c r="L34" s="178"/>
      <c r="M34"/>
      <c r="N34" s="2"/>
      <c r="O34" s="2"/>
      <c r="P34" s="6">
        <f t="shared" si="7"/>
        <v>0</v>
      </c>
      <c r="Q34" s="2"/>
      <c r="R34" s="2"/>
      <c r="S34" s="2"/>
      <c r="T34" s="2"/>
      <c r="U34" s="2"/>
      <c r="V34" s="6">
        <f t="shared" si="8"/>
        <v>0</v>
      </c>
      <c r="W34" s="2"/>
      <c r="X34" s="2"/>
      <c r="Y34" s="2"/>
      <c r="Z34" s="2"/>
      <c r="AA34" s="2"/>
      <c r="AB34" s="6">
        <f t="shared" si="9"/>
        <v>0</v>
      </c>
      <c r="AC34" s="2"/>
      <c r="AD34" s="2"/>
      <c r="AE34" s="2"/>
      <c r="AF34" s="57">
        <f t="shared" si="10"/>
        <v>0</v>
      </c>
      <c r="AG34" s="76">
        <v>38452</v>
      </c>
      <c r="AH34" s="2">
        <f t="shared" si="11"/>
        <v>2005</v>
      </c>
      <c r="AI34" s="62">
        <f t="shared" si="12"/>
        <v>13</v>
      </c>
      <c r="AJ34" s="62" t="str">
        <f t="shared" si="13"/>
        <v>Cadet</v>
      </c>
      <c r="AK34" s="2" t="str">
        <f t="shared" si="14"/>
        <v>C</v>
      </c>
      <c r="AL34" t="s">
        <v>691</v>
      </c>
      <c r="AM34" s="2" t="str">
        <f t="shared" si="15"/>
        <v>T</v>
      </c>
      <c r="AN34" s="2"/>
      <c r="AO34" s="2" t="str">
        <f t="shared" si="16"/>
        <v/>
      </c>
      <c r="AP34" s="2" t="str">
        <f t="shared" si="17"/>
        <v>TC</v>
      </c>
      <c r="AQ34" s="50">
        <f>IF(AP34="",0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AR34" s="2"/>
      <c r="AS34" s="6">
        <f t="shared" si="18"/>
        <v>0</v>
      </c>
      <c r="AT34" s="2"/>
      <c r="AU34" s="6">
        <f>IF(AT34="",0,IF(AT34="non",0,IF(AT34="oui",IF(AJ34="veteran",parametre!I$7,IF(AJ34="senior",parametre!N$7,parametre!K$7)))))</f>
        <v>0</v>
      </c>
      <c r="AV34" s="2"/>
      <c r="AW34" s="6">
        <f>IF(AV34="",0,IF(AV34="oui",parametre!I$8,0))</f>
        <v>0</v>
      </c>
      <c r="AX34" s="2"/>
      <c r="AY34" s="6">
        <f>IF(AX34="",0,IF(AX34="oui",parametre!I$9,0))</f>
        <v>0</v>
      </c>
      <c r="AZ34" s="2"/>
      <c r="BA34" s="2"/>
      <c r="BB34" s="6">
        <f t="shared" si="19"/>
        <v>0</v>
      </c>
      <c r="BC34" s="50">
        <f>IF(AP34="",""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BD34" s="6">
        <f>IF(AP34="","",IF(AP34="v",parametre!D$25,IF(AP34="b",parametre!D$26,IF(AP34="tv",parametre!D$2,IF(AP34="ts",parametre!D$3,IF(AP34="tj",parametre!D$4,IF(AP34="tc",parametre!D$5,IF(AP34="tm",parametre!D$6,IF(AP34="tb",parametre!D$7,IF(AP34="tp",parametre!D$8,IF(AP34="plv",parametre!D$9,IF(AP34="pev",parametre!D$10,IF(AP34="pls",parametre!D$11,IF(AP34="pes",parametre!D$12,IF(AP34="pej",parametre!D$13,IF(AP34="pec",parametre!D$14,IF(AP34="pem",parametre!D$15,IF(AP34="peb",parametre!D$16,IF(AP34="pep",parametre!D$17,IF(AP34="ev",parametre!D$18,IF(AP34="es",parametre!D$19,IF(AP34="ej",parametre!D$20,IF(AP34="ec",parametre!D$21,IF(AP34="em",parametre!D$22,IF(AP34="eb",parametre!D$23,IF(AP34="ep",parametre!D$24,0))))))))))))))))))))))))))</f>
        <v>128.5</v>
      </c>
      <c r="BE34" s="6">
        <f>IF(AP34="","",IF(AP34="v",parametre!E$25,IF(AP34="b",parametre!E$26,IF(AP34="tv",parametre!E$2,IF(AP34="ts",parametre!E$3,IF(AP34="tj",parametre!E$4,IF(AP34="tc",parametre!E$5,IF(AP34="tm",parametre!E$6,IF(AP34="tb",parametre!E$7,IF(AP34="tp",parametre!E$8,IF(AP34="plv",parametre!E$9,IF(AP34="pev",parametre!E$10,IF(AP34="pls",parametre!E$11,IF(AP34="pes",parametre!E$12,IF(AP34="pej",parametre!E$13,IF(AP34="pec",parametre!E$14,IF(AP34="pem",parametre!E$15,IF(AP34="peb",parametre!E$16,IF(AP34="pep",parametre!E$17,IF(AP34="ev",parametre!E$18,IF(AP34="es",parametre!E$19,IF(AP34="ej",parametre!E$20,IF(AP34="ec",parametre!E$21,IF(AP34="em",parametre!E$22,IF(AP34="eb",parametre!E$23,IF(AP34="ep",parametre!E$24,0))))))))))))))))))))))))))</f>
        <v>40.5</v>
      </c>
      <c r="BF34" s="54">
        <f t="shared" si="20"/>
        <v>169</v>
      </c>
      <c r="BG34" s="2"/>
      <c r="BH34" s="2"/>
      <c r="BI34" s="2"/>
      <c r="BJ34" s="6">
        <f t="shared" si="21"/>
        <v>0</v>
      </c>
      <c r="BK34" s="2"/>
      <c r="BL34" s="2"/>
      <c r="BM34" s="2"/>
      <c r="BN34" s="58">
        <f t="shared" si="22"/>
        <v>169</v>
      </c>
      <c r="BO34" s="57">
        <f t="shared" si="23"/>
        <v>0</v>
      </c>
      <c r="BP34" s="61">
        <f t="shared" si="24"/>
        <v>169</v>
      </c>
      <c r="BQ34" s="155" t="s">
        <v>193</v>
      </c>
      <c r="BR34" s="177" t="str">
        <f>CONCATENATE(Tableau2[[#This Row],[Colonne1]],".jpg")</f>
        <v>CAPAO Lucas.jpg</v>
      </c>
      <c r="BS34" s="181" t="str">
        <f>$BP$1&amp;Tableau2[[#This Row],[Colonne70]]</f>
        <v>F:\Gestion club DIJON TT\licencie\CAPAO Lucas.jpg</v>
      </c>
    </row>
    <row r="35" spans="1:71" ht="21" x14ac:dyDescent="0.25">
      <c r="A35" s="63" t="str">
        <f t="shared" si="4"/>
        <v>CARO Alexis</v>
      </c>
      <c r="B35" s="76">
        <v>43480</v>
      </c>
      <c r="C35">
        <v>8517570</v>
      </c>
      <c r="D35" s="2" t="s">
        <v>467</v>
      </c>
      <c r="E35" s="2" t="str">
        <f t="shared" si="5"/>
        <v>CARO</v>
      </c>
      <c r="F35" t="s">
        <v>599</v>
      </c>
      <c r="G35" s="2" t="str">
        <f t="shared" si="6"/>
        <v>Alexis</v>
      </c>
      <c r="H35"/>
      <c r="I35"/>
      <c r="J35"/>
      <c r="K35" s="178"/>
      <c r="L35" s="178"/>
      <c r="M35"/>
      <c r="N35" s="2"/>
      <c r="O35" s="2"/>
      <c r="P35" s="6">
        <f t="shared" si="7"/>
        <v>0</v>
      </c>
      <c r="Q35" s="2"/>
      <c r="R35" s="2"/>
      <c r="S35" s="2"/>
      <c r="T35" s="2"/>
      <c r="U35" s="2"/>
      <c r="V35" s="6">
        <f t="shared" si="8"/>
        <v>0</v>
      </c>
      <c r="W35" s="2"/>
      <c r="X35" s="2"/>
      <c r="Y35" s="2"/>
      <c r="Z35" s="2"/>
      <c r="AA35" s="2"/>
      <c r="AB35" s="6">
        <f t="shared" si="9"/>
        <v>0</v>
      </c>
      <c r="AC35" s="2"/>
      <c r="AD35" s="2"/>
      <c r="AE35" s="2"/>
      <c r="AF35" s="57">
        <f t="shared" si="10"/>
        <v>0</v>
      </c>
      <c r="AG35" s="76">
        <v>32917</v>
      </c>
      <c r="AH35" s="2">
        <f t="shared" si="11"/>
        <v>1990</v>
      </c>
      <c r="AI35" s="62">
        <f t="shared" si="12"/>
        <v>28</v>
      </c>
      <c r="AJ35" s="62" t="str">
        <f t="shared" si="13"/>
        <v>Senior</v>
      </c>
      <c r="AK35" s="2" t="str">
        <f t="shared" si="14"/>
        <v>S</v>
      </c>
      <c r="AL35" t="s">
        <v>691</v>
      </c>
      <c r="AM35" s="2" t="str">
        <f t="shared" si="15"/>
        <v>T</v>
      </c>
      <c r="AN35" s="2"/>
      <c r="AO35" s="2" t="str">
        <f t="shared" si="16"/>
        <v/>
      </c>
      <c r="AP35" s="2" t="str">
        <f t="shared" si="17"/>
        <v>TS</v>
      </c>
      <c r="AQ35" s="50">
        <f>IF(AP35="",0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AR35" s="2"/>
      <c r="AS35" s="6">
        <f t="shared" si="18"/>
        <v>0</v>
      </c>
      <c r="AT35" s="2"/>
      <c r="AU35" s="6">
        <f>IF(AT35="",0,IF(AT35="non",0,IF(AT35="oui",IF(AJ35="veteran",parametre!I$7,IF(AJ35="senior",parametre!N$7,parametre!K$7)))))</f>
        <v>0</v>
      </c>
      <c r="AV35" s="2"/>
      <c r="AW35" s="6">
        <f>IF(AV35="",0,IF(AV35="oui",parametre!I$8,0))</f>
        <v>0</v>
      </c>
      <c r="AX35" s="2"/>
      <c r="AY35" s="6">
        <f>IF(AX35="",0,IF(AX35="oui",parametre!I$9,0))</f>
        <v>0</v>
      </c>
      <c r="AZ35" s="2"/>
      <c r="BA35" s="2"/>
      <c r="BB35" s="6">
        <f t="shared" si="19"/>
        <v>0</v>
      </c>
      <c r="BC35" s="50">
        <f>IF(AP35="",""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BD35" s="6">
        <f>IF(AP35="","",IF(AP35="v",parametre!D$25,IF(AP35="b",parametre!D$26,IF(AP35="tv",parametre!D$2,IF(AP35="ts",parametre!D$3,IF(AP35="tj",parametre!D$4,IF(AP35="tc",parametre!D$5,IF(AP35="tm",parametre!D$6,IF(AP35="tb",parametre!D$7,IF(AP35="tp",parametre!D$8,IF(AP35="plv",parametre!D$9,IF(AP35="pev",parametre!D$10,IF(AP35="pls",parametre!D$11,IF(AP35="pes",parametre!D$12,IF(AP35="pej",parametre!D$13,IF(AP35="pec",parametre!D$14,IF(AP35="pem",parametre!D$15,IF(AP35="peb",parametre!D$16,IF(AP35="pep",parametre!D$17,IF(AP35="ev",parametre!D$18,IF(AP35="es",parametre!D$19,IF(AP35="ej",parametre!D$20,IF(AP35="ec",parametre!D$21,IF(AP35="em",parametre!D$22,IF(AP35="eb",parametre!D$23,IF(AP35="ep",parametre!D$24,0))))))))))))))))))))))))))</f>
        <v>125</v>
      </c>
      <c r="BE35" s="6">
        <f>IF(AP35="","",IF(AP35="v",parametre!E$25,IF(AP35="b",parametre!E$26,IF(AP35="tv",parametre!E$2,IF(AP35="ts",parametre!E$3,IF(AP35="tj",parametre!E$4,IF(AP35="tc",parametre!E$5,IF(AP35="tm",parametre!E$6,IF(AP35="tb",parametre!E$7,IF(AP35="tp",parametre!E$8,IF(AP35="plv",parametre!E$9,IF(AP35="pev",parametre!E$10,IF(AP35="pls",parametre!E$11,IF(AP35="pes",parametre!E$12,IF(AP35="pej",parametre!E$13,IF(AP35="pec",parametre!E$14,IF(AP35="pem",parametre!E$15,IF(AP35="peb",parametre!E$16,IF(AP35="pep",parametre!E$17,IF(AP35="ev",parametre!E$18,IF(AP35="es",parametre!E$19,IF(AP35="ej",parametre!E$20,IF(AP35="ec",parametre!E$21,IF(AP35="em",parametre!E$22,IF(AP35="eb",parametre!E$23,IF(AP35="ep",parametre!E$24,0))))))))))))))))))))))))))</f>
        <v>59</v>
      </c>
      <c r="BF35" s="54">
        <f t="shared" si="20"/>
        <v>184</v>
      </c>
      <c r="BG35" s="2"/>
      <c r="BH35" s="2"/>
      <c r="BI35" s="2"/>
      <c r="BJ35" s="6">
        <f t="shared" si="21"/>
        <v>0</v>
      </c>
      <c r="BK35" s="2"/>
      <c r="BL35" s="2"/>
      <c r="BM35" s="2"/>
      <c r="BN35" s="58">
        <f t="shared" si="22"/>
        <v>184</v>
      </c>
      <c r="BO35" s="57">
        <f t="shared" si="23"/>
        <v>0</v>
      </c>
      <c r="BP35" s="61">
        <f t="shared" si="24"/>
        <v>184</v>
      </c>
      <c r="BQ35" s="155" t="s">
        <v>193</v>
      </c>
      <c r="BR35" s="177" t="str">
        <f>CONCATENATE(Tableau2[[#This Row],[Colonne1]],".jpg")</f>
        <v>CARO Alexis.jpg</v>
      </c>
      <c r="BS35" s="181" t="str">
        <f>$BP$1&amp;Tableau2[[#This Row],[Colonne70]]</f>
        <v>F:\Gestion club DIJON TT\licencie\CARO Alexis.jpg</v>
      </c>
    </row>
    <row r="36" spans="1:71" ht="21" x14ac:dyDescent="0.25">
      <c r="A36" s="63" t="str">
        <f t="shared" si="4"/>
        <v>CHAAR Hicham</v>
      </c>
      <c r="B36" s="76">
        <v>43350</v>
      </c>
      <c r="C36">
        <v>2111219</v>
      </c>
      <c r="D36" s="2" t="s">
        <v>468</v>
      </c>
      <c r="E36" s="2" t="str">
        <f t="shared" si="5"/>
        <v>CHAAR</v>
      </c>
      <c r="F36" t="s">
        <v>601</v>
      </c>
      <c r="G36" s="2" t="str">
        <f t="shared" si="6"/>
        <v>Hicham</v>
      </c>
      <c r="H36"/>
      <c r="I36"/>
      <c r="J36"/>
      <c r="K36" s="178"/>
      <c r="L36" s="178"/>
      <c r="M36"/>
      <c r="N36" s="2"/>
      <c r="O36" s="2"/>
      <c r="P36" s="6">
        <f t="shared" si="7"/>
        <v>0</v>
      </c>
      <c r="Q36" s="2"/>
      <c r="R36" s="2"/>
      <c r="S36" s="2"/>
      <c r="T36" s="2"/>
      <c r="U36" s="2"/>
      <c r="V36" s="6">
        <f t="shared" si="8"/>
        <v>0</v>
      </c>
      <c r="W36" s="2"/>
      <c r="X36" s="2"/>
      <c r="Y36" s="2"/>
      <c r="Z36" s="2"/>
      <c r="AA36" s="2"/>
      <c r="AB36" s="6">
        <f t="shared" si="9"/>
        <v>0</v>
      </c>
      <c r="AC36" s="2"/>
      <c r="AD36" s="2"/>
      <c r="AE36" s="2"/>
      <c r="AF36" s="57">
        <f t="shared" si="10"/>
        <v>0</v>
      </c>
      <c r="AG36" s="76">
        <v>27395</v>
      </c>
      <c r="AH36" s="2">
        <f t="shared" si="11"/>
        <v>1975</v>
      </c>
      <c r="AI36" s="62">
        <f t="shared" si="12"/>
        <v>43</v>
      </c>
      <c r="AJ36" s="62" t="str">
        <f t="shared" si="13"/>
        <v>Veteran</v>
      </c>
      <c r="AK36" s="2" t="str">
        <f t="shared" si="14"/>
        <v>V</v>
      </c>
      <c r="AL36" t="s">
        <v>691</v>
      </c>
      <c r="AM36" s="2" t="str">
        <f t="shared" si="15"/>
        <v>T</v>
      </c>
      <c r="AN36" s="2"/>
      <c r="AO36" s="2" t="str">
        <f t="shared" si="16"/>
        <v/>
      </c>
      <c r="AP36" s="2" t="str">
        <f t="shared" si="17"/>
        <v>TV</v>
      </c>
      <c r="AQ36" s="50">
        <f>IF(AP36="",0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AR36" s="2"/>
      <c r="AS36" s="6">
        <f t="shared" si="18"/>
        <v>0</v>
      </c>
      <c r="AT36" s="2"/>
      <c r="AU36" s="6">
        <f>IF(AT36="",0,IF(AT36="non",0,IF(AT36="oui",IF(AJ36="veteran",parametre!I$7,IF(AJ36="senior",parametre!N$7,parametre!K$7)))))</f>
        <v>0</v>
      </c>
      <c r="AV36" s="2"/>
      <c r="AW36" s="6">
        <f>IF(AV36="",0,IF(AV36="oui",parametre!I$8,0))</f>
        <v>0</v>
      </c>
      <c r="AX36" s="2"/>
      <c r="AY36" s="6">
        <f>IF(AX36="",0,IF(AX36="oui",parametre!I$9,0))</f>
        <v>0</v>
      </c>
      <c r="AZ36" s="2"/>
      <c r="BA36" s="2"/>
      <c r="BB36" s="6">
        <f t="shared" si="19"/>
        <v>0</v>
      </c>
      <c r="BC36" s="50">
        <f>IF(AP36="",""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BD36" s="6">
        <f>IF(AP36="","",IF(AP36="v",parametre!D$25,IF(AP36="b",parametre!D$26,IF(AP36="tv",parametre!D$2,IF(AP36="ts",parametre!D$3,IF(AP36="tj",parametre!D$4,IF(AP36="tc",parametre!D$5,IF(AP36="tm",parametre!D$6,IF(AP36="tb",parametre!D$7,IF(AP36="tp",parametre!D$8,IF(AP36="plv",parametre!D$9,IF(AP36="pev",parametre!D$10,IF(AP36="pls",parametre!D$11,IF(AP36="pes",parametre!D$12,IF(AP36="pej",parametre!D$13,IF(AP36="pec",parametre!D$14,IF(AP36="pem",parametre!D$15,IF(AP36="peb",parametre!D$16,IF(AP36="pep",parametre!D$17,IF(AP36="ev",parametre!D$18,IF(AP36="es",parametre!D$19,IF(AP36="ej",parametre!D$20,IF(AP36="ec",parametre!D$21,IF(AP36="em",parametre!D$22,IF(AP36="eb",parametre!D$23,IF(AP36="ep",parametre!D$24,0))))))))))))))))))))))))))</f>
        <v>125</v>
      </c>
      <c r="BE36" s="6">
        <f>IF(AP36="","",IF(AP36="v",parametre!E$25,IF(AP36="b",parametre!E$26,IF(AP36="tv",parametre!E$2,IF(AP36="ts",parametre!E$3,IF(AP36="tj",parametre!E$4,IF(AP36="tc",parametre!E$5,IF(AP36="tm",parametre!E$6,IF(AP36="tb",parametre!E$7,IF(AP36="tp",parametre!E$8,IF(AP36="plv",parametre!E$9,IF(AP36="pev",parametre!E$10,IF(AP36="pls",parametre!E$11,IF(AP36="pes",parametre!E$12,IF(AP36="pej",parametre!E$13,IF(AP36="pec",parametre!E$14,IF(AP36="pem",parametre!E$15,IF(AP36="peb",parametre!E$16,IF(AP36="pep",parametre!E$17,IF(AP36="ev",parametre!E$18,IF(AP36="es",parametre!E$19,IF(AP36="ej",parametre!E$20,IF(AP36="ec",parametre!E$21,IF(AP36="em",parametre!E$22,IF(AP36="eb",parametre!E$23,IF(AP36="ep",parametre!E$24,0))))))))))))))))))))))))))</f>
        <v>59</v>
      </c>
      <c r="BF36" s="54">
        <f t="shared" si="20"/>
        <v>184</v>
      </c>
      <c r="BG36" s="2"/>
      <c r="BH36" s="2"/>
      <c r="BI36" s="2"/>
      <c r="BJ36" s="6">
        <f t="shared" si="21"/>
        <v>0</v>
      </c>
      <c r="BK36" s="2"/>
      <c r="BL36" s="2"/>
      <c r="BM36" s="2"/>
      <c r="BN36" s="58">
        <f t="shared" si="22"/>
        <v>184</v>
      </c>
      <c r="BO36" s="57">
        <f t="shared" si="23"/>
        <v>0</v>
      </c>
      <c r="BP36" s="61">
        <f t="shared" si="24"/>
        <v>184</v>
      </c>
      <c r="BQ36" s="155" t="s">
        <v>193</v>
      </c>
      <c r="BR36" s="177" t="str">
        <f>CONCATENATE(Tableau2[[#This Row],[Colonne1]],".jpg")</f>
        <v>CHAAR Hicham.jpg</v>
      </c>
      <c r="BS36" s="181" t="str">
        <f>$BP$1&amp;Tableau2[[#This Row],[Colonne70]]</f>
        <v>F:\Gestion club DIJON TT\licencie\CHAAR Hicham.jpg</v>
      </c>
    </row>
    <row r="37" spans="1:71" ht="21" x14ac:dyDescent="0.25">
      <c r="A37" s="63" t="str">
        <f t="shared" si="4"/>
        <v>CHABANNE Maxime</v>
      </c>
      <c r="B37" s="76">
        <v>43370</v>
      </c>
      <c r="C37">
        <v>2112718</v>
      </c>
      <c r="D37" s="2" t="s">
        <v>469</v>
      </c>
      <c r="E37" s="2" t="str">
        <f t="shared" si="5"/>
        <v>CHABANNE</v>
      </c>
      <c r="F37" t="s">
        <v>602</v>
      </c>
      <c r="G37" s="2" t="str">
        <f t="shared" si="6"/>
        <v>Maxime</v>
      </c>
      <c r="H37"/>
      <c r="I37"/>
      <c r="J37"/>
      <c r="K37" s="178"/>
      <c r="L37" s="178"/>
      <c r="M37"/>
      <c r="N37" s="2"/>
      <c r="O37" s="2"/>
      <c r="P37" s="6">
        <f t="shared" si="7"/>
        <v>0</v>
      </c>
      <c r="Q37" s="2"/>
      <c r="R37" s="2"/>
      <c r="S37" s="2"/>
      <c r="T37" s="2"/>
      <c r="U37" s="2"/>
      <c r="V37" s="6">
        <f t="shared" si="8"/>
        <v>0</v>
      </c>
      <c r="W37" s="2"/>
      <c r="X37" s="2"/>
      <c r="Y37" s="2"/>
      <c r="Z37" s="2"/>
      <c r="AA37" s="2"/>
      <c r="AB37" s="6">
        <f t="shared" si="9"/>
        <v>0</v>
      </c>
      <c r="AC37" s="2"/>
      <c r="AD37" s="2"/>
      <c r="AE37" s="2"/>
      <c r="AF37" s="57">
        <f t="shared" si="10"/>
        <v>0</v>
      </c>
      <c r="AG37" s="76">
        <v>39669</v>
      </c>
      <c r="AH37" s="2">
        <f t="shared" si="11"/>
        <v>2008</v>
      </c>
      <c r="AI37" s="62">
        <f t="shared" si="12"/>
        <v>10</v>
      </c>
      <c r="AJ37" s="62" t="str">
        <f t="shared" si="13"/>
        <v>Benjamin</v>
      </c>
      <c r="AK37" s="2" t="str">
        <f t="shared" si="14"/>
        <v>B</v>
      </c>
      <c r="AL37" t="s">
        <v>691</v>
      </c>
      <c r="AM37" s="2" t="str">
        <f t="shared" si="15"/>
        <v>T</v>
      </c>
      <c r="AN37" s="2"/>
      <c r="AO37" s="2" t="str">
        <f t="shared" si="16"/>
        <v/>
      </c>
      <c r="AP37" s="2" t="str">
        <f t="shared" si="17"/>
        <v>TB</v>
      </c>
      <c r="AQ37" s="50">
        <f>IF(AP37="",0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AR37" s="2"/>
      <c r="AS37" s="6">
        <f t="shared" si="18"/>
        <v>0</v>
      </c>
      <c r="AT37" s="2"/>
      <c r="AU37" s="6">
        <f>IF(AT37="",0,IF(AT37="non",0,IF(AT37="oui",IF(AJ37="veteran",parametre!I$7,IF(AJ37="senior",parametre!N$7,parametre!K$7)))))</f>
        <v>0</v>
      </c>
      <c r="AV37" s="2"/>
      <c r="AW37" s="6">
        <f>IF(AV37="",0,IF(AV37="oui",parametre!I$8,0))</f>
        <v>0</v>
      </c>
      <c r="AX37" s="2"/>
      <c r="AY37" s="6">
        <f>IF(AX37="",0,IF(AX37="oui",parametre!I$9,0))</f>
        <v>0</v>
      </c>
      <c r="AZ37" s="2"/>
      <c r="BA37" s="2"/>
      <c r="BB37" s="6">
        <f t="shared" si="19"/>
        <v>0</v>
      </c>
      <c r="BC37" s="50">
        <f>IF(AP37="",""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BD37" s="6">
        <f>IF(AP37="","",IF(AP37="v",parametre!D$25,IF(AP37="b",parametre!D$26,IF(AP37="tv",parametre!D$2,IF(AP37="ts",parametre!D$3,IF(AP37="tj",parametre!D$4,IF(AP37="tc",parametre!D$5,IF(AP37="tm",parametre!D$6,IF(AP37="tb",parametre!D$7,IF(AP37="tp",parametre!D$8,IF(AP37="plv",parametre!D$9,IF(AP37="pev",parametre!D$10,IF(AP37="pls",parametre!D$11,IF(AP37="pes",parametre!D$12,IF(AP37="pej",parametre!D$13,IF(AP37="pec",parametre!D$14,IF(AP37="pem",parametre!D$15,IF(AP37="peb",parametre!D$16,IF(AP37="pep",parametre!D$17,IF(AP37="ev",parametre!D$18,IF(AP37="es",parametre!D$19,IF(AP37="ej",parametre!D$20,IF(AP37="ec",parametre!D$21,IF(AP37="em",parametre!D$22,IF(AP37="eb",parametre!D$23,IF(AP37="ep",parametre!D$24,0))))))))))))))))))))))))))</f>
        <v>129.5</v>
      </c>
      <c r="BE37" s="6">
        <f>IF(AP37="","",IF(AP37="v",parametre!E$25,IF(AP37="b",parametre!E$26,IF(AP37="tv",parametre!E$2,IF(AP37="ts",parametre!E$3,IF(AP37="tj",parametre!E$4,IF(AP37="tc",parametre!E$5,IF(AP37="tm",parametre!E$6,IF(AP37="tb",parametre!E$7,IF(AP37="tp",parametre!E$8,IF(AP37="plv",parametre!E$9,IF(AP37="pev",parametre!E$10,IF(AP37="pls",parametre!E$11,IF(AP37="pes",parametre!E$12,IF(AP37="pej",parametre!E$13,IF(AP37="pec",parametre!E$14,IF(AP37="pem",parametre!E$15,IF(AP37="peb",parametre!E$16,IF(AP37="pep",parametre!E$17,IF(AP37="ev",parametre!E$18,IF(AP37="es",parametre!E$19,IF(AP37="ej",parametre!E$20,IF(AP37="ec",parametre!E$21,IF(AP37="em",parametre!E$22,IF(AP37="eb",parametre!E$23,IF(AP37="ep",parametre!E$24,0))))))))))))))))))))))))))</f>
        <v>34.5</v>
      </c>
      <c r="BF37" s="54">
        <f t="shared" si="20"/>
        <v>164</v>
      </c>
      <c r="BG37" s="2"/>
      <c r="BH37" s="2"/>
      <c r="BI37" s="2"/>
      <c r="BJ37" s="6">
        <f t="shared" si="21"/>
        <v>0</v>
      </c>
      <c r="BK37" s="2"/>
      <c r="BL37" s="2"/>
      <c r="BM37" s="2"/>
      <c r="BN37" s="58">
        <f t="shared" si="22"/>
        <v>164</v>
      </c>
      <c r="BO37" s="57">
        <f t="shared" si="23"/>
        <v>0</v>
      </c>
      <c r="BP37" s="61">
        <f t="shared" si="24"/>
        <v>164</v>
      </c>
      <c r="BQ37" s="155" t="s">
        <v>193</v>
      </c>
      <c r="BR37" s="177" t="str">
        <f>CONCATENATE(Tableau2[[#This Row],[Colonne1]],".jpg")</f>
        <v>CHABANNE Maxime.jpg</v>
      </c>
      <c r="BS37" s="181" t="str">
        <f>$BP$1&amp;Tableau2[[#This Row],[Colonne70]]</f>
        <v>F:\Gestion club DIJON TT\licencie\CHABANNE Maxime.jpg</v>
      </c>
    </row>
    <row r="38" spans="1:71" ht="21" x14ac:dyDescent="0.25">
      <c r="A38" s="63" t="str">
        <f t="shared" si="4"/>
        <v>CHAMAK Jules</v>
      </c>
      <c r="B38" s="76">
        <v>43367</v>
      </c>
      <c r="C38">
        <v>2110079</v>
      </c>
      <c r="D38" s="2" t="s">
        <v>470</v>
      </c>
      <c r="E38" s="2" t="str">
        <f t="shared" si="5"/>
        <v>CHAMAK</v>
      </c>
      <c r="F38" t="s">
        <v>603</v>
      </c>
      <c r="G38" s="2" t="str">
        <f t="shared" si="6"/>
        <v>Jules</v>
      </c>
      <c r="H38"/>
      <c r="I38"/>
      <c r="J38"/>
      <c r="K38" s="178"/>
      <c r="L38" s="178"/>
      <c r="M38"/>
      <c r="N38" s="2"/>
      <c r="O38" s="2"/>
      <c r="P38" s="6">
        <f t="shared" si="7"/>
        <v>0</v>
      </c>
      <c r="Q38" s="2"/>
      <c r="R38" s="2"/>
      <c r="S38" s="2"/>
      <c r="T38" s="2"/>
      <c r="U38" s="2"/>
      <c r="V38" s="6">
        <f t="shared" si="8"/>
        <v>0</v>
      </c>
      <c r="W38" s="2"/>
      <c r="X38" s="2"/>
      <c r="Y38" s="2"/>
      <c r="Z38" s="2"/>
      <c r="AA38" s="2"/>
      <c r="AB38" s="6">
        <f t="shared" si="9"/>
        <v>0</v>
      </c>
      <c r="AC38" s="2"/>
      <c r="AD38" s="2"/>
      <c r="AE38" s="2"/>
      <c r="AF38" s="57">
        <f t="shared" si="10"/>
        <v>0</v>
      </c>
      <c r="AG38" s="76">
        <v>36576</v>
      </c>
      <c r="AH38" s="2">
        <f t="shared" si="11"/>
        <v>2000</v>
      </c>
      <c r="AI38" s="62">
        <f t="shared" si="12"/>
        <v>18</v>
      </c>
      <c r="AJ38" s="62" t="str">
        <f t="shared" si="13"/>
        <v>Senior</v>
      </c>
      <c r="AK38" s="2" t="str">
        <f t="shared" si="14"/>
        <v>S</v>
      </c>
      <c r="AL38" t="s">
        <v>691</v>
      </c>
      <c r="AM38" s="2" t="str">
        <f t="shared" si="15"/>
        <v>T</v>
      </c>
      <c r="AN38" s="2"/>
      <c r="AO38" s="2" t="str">
        <f t="shared" si="16"/>
        <v/>
      </c>
      <c r="AP38" s="2" t="str">
        <f t="shared" si="17"/>
        <v>TS</v>
      </c>
      <c r="AQ38" s="50">
        <f>IF(AP38="",0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AR38" s="2"/>
      <c r="AS38" s="6">
        <f t="shared" si="18"/>
        <v>0</v>
      </c>
      <c r="AT38" s="2"/>
      <c r="AU38" s="6">
        <f>IF(AT38="",0,IF(AT38="non",0,IF(AT38="oui",IF(AJ38="veteran",parametre!I$7,IF(AJ38="senior",parametre!N$7,parametre!K$7)))))</f>
        <v>0</v>
      </c>
      <c r="AV38" s="2"/>
      <c r="AW38" s="6">
        <f>IF(AV38="",0,IF(AV38="oui",parametre!I$8,0))</f>
        <v>0</v>
      </c>
      <c r="AX38" s="2"/>
      <c r="AY38" s="6">
        <f>IF(AX38="",0,IF(AX38="oui",parametre!I$9,0))</f>
        <v>0</v>
      </c>
      <c r="AZ38" s="2"/>
      <c r="BA38" s="2"/>
      <c r="BB38" s="6">
        <f t="shared" si="19"/>
        <v>0</v>
      </c>
      <c r="BC38" s="50">
        <f>IF(AP38="",""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BD38" s="6">
        <f>IF(AP38="","",IF(AP38="v",parametre!D$25,IF(AP38="b",parametre!D$26,IF(AP38="tv",parametre!D$2,IF(AP38="ts",parametre!D$3,IF(AP38="tj",parametre!D$4,IF(AP38="tc",parametre!D$5,IF(AP38="tm",parametre!D$6,IF(AP38="tb",parametre!D$7,IF(AP38="tp",parametre!D$8,IF(AP38="plv",parametre!D$9,IF(AP38="pev",parametre!D$10,IF(AP38="pls",parametre!D$11,IF(AP38="pes",parametre!D$12,IF(AP38="pej",parametre!D$13,IF(AP38="pec",parametre!D$14,IF(AP38="pem",parametre!D$15,IF(AP38="peb",parametre!D$16,IF(AP38="pep",parametre!D$17,IF(AP38="ev",parametre!D$18,IF(AP38="es",parametre!D$19,IF(AP38="ej",parametre!D$20,IF(AP38="ec",parametre!D$21,IF(AP38="em",parametre!D$22,IF(AP38="eb",parametre!D$23,IF(AP38="ep",parametre!D$24,0))))))))))))))))))))))))))</f>
        <v>125</v>
      </c>
      <c r="BE38" s="6">
        <f>IF(AP38="","",IF(AP38="v",parametre!E$25,IF(AP38="b",parametre!E$26,IF(AP38="tv",parametre!E$2,IF(AP38="ts",parametre!E$3,IF(AP38="tj",parametre!E$4,IF(AP38="tc",parametre!E$5,IF(AP38="tm",parametre!E$6,IF(AP38="tb",parametre!E$7,IF(AP38="tp",parametre!E$8,IF(AP38="plv",parametre!E$9,IF(AP38="pev",parametre!E$10,IF(AP38="pls",parametre!E$11,IF(AP38="pes",parametre!E$12,IF(AP38="pej",parametre!E$13,IF(AP38="pec",parametre!E$14,IF(AP38="pem",parametre!E$15,IF(AP38="peb",parametre!E$16,IF(AP38="pep",parametre!E$17,IF(AP38="ev",parametre!E$18,IF(AP38="es",parametre!E$19,IF(AP38="ej",parametre!E$20,IF(AP38="ec",parametre!E$21,IF(AP38="em",parametre!E$22,IF(AP38="eb",parametre!E$23,IF(AP38="ep",parametre!E$24,0))))))))))))))))))))))))))</f>
        <v>59</v>
      </c>
      <c r="BF38" s="54">
        <f t="shared" si="20"/>
        <v>184</v>
      </c>
      <c r="BG38" s="2"/>
      <c r="BH38" s="2"/>
      <c r="BI38" s="2"/>
      <c r="BJ38" s="6">
        <f t="shared" si="21"/>
        <v>0</v>
      </c>
      <c r="BK38" s="2"/>
      <c r="BL38" s="2"/>
      <c r="BM38" s="2"/>
      <c r="BN38" s="58">
        <f t="shared" si="22"/>
        <v>184</v>
      </c>
      <c r="BO38" s="57">
        <f t="shared" si="23"/>
        <v>0</v>
      </c>
      <c r="BP38" s="61">
        <f t="shared" si="24"/>
        <v>184</v>
      </c>
      <c r="BQ38" s="155" t="s">
        <v>193</v>
      </c>
      <c r="BR38" s="177" t="str">
        <f>CONCATENATE(Tableau2[[#This Row],[Colonne1]],".jpg")</f>
        <v>CHAMAK Jules.jpg</v>
      </c>
      <c r="BS38" s="181" t="str">
        <f>$BP$1&amp;Tableau2[[#This Row],[Colonne70]]</f>
        <v>F:\Gestion club DIJON TT\licencie\CHAMAK Jules.jpg</v>
      </c>
    </row>
    <row r="39" spans="1:71" ht="21" x14ac:dyDescent="0.25">
      <c r="A39" s="63" t="str">
        <f t="shared" ref="A39:A71" si="25">CONCATENATE(E39," ", G39)</f>
        <v>CHAROTTE Maxime</v>
      </c>
      <c r="B39" s="76">
        <v>43356</v>
      </c>
      <c r="C39">
        <v>2112405</v>
      </c>
      <c r="D39" s="2" t="s">
        <v>471</v>
      </c>
      <c r="E39" s="2" t="str">
        <f t="shared" ref="E39:E71" si="26">UPPER(D39)</f>
        <v>CHAROTTE</v>
      </c>
      <c r="F39" t="s">
        <v>602</v>
      </c>
      <c r="G39" s="2" t="str">
        <f t="shared" ref="G39:G71" si="27">PROPER(F39)</f>
        <v>Maxime</v>
      </c>
      <c r="H39"/>
      <c r="I39"/>
      <c r="J39"/>
      <c r="K39" s="178"/>
      <c r="L39" s="178"/>
      <c r="M39"/>
      <c r="N39" s="2"/>
      <c r="O39" s="2"/>
      <c r="P39" s="6">
        <f t="shared" ref="P39:P71" si="28">IF(O39="",0,_xlfn.NUMBERVALUE(O39))</f>
        <v>0</v>
      </c>
      <c r="Q39" s="2"/>
      <c r="R39" s="2"/>
      <c r="S39" s="2"/>
      <c r="T39" s="2"/>
      <c r="U39" s="2"/>
      <c r="V39" s="6">
        <f t="shared" ref="V39:V71" si="29">IF(U39="",0,_xlfn.NUMBERVALUE(U39))</f>
        <v>0</v>
      </c>
      <c r="W39" s="2"/>
      <c r="X39" s="2"/>
      <c r="Y39" s="2"/>
      <c r="Z39" s="2"/>
      <c r="AA39" s="2"/>
      <c r="AB39" s="6">
        <f t="shared" ref="AB39:AB71" si="30">IF(AA39="",0,_xlfn.NUMBERVALUE(AA39))</f>
        <v>0</v>
      </c>
      <c r="AC39" s="2"/>
      <c r="AD39" s="2"/>
      <c r="AE39" s="2"/>
      <c r="AF39" s="57">
        <f t="shared" ref="AF39:AF71" si="31">AB39+V39+P39</f>
        <v>0</v>
      </c>
      <c r="AG39" s="76">
        <v>38769</v>
      </c>
      <c r="AH39" s="2">
        <f t="shared" ref="AH39:AH71" si="32">IF(AG39="","",YEAR(AG39))</f>
        <v>2006</v>
      </c>
      <c r="AI39" s="62">
        <f t="shared" ref="AI39:AI71" si="33">IF(AH39="","",C$1-AH39)</f>
        <v>12</v>
      </c>
      <c r="AJ39" s="62" t="str">
        <f t="shared" ref="AJ39:AJ71" si="34">IF(AI39="","",IF(AI39&gt;=40,"Veteran",IF(AND(AI39&gt;=9,AI39&lt;11),"Benjamin",IF(AND(AI39&gt;=11,AI39&lt;13),"Minime",IF(AND(AI39&gt;=13,AI39&lt;15),"Cadet",IF(AND(AI39&gt;=15,AI39&lt;18),"Junior",IF(AND(AI39&gt;=18,AI39&lt;40),"Senior","Poussin")))))))</f>
        <v>Minime</v>
      </c>
      <c r="AK39" s="2" t="str">
        <f t="shared" ref="AK39:AK71" si="35">UPPER(MID(AJ39,1,1))</f>
        <v>M</v>
      </c>
      <c r="AL39" t="s">
        <v>691</v>
      </c>
      <c r="AM39" s="2" t="str">
        <f t="shared" ref="AM39:AM71" si="36">UPPER(MID(AL39,1,1))</f>
        <v>T</v>
      </c>
      <c r="AN39" s="2"/>
      <c r="AO39" s="2" t="str">
        <f t="shared" ref="AO39:AO71" si="37">UPPER(MID(AN39,1,1))</f>
        <v/>
      </c>
      <c r="AP39" s="2" t="str">
        <f t="shared" ref="AP39:AP71" si="38">IF(AM39="v","v",IF(AM39="B","b",CONCATENATE(AM39,AO39,AK39)))</f>
        <v>TM</v>
      </c>
      <c r="AQ39" s="50">
        <f>IF(AP39="",0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AR39" s="2"/>
      <c r="AS39" s="6">
        <f t="shared" ref="AS39:AS71" si="39">IF(AR39="",0,IF(AR39="oui",120,0))</f>
        <v>0</v>
      </c>
      <c r="AT39" s="2"/>
      <c r="AU39" s="6">
        <f>IF(AT39="",0,IF(AT39="non",0,IF(AT39="oui",IF(AJ39="veteran",parametre!I$7,IF(AJ39="senior",parametre!N$7,parametre!K$7)))))</f>
        <v>0</v>
      </c>
      <c r="AV39" s="2"/>
      <c r="AW39" s="6">
        <f>IF(AV39="",0,IF(AV39="oui",parametre!I$8,0))</f>
        <v>0</v>
      </c>
      <c r="AX39" s="2"/>
      <c r="AY39" s="6">
        <f>IF(AX39="",0,IF(AX39="oui",parametre!I$9,0))</f>
        <v>0</v>
      </c>
      <c r="AZ39" s="2"/>
      <c r="BA39" s="2"/>
      <c r="BB39" s="6">
        <f t="shared" ref="BB39:BB71" si="40">IF(BA39="",0,_xlfn.NUMBERVALUE(BA39))</f>
        <v>0</v>
      </c>
      <c r="BC39" s="50">
        <f>IF(AP39="",""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BD39" s="6">
        <f>IF(AP39="","",IF(AP39="v",parametre!D$25,IF(AP39="b",parametre!D$26,IF(AP39="tv",parametre!D$2,IF(AP39="ts",parametre!D$3,IF(AP39="tj",parametre!D$4,IF(AP39="tc",parametre!D$5,IF(AP39="tm",parametre!D$6,IF(AP39="tb",parametre!D$7,IF(AP39="tp",parametre!D$8,IF(AP39="plv",parametre!D$9,IF(AP39="pev",parametre!D$10,IF(AP39="pls",parametre!D$11,IF(AP39="pes",parametre!D$12,IF(AP39="pej",parametre!D$13,IF(AP39="pec",parametre!D$14,IF(AP39="pem",parametre!D$15,IF(AP39="peb",parametre!D$16,IF(AP39="pep",parametre!D$17,IF(AP39="ev",parametre!D$18,IF(AP39="es",parametre!D$19,IF(AP39="ej",parametre!D$20,IF(AP39="ec",parametre!D$21,IF(AP39="em",parametre!D$22,IF(AP39="eb",parametre!D$23,IF(AP39="ep",parametre!D$24,0))))))))))))))))))))))))))</f>
        <v>128.5</v>
      </c>
      <c r="BE39" s="6">
        <f>IF(AP39="","",IF(AP39="v",parametre!E$25,IF(AP39="b",parametre!E$26,IF(AP39="tv",parametre!E$2,IF(AP39="ts",parametre!E$3,IF(AP39="tj",parametre!E$4,IF(AP39="tc",parametre!E$5,IF(AP39="tm",parametre!E$6,IF(AP39="tb",parametre!E$7,IF(AP39="tp",parametre!E$8,IF(AP39="plv",parametre!E$9,IF(AP39="pev",parametre!E$10,IF(AP39="pls",parametre!E$11,IF(AP39="pes",parametre!E$12,IF(AP39="pej",parametre!E$13,IF(AP39="pec",parametre!E$14,IF(AP39="pem",parametre!E$15,IF(AP39="peb",parametre!E$16,IF(AP39="pep",parametre!E$17,IF(AP39="ev",parametre!E$18,IF(AP39="es",parametre!E$19,IF(AP39="ej",parametre!E$20,IF(AP39="ec",parametre!E$21,IF(AP39="em",parametre!E$22,IF(AP39="eb",parametre!E$23,IF(AP39="ep",parametre!E$24,0))))))))))))))))))))))))))</f>
        <v>40.5</v>
      </c>
      <c r="BF39" s="54">
        <f t="shared" ref="BF39:BF71" si="41">IF(AP39="",0,BC39+AS39+AU39+AW39-AY39-BB39)</f>
        <v>169</v>
      </c>
      <c r="BG39" s="2"/>
      <c r="BH39" s="2"/>
      <c r="BI39" s="2"/>
      <c r="BJ39" s="6">
        <f t="shared" ref="BJ39:BJ71" si="42">_xlfn.NUMBERVALUE(BI39)</f>
        <v>0</v>
      </c>
      <c r="BK39" s="2"/>
      <c r="BL39" s="2"/>
      <c r="BM39" s="2"/>
      <c r="BN39" s="58">
        <f t="shared" ref="BN39:BN71" si="43">BF39+BJ39</f>
        <v>169</v>
      </c>
      <c r="BO39" s="57">
        <f t="shared" ref="BO39:BO71" si="44">AF39</f>
        <v>0</v>
      </c>
      <c r="BP39" s="61">
        <f t="shared" ref="BP39:BP71" si="45">BN39-BO39-BJ39</f>
        <v>169</v>
      </c>
      <c r="BQ39" s="155" t="s">
        <v>193</v>
      </c>
      <c r="BR39" s="177" t="str">
        <f>CONCATENATE(Tableau2[[#This Row],[Colonne1]],".jpg")</f>
        <v>CHAROTTE Maxime.jpg</v>
      </c>
      <c r="BS39" s="181" t="str">
        <f>$BP$1&amp;Tableau2[[#This Row],[Colonne70]]</f>
        <v>F:\Gestion club DIJON TT\licencie\CHAROTTE Maxime.jpg</v>
      </c>
    </row>
    <row r="40" spans="1:71" ht="21" x14ac:dyDescent="0.25">
      <c r="A40" s="63" t="str">
        <f t="shared" si="25"/>
        <v>CLEMENT Maurice</v>
      </c>
      <c r="B40" s="76">
        <v>43419</v>
      </c>
      <c r="C40">
        <v>216303</v>
      </c>
      <c r="D40" s="2" t="s">
        <v>472</v>
      </c>
      <c r="E40" s="2" t="str">
        <f t="shared" si="26"/>
        <v>CLEMENT</v>
      </c>
      <c r="F40" t="s">
        <v>604</v>
      </c>
      <c r="G40" s="2" t="str">
        <f t="shared" si="27"/>
        <v>Maurice</v>
      </c>
      <c r="H40"/>
      <c r="I40"/>
      <c r="J40"/>
      <c r="K40" s="178"/>
      <c r="L40" s="178"/>
      <c r="M40"/>
      <c r="N40" s="2"/>
      <c r="O40" s="2"/>
      <c r="P40" s="6">
        <f t="shared" si="28"/>
        <v>0</v>
      </c>
      <c r="Q40" s="2"/>
      <c r="R40" s="2"/>
      <c r="S40" s="2"/>
      <c r="T40" s="2"/>
      <c r="U40" s="2"/>
      <c r="V40" s="6">
        <f t="shared" si="29"/>
        <v>0</v>
      </c>
      <c r="W40" s="2"/>
      <c r="X40" s="2"/>
      <c r="Y40" s="2"/>
      <c r="Z40" s="2"/>
      <c r="AA40" s="2"/>
      <c r="AB40" s="6">
        <f t="shared" si="30"/>
        <v>0</v>
      </c>
      <c r="AC40" s="2"/>
      <c r="AD40" s="2"/>
      <c r="AE40" s="2"/>
      <c r="AF40" s="57">
        <f t="shared" si="31"/>
        <v>0</v>
      </c>
      <c r="AG40" s="76">
        <v>16922</v>
      </c>
      <c r="AH40" s="2">
        <f t="shared" si="32"/>
        <v>1946</v>
      </c>
      <c r="AI40" s="62">
        <f t="shared" si="33"/>
        <v>72</v>
      </c>
      <c r="AJ40" s="62" t="str">
        <f t="shared" si="34"/>
        <v>Veteran</v>
      </c>
      <c r="AK40" s="2" t="str">
        <f t="shared" si="35"/>
        <v>V</v>
      </c>
      <c r="AL40" t="s">
        <v>691</v>
      </c>
      <c r="AM40" s="2" t="str">
        <f t="shared" si="36"/>
        <v>T</v>
      </c>
      <c r="AN40" s="2"/>
      <c r="AO40" s="2" t="str">
        <f t="shared" si="37"/>
        <v/>
      </c>
      <c r="AP40" s="2" t="str">
        <f t="shared" si="38"/>
        <v>TV</v>
      </c>
      <c r="AQ40" s="50">
        <f>IF(AP40="",0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AR40" s="2"/>
      <c r="AS40" s="6">
        <f t="shared" si="39"/>
        <v>0</v>
      </c>
      <c r="AT40" s="2"/>
      <c r="AU40" s="6">
        <f>IF(AT40="",0,IF(AT40="non",0,IF(AT40="oui",IF(AJ40="veteran",parametre!I$7,IF(AJ40="senior",parametre!N$7,parametre!K$7)))))</f>
        <v>0</v>
      </c>
      <c r="AV40" s="2"/>
      <c r="AW40" s="6">
        <f>IF(AV40="",0,IF(AV40="oui",parametre!I$8,0))</f>
        <v>0</v>
      </c>
      <c r="AX40" s="2"/>
      <c r="AY40" s="6">
        <f>IF(AX40="",0,IF(AX40="oui",parametre!I$9,0))</f>
        <v>0</v>
      </c>
      <c r="AZ40" s="2"/>
      <c r="BA40" s="2"/>
      <c r="BB40" s="6">
        <f t="shared" si="40"/>
        <v>0</v>
      </c>
      <c r="BC40" s="50">
        <f>IF(AP40="",""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BD40" s="6">
        <f>IF(AP40="","",IF(AP40="v",parametre!D$25,IF(AP40="b",parametre!D$26,IF(AP40="tv",parametre!D$2,IF(AP40="ts",parametre!D$3,IF(AP40="tj",parametre!D$4,IF(AP40="tc",parametre!D$5,IF(AP40="tm",parametre!D$6,IF(AP40="tb",parametre!D$7,IF(AP40="tp",parametre!D$8,IF(AP40="plv",parametre!D$9,IF(AP40="pev",parametre!D$10,IF(AP40="pls",parametre!D$11,IF(AP40="pes",parametre!D$12,IF(AP40="pej",parametre!D$13,IF(AP40="pec",parametre!D$14,IF(AP40="pem",parametre!D$15,IF(AP40="peb",parametre!D$16,IF(AP40="pep",parametre!D$17,IF(AP40="ev",parametre!D$18,IF(AP40="es",parametre!D$19,IF(AP40="ej",parametre!D$20,IF(AP40="ec",parametre!D$21,IF(AP40="em",parametre!D$22,IF(AP40="eb",parametre!D$23,IF(AP40="ep",parametre!D$24,0))))))))))))))))))))))))))</f>
        <v>125</v>
      </c>
      <c r="BE40" s="6">
        <f>IF(AP40="","",IF(AP40="v",parametre!E$25,IF(AP40="b",parametre!E$26,IF(AP40="tv",parametre!E$2,IF(AP40="ts",parametre!E$3,IF(AP40="tj",parametre!E$4,IF(AP40="tc",parametre!E$5,IF(AP40="tm",parametre!E$6,IF(AP40="tb",parametre!E$7,IF(AP40="tp",parametre!E$8,IF(AP40="plv",parametre!E$9,IF(AP40="pev",parametre!E$10,IF(AP40="pls",parametre!E$11,IF(AP40="pes",parametre!E$12,IF(AP40="pej",parametre!E$13,IF(AP40="pec",parametre!E$14,IF(AP40="pem",parametre!E$15,IF(AP40="peb",parametre!E$16,IF(AP40="pep",parametre!E$17,IF(AP40="ev",parametre!E$18,IF(AP40="es",parametre!E$19,IF(AP40="ej",parametre!E$20,IF(AP40="ec",parametre!E$21,IF(AP40="em",parametre!E$22,IF(AP40="eb",parametre!E$23,IF(AP40="ep",parametre!E$24,0))))))))))))))))))))))))))</f>
        <v>59</v>
      </c>
      <c r="BF40" s="54">
        <f t="shared" si="41"/>
        <v>184</v>
      </c>
      <c r="BG40" s="2"/>
      <c r="BH40" s="2"/>
      <c r="BI40" s="2"/>
      <c r="BJ40" s="6">
        <f t="shared" si="42"/>
        <v>0</v>
      </c>
      <c r="BK40" s="2"/>
      <c r="BL40" s="2"/>
      <c r="BM40" s="2"/>
      <c r="BN40" s="58">
        <f t="shared" si="43"/>
        <v>184</v>
      </c>
      <c r="BO40" s="57">
        <f t="shared" si="44"/>
        <v>0</v>
      </c>
      <c r="BP40" s="61">
        <f t="shared" si="45"/>
        <v>184</v>
      </c>
      <c r="BQ40" s="155" t="s">
        <v>193</v>
      </c>
      <c r="BR40" s="177" t="str">
        <f>CONCATENATE(Tableau2[[#This Row],[Colonne1]],".jpg")</f>
        <v>CLEMENT Maurice.jpg</v>
      </c>
      <c r="BS40" s="181" t="str">
        <f>$BP$1&amp;Tableau2[[#This Row],[Colonne70]]</f>
        <v>F:\Gestion club DIJON TT\licencie\CLEMENT Maurice.jpg</v>
      </c>
    </row>
    <row r="41" spans="1:71" ht="21" x14ac:dyDescent="0.25">
      <c r="A41" s="63" t="str">
        <f t="shared" si="25"/>
        <v>CLEMENT Ulysse</v>
      </c>
      <c r="B41" s="76">
        <v>43325</v>
      </c>
      <c r="C41">
        <v>2112511</v>
      </c>
      <c r="D41" s="2" t="s">
        <v>472</v>
      </c>
      <c r="E41" s="2" t="str">
        <f t="shared" si="26"/>
        <v>CLEMENT</v>
      </c>
      <c r="F41" t="s">
        <v>605</v>
      </c>
      <c r="G41" s="2" t="str">
        <f t="shared" si="27"/>
        <v>Ulysse</v>
      </c>
      <c r="H41"/>
      <c r="I41"/>
      <c r="J41"/>
      <c r="K41" s="178"/>
      <c r="L41" s="178"/>
      <c r="M41"/>
      <c r="N41" s="2"/>
      <c r="O41" s="2"/>
      <c r="P41" s="6">
        <f t="shared" si="28"/>
        <v>0</v>
      </c>
      <c r="Q41" s="2"/>
      <c r="R41" s="2"/>
      <c r="S41" s="2"/>
      <c r="T41" s="2"/>
      <c r="U41" s="2"/>
      <c r="V41" s="6">
        <f t="shared" si="29"/>
        <v>0</v>
      </c>
      <c r="W41" s="2"/>
      <c r="X41" s="2"/>
      <c r="Y41" s="2"/>
      <c r="Z41" s="2"/>
      <c r="AA41" s="2"/>
      <c r="AB41" s="6">
        <f t="shared" si="30"/>
        <v>0</v>
      </c>
      <c r="AC41" s="2"/>
      <c r="AD41" s="2"/>
      <c r="AE41" s="2"/>
      <c r="AF41" s="57">
        <f t="shared" si="31"/>
        <v>0</v>
      </c>
      <c r="AG41" s="76">
        <v>38265</v>
      </c>
      <c r="AH41" s="2">
        <f t="shared" si="32"/>
        <v>2004</v>
      </c>
      <c r="AI41" s="62">
        <f t="shared" si="33"/>
        <v>14</v>
      </c>
      <c r="AJ41" s="62" t="str">
        <f t="shared" si="34"/>
        <v>Cadet</v>
      </c>
      <c r="AK41" s="2" t="str">
        <f t="shared" si="35"/>
        <v>C</v>
      </c>
      <c r="AL41" t="s">
        <v>691</v>
      </c>
      <c r="AM41" s="2" t="str">
        <f t="shared" si="36"/>
        <v>T</v>
      </c>
      <c r="AN41" s="2"/>
      <c r="AO41" s="2" t="str">
        <f t="shared" si="37"/>
        <v/>
      </c>
      <c r="AP41" s="2" t="str">
        <f t="shared" si="38"/>
        <v>TC</v>
      </c>
      <c r="AQ41" s="50">
        <f>IF(AP41="",0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AR41" s="2"/>
      <c r="AS41" s="6">
        <f t="shared" si="39"/>
        <v>0</v>
      </c>
      <c r="AT41" s="2"/>
      <c r="AU41" s="6">
        <f>IF(AT41="",0,IF(AT41="non",0,IF(AT41="oui",IF(AJ41="veteran",parametre!I$7,IF(AJ41="senior",parametre!N$7,parametre!K$7)))))</f>
        <v>0</v>
      </c>
      <c r="AV41" s="2"/>
      <c r="AW41" s="6">
        <f>IF(AV41="",0,IF(AV41="oui",parametre!I$8,0))</f>
        <v>0</v>
      </c>
      <c r="AX41" s="2"/>
      <c r="AY41" s="6">
        <f>IF(AX41="",0,IF(AX41="oui",parametre!I$9,0))</f>
        <v>0</v>
      </c>
      <c r="AZ41" s="2"/>
      <c r="BA41" s="2"/>
      <c r="BB41" s="6">
        <f t="shared" si="40"/>
        <v>0</v>
      </c>
      <c r="BC41" s="50">
        <f>IF(AP41="",""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BD41" s="6">
        <f>IF(AP41="","",IF(AP41="v",parametre!D$25,IF(AP41="b",parametre!D$26,IF(AP41="tv",parametre!D$2,IF(AP41="ts",parametre!D$3,IF(AP41="tj",parametre!D$4,IF(AP41="tc",parametre!D$5,IF(AP41="tm",parametre!D$6,IF(AP41="tb",parametre!D$7,IF(AP41="tp",parametre!D$8,IF(AP41="plv",parametre!D$9,IF(AP41="pev",parametre!D$10,IF(AP41="pls",parametre!D$11,IF(AP41="pes",parametre!D$12,IF(AP41="pej",parametre!D$13,IF(AP41="pec",parametre!D$14,IF(AP41="pem",parametre!D$15,IF(AP41="peb",parametre!D$16,IF(AP41="pep",parametre!D$17,IF(AP41="ev",parametre!D$18,IF(AP41="es",parametre!D$19,IF(AP41="ej",parametre!D$20,IF(AP41="ec",parametre!D$21,IF(AP41="em",parametre!D$22,IF(AP41="eb",parametre!D$23,IF(AP41="ep",parametre!D$24,0))))))))))))))))))))))))))</f>
        <v>128.5</v>
      </c>
      <c r="BE41" s="6">
        <f>IF(AP41="","",IF(AP41="v",parametre!E$25,IF(AP41="b",parametre!E$26,IF(AP41="tv",parametre!E$2,IF(AP41="ts",parametre!E$3,IF(AP41="tj",parametre!E$4,IF(AP41="tc",parametre!E$5,IF(AP41="tm",parametre!E$6,IF(AP41="tb",parametre!E$7,IF(AP41="tp",parametre!E$8,IF(AP41="plv",parametre!E$9,IF(AP41="pev",parametre!E$10,IF(AP41="pls",parametre!E$11,IF(AP41="pes",parametre!E$12,IF(AP41="pej",parametre!E$13,IF(AP41="pec",parametre!E$14,IF(AP41="pem",parametre!E$15,IF(AP41="peb",parametre!E$16,IF(AP41="pep",parametre!E$17,IF(AP41="ev",parametre!E$18,IF(AP41="es",parametre!E$19,IF(AP41="ej",parametre!E$20,IF(AP41="ec",parametre!E$21,IF(AP41="em",parametre!E$22,IF(AP41="eb",parametre!E$23,IF(AP41="ep",parametre!E$24,0))))))))))))))))))))))))))</f>
        <v>40.5</v>
      </c>
      <c r="BF41" s="54">
        <f t="shared" si="41"/>
        <v>169</v>
      </c>
      <c r="BG41" s="2"/>
      <c r="BH41" s="2"/>
      <c r="BI41" s="2"/>
      <c r="BJ41" s="6">
        <f t="shared" si="42"/>
        <v>0</v>
      </c>
      <c r="BK41" s="2"/>
      <c r="BL41" s="2"/>
      <c r="BM41" s="2"/>
      <c r="BN41" s="58">
        <f t="shared" si="43"/>
        <v>169</v>
      </c>
      <c r="BO41" s="57">
        <f t="shared" si="44"/>
        <v>0</v>
      </c>
      <c r="BP41" s="61">
        <f t="shared" si="45"/>
        <v>169</v>
      </c>
      <c r="BQ41" s="155" t="s">
        <v>193</v>
      </c>
      <c r="BR41" s="177" t="str">
        <f>CONCATENATE(Tableau2[[#This Row],[Colonne1]],".jpg")</f>
        <v>CLEMENT Ulysse.jpg</v>
      </c>
      <c r="BS41" s="181" t="str">
        <f>$BP$1&amp;Tableau2[[#This Row],[Colonne70]]</f>
        <v>F:\Gestion club DIJON TT\licencie\CLEMENT Ulysse.jpg</v>
      </c>
    </row>
    <row r="42" spans="1:71" ht="21" x14ac:dyDescent="0.25">
      <c r="A42" s="63" t="str">
        <f t="shared" si="25"/>
        <v>CLEMENT Serge</v>
      </c>
      <c r="B42" s="76">
        <v>43326</v>
      </c>
      <c r="C42">
        <v>2111006</v>
      </c>
      <c r="D42" s="2" t="s">
        <v>472</v>
      </c>
      <c r="E42" s="2" t="str">
        <f t="shared" si="26"/>
        <v>CLEMENT</v>
      </c>
      <c r="F42" t="s">
        <v>606</v>
      </c>
      <c r="G42" s="2" t="str">
        <f t="shared" si="27"/>
        <v>Serge</v>
      </c>
      <c r="H42"/>
      <c r="I42"/>
      <c r="J42"/>
      <c r="K42" s="178"/>
      <c r="L42" s="178"/>
      <c r="M42"/>
      <c r="N42" s="2"/>
      <c r="O42" s="2"/>
      <c r="P42" s="6">
        <f t="shared" si="28"/>
        <v>0</v>
      </c>
      <c r="Q42" s="2"/>
      <c r="R42" s="2"/>
      <c r="S42" s="2"/>
      <c r="T42" s="2"/>
      <c r="U42" s="2"/>
      <c r="V42" s="6">
        <f t="shared" si="29"/>
        <v>0</v>
      </c>
      <c r="W42" s="2"/>
      <c r="X42" s="2"/>
      <c r="Y42" s="2"/>
      <c r="Z42" s="2"/>
      <c r="AA42" s="2"/>
      <c r="AB42" s="6">
        <f t="shared" si="30"/>
        <v>0</v>
      </c>
      <c r="AC42" s="2"/>
      <c r="AD42" s="2"/>
      <c r="AE42" s="2"/>
      <c r="AF42" s="57">
        <f t="shared" si="31"/>
        <v>0</v>
      </c>
      <c r="AG42" s="76">
        <v>21385</v>
      </c>
      <c r="AH42" s="2">
        <f t="shared" si="32"/>
        <v>1958</v>
      </c>
      <c r="AI42" s="62">
        <f t="shared" si="33"/>
        <v>60</v>
      </c>
      <c r="AJ42" s="62" t="str">
        <f t="shared" si="34"/>
        <v>Veteran</v>
      </c>
      <c r="AK42" s="2" t="str">
        <f t="shared" si="35"/>
        <v>V</v>
      </c>
      <c r="AL42" t="s">
        <v>691</v>
      </c>
      <c r="AM42" s="2" t="str">
        <f t="shared" si="36"/>
        <v>T</v>
      </c>
      <c r="AN42" s="2"/>
      <c r="AO42" s="2" t="str">
        <f t="shared" si="37"/>
        <v/>
      </c>
      <c r="AP42" s="2" t="str">
        <f t="shared" si="38"/>
        <v>TV</v>
      </c>
      <c r="AQ42" s="50">
        <f>IF(AP42="",0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AR42" s="2"/>
      <c r="AS42" s="6">
        <f t="shared" si="39"/>
        <v>0</v>
      </c>
      <c r="AT42" s="2"/>
      <c r="AU42" s="6">
        <f>IF(AT42="",0,IF(AT42="non",0,IF(AT42="oui",IF(AJ42="veteran",parametre!I$7,IF(AJ42="senior",parametre!N$7,parametre!K$7)))))</f>
        <v>0</v>
      </c>
      <c r="AV42" s="2"/>
      <c r="AW42" s="6">
        <f>IF(AV42="",0,IF(AV42="oui",parametre!I$8,0))</f>
        <v>0</v>
      </c>
      <c r="AX42" s="2"/>
      <c r="AY42" s="6">
        <f>IF(AX42="",0,IF(AX42="oui",parametre!I$9,0))</f>
        <v>0</v>
      </c>
      <c r="AZ42" s="2"/>
      <c r="BA42" s="2"/>
      <c r="BB42" s="6">
        <f t="shared" si="40"/>
        <v>0</v>
      </c>
      <c r="BC42" s="50">
        <f>IF(AP42="",""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BD42" s="6">
        <f>IF(AP42="","",IF(AP42="v",parametre!D$25,IF(AP42="b",parametre!D$26,IF(AP42="tv",parametre!D$2,IF(AP42="ts",parametre!D$3,IF(AP42="tj",parametre!D$4,IF(AP42="tc",parametre!D$5,IF(AP42="tm",parametre!D$6,IF(AP42="tb",parametre!D$7,IF(AP42="tp",parametre!D$8,IF(AP42="plv",parametre!D$9,IF(AP42="pev",parametre!D$10,IF(AP42="pls",parametre!D$11,IF(AP42="pes",parametre!D$12,IF(AP42="pej",parametre!D$13,IF(AP42="pec",parametre!D$14,IF(AP42="pem",parametre!D$15,IF(AP42="peb",parametre!D$16,IF(AP42="pep",parametre!D$17,IF(AP42="ev",parametre!D$18,IF(AP42="es",parametre!D$19,IF(AP42="ej",parametre!D$20,IF(AP42="ec",parametre!D$21,IF(AP42="em",parametre!D$22,IF(AP42="eb",parametre!D$23,IF(AP42="ep",parametre!D$24,0))))))))))))))))))))))))))</f>
        <v>125</v>
      </c>
      <c r="BE42" s="6">
        <f>IF(AP42="","",IF(AP42="v",parametre!E$25,IF(AP42="b",parametre!E$26,IF(AP42="tv",parametre!E$2,IF(AP42="ts",parametre!E$3,IF(AP42="tj",parametre!E$4,IF(AP42="tc",parametre!E$5,IF(AP42="tm",parametre!E$6,IF(AP42="tb",parametre!E$7,IF(AP42="tp",parametre!E$8,IF(AP42="plv",parametre!E$9,IF(AP42="pev",parametre!E$10,IF(AP42="pls",parametre!E$11,IF(AP42="pes",parametre!E$12,IF(AP42="pej",parametre!E$13,IF(AP42="pec",parametre!E$14,IF(AP42="pem",parametre!E$15,IF(AP42="peb",parametre!E$16,IF(AP42="pep",parametre!E$17,IF(AP42="ev",parametre!E$18,IF(AP42="es",parametre!E$19,IF(AP42="ej",parametre!E$20,IF(AP42="ec",parametre!E$21,IF(AP42="em",parametre!E$22,IF(AP42="eb",parametre!E$23,IF(AP42="ep",parametre!E$24,0))))))))))))))))))))))))))</f>
        <v>59</v>
      </c>
      <c r="BF42" s="54">
        <f t="shared" si="41"/>
        <v>184</v>
      </c>
      <c r="BG42" s="2"/>
      <c r="BH42" s="2"/>
      <c r="BI42" s="2"/>
      <c r="BJ42" s="6">
        <f t="shared" si="42"/>
        <v>0</v>
      </c>
      <c r="BK42" s="2"/>
      <c r="BL42" s="2"/>
      <c r="BM42" s="2"/>
      <c r="BN42" s="58">
        <f t="shared" si="43"/>
        <v>184</v>
      </c>
      <c r="BO42" s="57">
        <f t="shared" si="44"/>
        <v>0</v>
      </c>
      <c r="BP42" s="61">
        <f t="shared" si="45"/>
        <v>184</v>
      </c>
      <c r="BQ42" s="155" t="s">
        <v>193</v>
      </c>
      <c r="BR42" s="177" t="str">
        <f>CONCATENATE(Tableau2[[#This Row],[Colonne1]],".jpg")</f>
        <v>CLEMENT Serge.jpg</v>
      </c>
      <c r="BS42" s="181" t="str">
        <f>$BP$1&amp;Tableau2[[#This Row],[Colonne70]]</f>
        <v>F:\Gestion club DIJON TT\licencie\CLEMENT Serge.jpg</v>
      </c>
    </row>
    <row r="43" spans="1:71" ht="21" x14ac:dyDescent="0.25">
      <c r="A43" s="63" t="str">
        <f t="shared" si="25"/>
        <v>CLUZEL Antonin</v>
      </c>
      <c r="B43" s="76">
        <v>43361</v>
      </c>
      <c r="C43">
        <v>2112642</v>
      </c>
      <c r="D43" s="2" t="s">
        <v>473</v>
      </c>
      <c r="E43" s="2" t="str">
        <f t="shared" si="26"/>
        <v>CLUZEL</v>
      </c>
      <c r="F43" t="s">
        <v>583</v>
      </c>
      <c r="G43" s="2" t="str">
        <f t="shared" si="27"/>
        <v>Antonin</v>
      </c>
      <c r="H43"/>
      <c r="I43"/>
      <c r="J43"/>
      <c r="K43" s="178"/>
      <c r="L43" s="178"/>
      <c r="M43"/>
      <c r="N43" s="2"/>
      <c r="O43" s="2"/>
      <c r="P43" s="6">
        <f t="shared" si="28"/>
        <v>0</v>
      </c>
      <c r="Q43" s="2"/>
      <c r="R43" s="2"/>
      <c r="S43" s="2"/>
      <c r="T43" s="2"/>
      <c r="U43" s="2"/>
      <c r="V43" s="6">
        <f t="shared" si="29"/>
        <v>0</v>
      </c>
      <c r="W43" s="2"/>
      <c r="X43" s="2"/>
      <c r="Y43" s="2"/>
      <c r="Z43" s="2"/>
      <c r="AA43" s="2"/>
      <c r="AB43" s="6">
        <f t="shared" si="30"/>
        <v>0</v>
      </c>
      <c r="AC43" s="2"/>
      <c r="AD43" s="2"/>
      <c r="AE43" s="2"/>
      <c r="AF43" s="57">
        <f t="shared" si="31"/>
        <v>0</v>
      </c>
      <c r="AG43" s="76">
        <v>39510</v>
      </c>
      <c r="AH43" s="2">
        <f t="shared" si="32"/>
        <v>2008</v>
      </c>
      <c r="AI43" s="62">
        <f t="shared" si="33"/>
        <v>10</v>
      </c>
      <c r="AJ43" s="62" t="str">
        <f t="shared" si="34"/>
        <v>Benjamin</v>
      </c>
      <c r="AK43" s="2" t="str">
        <f t="shared" si="35"/>
        <v>B</v>
      </c>
      <c r="AL43" t="s">
        <v>691</v>
      </c>
      <c r="AM43" s="2" t="str">
        <f t="shared" si="36"/>
        <v>T</v>
      </c>
      <c r="AN43" s="2"/>
      <c r="AO43" s="2" t="str">
        <f t="shared" si="37"/>
        <v/>
      </c>
      <c r="AP43" s="2" t="str">
        <f t="shared" si="38"/>
        <v>TB</v>
      </c>
      <c r="AQ43" s="50">
        <f>IF(AP43="",0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AR43" s="2"/>
      <c r="AS43" s="6">
        <f t="shared" si="39"/>
        <v>0</v>
      </c>
      <c r="AT43" s="2"/>
      <c r="AU43" s="6">
        <f>IF(AT43="",0,IF(AT43="non",0,IF(AT43="oui",IF(AJ43="veteran",parametre!I$7,IF(AJ43="senior",parametre!N$7,parametre!K$7)))))</f>
        <v>0</v>
      </c>
      <c r="AV43" s="2"/>
      <c r="AW43" s="6">
        <f>IF(AV43="",0,IF(AV43="oui",parametre!I$8,0))</f>
        <v>0</v>
      </c>
      <c r="AX43" s="2"/>
      <c r="AY43" s="6">
        <f>IF(AX43="",0,IF(AX43="oui",parametre!I$9,0))</f>
        <v>0</v>
      </c>
      <c r="AZ43" s="2"/>
      <c r="BA43" s="2"/>
      <c r="BB43" s="6">
        <f t="shared" si="40"/>
        <v>0</v>
      </c>
      <c r="BC43" s="50">
        <f>IF(AP43="",""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BD43" s="6">
        <f>IF(AP43="","",IF(AP43="v",parametre!D$25,IF(AP43="b",parametre!D$26,IF(AP43="tv",parametre!D$2,IF(AP43="ts",parametre!D$3,IF(AP43="tj",parametre!D$4,IF(AP43="tc",parametre!D$5,IF(AP43="tm",parametre!D$6,IF(AP43="tb",parametre!D$7,IF(AP43="tp",parametre!D$8,IF(AP43="plv",parametre!D$9,IF(AP43="pev",parametre!D$10,IF(AP43="pls",parametre!D$11,IF(AP43="pes",parametre!D$12,IF(AP43="pej",parametre!D$13,IF(AP43="pec",parametre!D$14,IF(AP43="pem",parametre!D$15,IF(AP43="peb",parametre!D$16,IF(AP43="pep",parametre!D$17,IF(AP43="ev",parametre!D$18,IF(AP43="es",parametre!D$19,IF(AP43="ej",parametre!D$20,IF(AP43="ec",parametre!D$21,IF(AP43="em",parametre!D$22,IF(AP43="eb",parametre!D$23,IF(AP43="ep",parametre!D$24,0))))))))))))))))))))))))))</f>
        <v>129.5</v>
      </c>
      <c r="BE43" s="6">
        <f>IF(AP43="","",IF(AP43="v",parametre!E$25,IF(AP43="b",parametre!E$26,IF(AP43="tv",parametre!E$2,IF(AP43="ts",parametre!E$3,IF(AP43="tj",parametre!E$4,IF(AP43="tc",parametre!E$5,IF(AP43="tm",parametre!E$6,IF(AP43="tb",parametre!E$7,IF(AP43="tp",parametre!E$8,IF(AP43="plv",parametre!E$9,IF(AP43="pev",parametre!E$10,IF(AP43="pls",parametre!E$11,IF(AP43="pes",parametre!E$12,IF(AP43="pej",parametre!E$13,IF(AP43="pec",parametre!E$14,IF(AP43="pem",parametre!E$15,IF(AP43="peb",parametre!E$16,IF(AP43="pep",parametre!E$17,IF(AP43="ev",parametre!E$18,IF(AP43="es",parametre!E$19,IF(AP43="ej",parametre!E$20,IF(AP43="ec",parametre!E$21,IF(AP43="em",parametre!E$22,IF(AP43="eb",parametre!E$23,IF(AP43="ep",parametre!E$24,0))))))))))))))))))))))))))</f>
        <v>34.5</v>
      </c>
      <c r="BF43" s="54">
        <f t="shared" si="41"/>
        <v>164</v>
      </c>
      <c r="BG43" s="2"/>
      <c r="BH43" s="2"/>
      <c r="BI43" s="2"/>
      <c r="BJ43" s="6">
        <f t="shared" si="42"/>
        <v>0</v>
      </c>
      <c r="BK43" s="2"/>
      <c r="BL43" s="2"/>
      <c r="BM43" s="2"/>
      <c r="BN43" s="58">
        <f t="shared" si="43"/>
        <v>164</v>
      </c>
      <c r="BO43" s="57">
        <f t="shared" si="44"/>
        <v>0</v>
      </c>
      <c r="BP43" s="61">
        <f t="shared" si="45"/>
        <v>164</v>
      </c>
      <c r="BQ43" s="155" t="s">
        <v>193</v>
      </c>
      <c r="BR43" s="177" t="str">
        <f>CONCATENATE(Tableau2[[#This Row],[Colonne1]],".jpg")</f>
        <v>CLUZEL Antonin.jpg</v>
      </c>
      <c r="BS43" s="181" t="str">
        <f>$BP$1&amp;Tableau2[[#This Row],[Colonne70]]</f>
        <v>F:\Gestion club DIJON TT\licencie\CLUZEL Antonin.jpg</v>
      </c>
    </row>
    <row r="44" spans="1:71" ht="21" x14ac:dyDescent="0.25">
      <c r="A44" s="63" t="str">
        <f t="shared" si="25"/>
        <v>CLUZEL Benoît</v>
      </c>
      <c r="B44" s="76">
        <v>43427</v>
      </c>
      <c r="C44">
        <v>2112857</v>
      </c>
      <c r="D44" s="2" t="s">
        <v>473</v>
      </c>
      <c r="E44" s="2" t="str">
        <f t="shared" si="26"/>
        <v>CLUZEL</v>
      </c>
      <c r="F44" t="s">
        <v>607</v>
      </c>
      <c r="G44" s="2" t="str">
        <f t="shared" si="27"/>
        <v>Benoît</v>
      </c>
      <c r="H44"/>
      <c r="I44"/>
      <c r="J44"/>
      <c r="K44" s="178"/>
      <c r="L44" s="178"/>
      <c r="M44"/>
      <c r="N44" s="2"/>
      <c r="O44" s="2"/>
      <c r="P44" s="6">
        <f t="shared" si="28"/>
        <v>0</v>
      </c>
      <c r="Q44" s="2"/>
      <c r="R44" s="2"/>
      <c r="S44" s="2"/>
      <c r="T44" s="2"/>
      <c r="U44" s="2"/>
      <c r="V44" s="6">
        <f t="shared" si="29"/>
        <v>0</v>
      </c>
      <c r="W44" s="2"/>
      <c r="X44" s="2"/>
      <c r="Y44" s="2"/>
      <c r="Z44" s="2"/>
      <c r="AA44" s="2"/>
      <c r="AB44" s="6">
        <f t="shared" si="30"/>
        <v>0</v>
      </c>
      <c r="AC44" s="2"/>
      <c r="AD44" s="2"/>
      <c r="AE44" s="2"/>
      <c r="AF44" s="57">
        <f t="shared" si="31"/>
        <v>0</v>
      </c>
      <c r="AG44" s="76">
        <v>29186</v>
      </c>
      <c r="AH44" s="2">
        <f t="shared" si="32"/>
        <v>1979</v>
      </c>
      <c r="AI44" s="62">
        <f t="shared" si="33"/>
        <v>39</v>
      </c>
      <c r="AJ44" s="62" t="str">
        <f t="shared" si="34"/>
        <v>Senior</v>
      </c>
      <c r="AK44" s="2" t="str">
        <f t="shared" si="35"/>
        <v>S</v>
      </c>
      <c r="AL44" t="s">
        <v>692</v>
      </c>
      <c r="AM44" s="2" t="str">
        <f t="shared" si="36"/>
        <v>P</v>
      </c>
      <c r="AN44" s="2"/>
      <c r="AO44" s="2" t="str">
        <f t="shared" si="37"/>
        <v/>
      </c>
      <c r="AP44" s="2" t="str">
        <f t="shared" si="38"/>
        <v>PS</v>
      </c>
      <c r="AQ44" s="50">
        <f>IF(AP44="",0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AR44" s="2"/>
      <c r="AS44" s="6">
        <f t="shared" si="39"/>
        <v>0</v>
      </c>
      <c r="AT44" s="2"/>
      <c r="AU44" s="6">
        <f>IF(AT44="",0,IF(AT44="non",0,IF(AT44="oui",IF(AJ44="veteran",parametre!I$7,IF(AJ44="senior",parametre!N$7,parametre!K$7)))))</f>
        <v>0</v>
      </c>
      <c r="AV44" s="2"/>
      <c r="AW44" s="6">
        <f>IF(AV44="",0,IF(AV44="oui",parametre!I$8,0))</f>
        <v>0</v>
      </c>
      <c r="AX44" s="2"/>
      <c r="AY44" s="6">
        <f>IF(AX44="",0,IF(AX44="oui",parametre!I$9,0))</f>
        <v>0</v>
      </c>
      <c r="AZ44" s="2"/>
      <c r="BA44" s="2"/>
      <c r="BB44" s="6">
        <f t="shared" si="40"/>
        <v>0</v>
      </c>
      <c r="BC44" s="50">
        <f>IF(AP44="",""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BD44" s="6">
        <f>IF(AP44="","",IF(AP44="v",parametre!D$25,IF(AP44="b",parametre!D$26,IF(AP44="tv",parametre!D$2,IF(AP44="ts",parametre!D$3,IF(AP44="tj",parametre!D$4,IF(AP44="tc",parametre!D$5,IF(AP44="tm",parametre!D$6,IF(AP44="tb",parametre!D$7,IF(AP44="tp",parametre!D$8,IF(AP44="plv",parametre!D$9,IF(AP44="pev",parametre!D$10,IF(AP44="pls",parametre!D$11,IF(AP44="pes",parametre!D$12,IF(AP44="pej",parametre!D$13,IF(AP44="pec",parametre!D$14,IF(AP44="pem",parametre!D$15,IF(AP44="peb",parametre!D$16,IF(AP44="pep",parametre!D$17,IF(AP44="ev",parametre!D$18,IF(AP44="es",parametre!D$19,IF(AP44="ej",parametre!D$20,IF(AP44="ec",parametre!D$21,IF(AP44="em",parametre!D$22,IF(AP44="eb",parametre!D$23,IF(AP44="ep",parametre!D$24,0))))))))))))))))))))))))))</f>
        <v>0</v>
      </c>
      <c r="BE44" s="6">
        <f>IF(AP44="","",IF(AP44="v",parametre!E$25,IF(AP44="b",parametre!E$26,IF(AP44="tv",parametre!E$2,IF(AP44="ts",parametre!E$3,IF(AP44="tj",parametre!E$4,IF(AP44="tc",parametre!E$5,IF(AP44="tm",parametre!E$6,IF(AP44="tb",parametre!E$7,IF(AP44="tp",parametre!E$8,IF(AP44="plv",parametre!E$9,IF(AP44="pev",parametre!E$10,IF(AP44="pls",parametre!E$11,IF(AP44="pes",parametre!E$12,IF(AP44="pej",parametre!E$13,IF(AP44="pec",parametre!E$14,IF(AP44="pem",parametre!E$15,IF(AP44="peb",parametre!E$16,IF(AP44="pep",parametre!E$17,IF(AP44="ev",parametre!E$18,IF(AP44="es",parametre!E$19,IF(AP44="ej",parametre!E$20,IF(AP44="ec",parametre!E$21,IF(AP44="em",parametre!E$22,IF(AP44="eb",parametre!E$23,IF(AP44="ep",parametre!E$24,0))))))))))))))))))))))))))</f>
        <v>0</v>
      </c>
      <c r="BF44" s="54">
        <f t="shared" si="41"/>
        <v>0</v>
      </c>
      <c r="BG44" s="2"/>
      <c r="BH44" s="2"/>
      <c r="BI44" s="2"/>
      <c r="BJ44" s="6">
        <f t="shared" si="42"/>
        <v>0</v>
      </c>
      <c r="BK44" s="2"/>
      <c r="BL44" s="2"/>
      <c r="BM44" s="2"/>
      <c r="BN44" s="58">
        <f t="shared" si="43"/>
        <v>0</v>
      </c>
      <c r="BO44" s="57">
        <f t="shared" si="44"/>
        <v>0</v>
      </c>
      <c r="BP44" s="61">
        <f t="shared" si="45"/>
        <v>0</v>
      </c>
      <c r="BQ44" s="155" t="s">
        <v>193</v>
      </c>
      <c r="BR44" s="177" t="str">
        <f>CONCATENATE(Tableau2[[#This Row],[Colonne1]],".jpg")</f>
        <v>CLUZEL Benoît.jpg</v>
      </c>
      <c r="BS44" s="181" t="str">
        <f>$BP$1&amp;Tableau2[[#This Row],[Colonne70]]</f>
        <v>F:\Gestion club DIJON TT\licencie\CLUZEL Benoît.jpg</v>
      </c>
    </row>
    <row r="45" spans="1:71" ht="21" x14ac:dyDescent="0.25">
      <c r="A45" s="63" t="str">
        <f t="shared" si="25"/>
        <v>COLBOIS Lise</v>
      </c>
      <c r="B45" s="76">
        <v>43497</v>
      </c>
      <c r="C45">
        <v>2112910</v>
      </c>
      <c r="D45" s="2" t="s">
        <v>474</v>
      </c>
      <c r="E45" s="2" t="str">
        <f t="shared" si="26"/>
        <v>COLBOIS</v>
      </c>
      <c r="F45" t="s">
        <v>608</v>
      </c>
      <c r="G45" s="2" t="str">
        <f t="shared" si="27"/>
        <v>Lise</v>
      </c>
      <c r="H45"/>
      <c r="I45"/>
      <c r="J45"/>
      <c r="K45" s="178"/>
      <c r="L45" s="178"/>
      <c r="M45"/>
      <c r="N45" s="2"/>
      <c r="O45" s="2"/>
      <c r="P45" s="6">
        <f t="shared" si="28"/>
        <v>0</v>
      </c>
      <c r="Q45" s="2"/>
      <c r="R45" s="2"/>
      <c r="S45" s="2"/>
      <c r="T45" s="2"/>
      <c r="U45" s="2"/>
      <c r="V45" s="6">
        <f t="shared" si="29"/>
        <v>0</v>
      </c>
      <c r="W45" s="2"/>
      <c r="X45" s="2"/>
      <c r="Y45" s="2"/>
      <c r="Z45" s="2"/>
      <c r="AA45" s="2"/>
      <c r="AB45" s="6">
        <f t="shared" si="30"/>
        <v>0</v>
      </c>
      <c r="AC45" s="2"/>
      <c r="AD45" s="2"/>
      <c r="AE45" s="2"/>
      <c r="AF45" s="57">
        <f t="shared" si="31"/>
        <v>0</v>
      </c>
      <c r="AG45" s="76">
        <v>38375</v>
      </c>
      <c r="AH45" s="2">
        <f t="shared" si="32"/>
        <v>2005</v>
      </c>
      <c r="AI45" s="62">
        <f t="shared" si="33"/>
        <v>13</v>
      </c>
      <c r="AJ45" s="62" t="str">
        <f t="shared" si="34"/>
        <v>Cadet</v>
      </c>
      <c r="AK45" s="2" t="str">
        <f t="shared" si="35"/>
        <v>C</v>
      </c>
      <c r="AL45" t="s">
        <v>691</v>
      </c>
      <c r="AM45" s="2" t="str">
        <f t="shared" si="36"/>
        <v>T</v>
      </c>
      <c r="AN45" s="2"/>
      <c r="AO45" s="2" t="str">
        <f t="shared" si="37"/>
        <v/>
      </c>
      <c r="AP45" s="2" t="str">
        <f t="shared" si="38"/>
        <v>TC</v>
      </c>
      <c r="AQ45" s="50">
        <f>IF(AP45="",0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AR45" s="2"/>
      <c r="AS45" s="6">
        <f t="shared" si="39"/>
        <v>0</v>
      </c>
      <c r="AT45" s="2"/>
      <c r="AU45" s="6">
        <f>IF(AT45="",0,IF(AT45="non",0,IF(AT45="oui",IF(AJ45="veteran",parametre!I$7,IF(AJ45="senior",parametre!N$7,parametre!K$7)))))</f>
        <v>0</v>
      </c>
      <c r="AV45" s="2"/>
      <c r="AW45" s="6">
        <f>IF(AV45="",0,IF(AV45="oui",parametre!I$8,0))</f>
        <v>0</v>
      </c>
      <c r="AX45" s="2"/>
      <c r="AY45" s="6">
        <f>IF(AX45="",0,IF(AX45="oui",parametre!I$9,0))</f>
        <v>0</v>
      </c>
      <c r="AZ45" s="2"/>
      <c r="BA45" s="2"/>
      <c r="BB45" s="6">
        <f t="shared" si="40"/>
        <v>0</v>
      </c>
      <c r="BC45" s="50">
        <f>IF(AP45="",""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BD45" s="6">
        <f>IF(AP45="","",IF(AP45="v",parametre!D$25,IF(AP45="b",parametre!D$26,IF(AP45="tv",parametre!D$2,IF(AP45="ts",parametre!D$3,IF(AP45="tj",parametre!D$4,IF(AP45="tc",parametre!D$5,IF(AP45="tm",parametre!D$6,IF(AP45="tb",parametre!D$7,IF(AP45="tp",parametre!D$8,IF(AP45="plv",parametre!D$9,IF(AP45="pev",parametre!D$10,IF(AP45="pls",parametre!D$11,IF(AP45="pes",parametre!D$12,IF(AP45="pej",parametre!D$13,IF(AP45="pec",parametre!D$14,IF(AP45="pem",parametre!D$15,IF(AP45="peb",parametre!D$16,IF(AP45="pep",parametre!D$17,IF(AP45="ev",parametre!D$18,IF(AP45="es",parametre!D$19,IF(AP45="ej",parametre!D$20,IF(AP45="ec",parametre!D$21,IF(AP45="em",parametre!D$22,IF(AP45="eb",parametre!D$23,IF(AP45="ep",parametre!D$24,0))))))))))))))))))))))))))</f>
        <v>128.5</v>
      </c>
      <c r="BE45" s="6">
        <f>IF(AP45="","",IF(AP45="v",parametre!E$25,IF(AP45="b",parametre!E$26,IF(AP45="tv",parametre!E$2,IF(AP45="ts",parametre!E$3,IF(AP45="tj",parametre!E$4,IF(AP45="tc",parametre!E$5,IF(AP45="tm",parametre!E$6,IF(AP45="tb",parametre!E$7,IF(AP45="tp",parametre!E$8,IF(AP45="plv",parametre!E$9,IF(AP45="pev",parametre!E$10,IF(AP45="pls",parametre!E$11,IF(AP45="pes",parametre!E$12,IF(AP45="pej",parametre!E$13,IF(AP45="pec",parametre!E$14,IF(AP45="pem",parametre!E$15,IF(AP45="peb",parametre!E$16,IF(AP45="pep",parametre!E$17,IF(AP45="ev",parametre!E$18,IF(AP45="es",parametre!E$19,IF(AP45="ej",parametre!E$20,IF(AP45="ec",parametre!E$21,IF(AP45="em",parametre!E$22,IF(AP45="eb",parametre!E$23,IF(AP45="ep",parametre!E$24,0))))))))))))))))))))))))))</f>
        <v>40.5</v>
      </c>
      <c r="BF45" s="54">
        <f t="shared" si="41"/>
        <v>169</v>
      </c>
      <c r="BG45" s="2"/>
      <c r="BH45" s="2"/>
      <c r="BI45" s="2"/>
      <c r="BJ45" s="6">
        <f t="shared" si="42"/>
        <v>0</v>
      </c>
      <c r="BK45" s="2"/>
      <c r="BL45" s="2"/>
      <c r="BM45" s="2"/>
      <c r="BN45" s="58">
        <f t="shared" si="43"/>
        <v>169</v>
      </c>
      <c r="BO45" s="57">
        <f t="shared" si="44"/>
        <v>0</v>
      </c>
      <c r="BP45" s="61">
        <f t="shared" si="45"/>
        <v>169</v>
      </c>
      <c r="BQ45" s="155" t="s">
        <v>194</v>
      </c>
      <c r="BR45" s="177" t="str">
        <f>CONCATENATE(Tableau2[[#This Row],[Colonne1]],".jpg")</f>
        <v>COLBOIS Lise.jpg</v>
      </c>
      <c r="BS45" s="181" t="str">
        <f>$BP$1&amp;Tableau2[[#This Row],[Colonne70]]</f>
        <v>F:\Gestion club DIJON TT\licencie\COLBOIS Lise.jpg</v>
      </c>
    </row>
    <row r="46" spans="1:71" ht="21" x14ac:dyDescent="0.25">
      <c r="A46" s="63" t="str">
        <f t="shared" si="25"/>
        <v>COLIN Christian</v>
      </c>
      <c r="B46" s="76">
        <v>43333</v>
      </c>
      <c r="C46">
        <v>218952</v>
      </c>
      <c r="D46" s="2" t="s">
        <v>475</v>
      </c>
      <c r="E46" s="2" t="str">
        <f t="shared" si="26"/>
        <v>COLIN</v>
      </c>
      <c r="F46" t="s">
        <v>609</v>
      </c>
      <c r="G46" s="2" t="str">
        <f t="shared" si="27"/>
        <v>Christian</v>
      </c>
      <c r="H46"/>
      <c r="I46"/>
      <c r="J46"/>
      <c r="K46" s="178"/>
      <c r="L46" s="178"/>
      <c r="M46"/>
      <c r="N46" s="2"/>
      <c r="O46" s="2"/>
      <c r="P46" s="6">
        <f t="shared" si="28"/>
        <v>0</v>
      </c>
      <c r="Q46" s="2"/>
      <c r="R46" s="2"/>
      <c r="S46" s="2"/>
      <c r="T46" s="2"/>
      <c r="U46" s="2"/>
      <c r="V46" s="6">
        <f t="shared" si="29"/>
        <v>0</v>
      </c>
      <c r="W46" s="2"/>
      <c r="X46" s="2"/>
      <c r="Y46" s="2"/>
      <c r="Z46" s="2"/>
      <c r="AA46" s="2"/>
      <c r="AB46" s="6">
        <f t="shared" si="30"/>
        <v>0</v>
      </c>
      <c r="AC46" s="2"/>
      <c r="AD46" s="2"/>
      <c r="AE46" s="2"/>
      <c r="AF46" s="57">
        <f t="shared" si="31"/>
        <v>0</v>
      </c>
      <c r="AG46" s="76">
        <v>22639</v>
      </c>
      <c r="AH46" s="2">
        <f t="shared" si="32"/>
        <v>1961</v>
      </c>
      <c r="AI46" s="62">
        <f t="shared" si="33"/>
        <v>57</v>
      </c>
      <c r="AJ46" s="62" t="str">
        <f t="shared" si="34"/>
        <v>Veteran</v>
      </c>
      <c r="AK46" s="2" t="str">
        <f t="shared" si="35"/>
        <v>V</v>
      </c>
      <c r="AL46" t="s">
        <v>691</v>
      </c>
      <c r="AM46" s="2" t="str">
        <f t="shared" si="36"/>
        <v>T</v>
      </c>
      <c r="AN46" s="2"/>
      <c r="AO46" s="2" t="str">
        <f t="shared" si="37"/>
        <v/>
      </c>
      <c r="AP46" s="2" t="str">
        <f t="shared" si="38"/>
        <v>TV</v>
      </c>
      <c r="AQ46" s="50">
        <f>IF(AP46="",0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AR46" s="2"/>
      <c r="AS46" s="6">
        <f t="shared" si="39"/>
        <v>0</v>
      </c>
      <c r="AT46" s="2"/>
      <c r="AU46" s="6">
        <f>IF(AT46="",0,IF(AT46="non",0,IF(AT46="oui",IF(AJ46="veteran",parametre!I$7,IF(AJ46="senior",parametre!N$7,parametre!K$7)))))</f>
        <v>0</v>
      </c>
      <c r="AV46" s="2"/>
      <c r="AW46" s="6">
        <f>IF(AV46="",0,IF(AV46="oui",parametre!I$8,0))</f>
        <v>0</v>
      </c>
      <c r="AX46" s="2"/>
      <c r="AY46" s="6">
        <f>IF(AX46="",0,IF(AX46="oui",parametre!I$9,0))</f>
        <v>0</v>
      </c>
      <c r="AZ46" s="2"/>
      <c r="BA46" s="2"/>
      <c r="BB46" s="6">
        <f t="shared" si="40"/>
        <v>0</v>
      </c>
      <c r="BC46" s="50">
        <f>IF(AP46="",""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BD46" s="6">
        <f>IF(AP46="","",IF(AP46="v",parametre!D$25,IF(AP46="b",parametre!D$26,IF(AP46="tv",parametre!D$2,IF(AP46="ts",parametre!D$3,IF(AP46="tj",parametre!D$4,IF(AP46="tc",parametre!D$5,IF(AP46="tm",parametre!D$6,IF(AP46="tb",parametre!D$7,IF(AP46="tp",parametre!D$8,IF(AP46="plv",parametre!D$9,IF(AP46="pev",parametre!D$10,IF(AP46="pls",parametre!D$11,IF(AP46="pes",parametre!D$12,IF(AP46="pej",parametre!D$13,IF(AP46="pec",parametre!D$14,IF(AP46="pem",parametre!D$15,IF(AP46="peb",parametre!D$16,IF(AP46="pep",parametre!D$17,IF(AP46="ev",parametre!D$18,IF(AP46="es",parametre!D$19,IF(AP46="ej",parametre!D$20,IF(AP46="ec",parametre!D$21,IF(AP46="em",parametre!D$22,IF(AP46="eb",parametre!D$23,IF(AP46="ep",parametre!D$24,0))))))))))))))))))))))))))</f>
        <v>125</v>
      </c>
      <c r="BE46" s="6">
        <f>IF(AP46="","",IF(AP46="v",parametre!E$25,IF(AP46="b",parametre!E$26,IF(AP46="tv",parametre!E$2,IF(AP46="ts",parametre!E$3,IF(AP46="tj",parametre!E$4,IF(AP46="tc",parametre!E$5,IF(AP46="tm",parametre!E$6,IF(AP46="tb",parametre!E$7,IF(AP46="tp",parametre!E$8,IF(AP46="plv",parametre!E$9,IF(AP46="pev",parametre!E$10,IF(AP46="pls",parametre!E$11,IF(AP46="pes",parametre!E$12,IF(AP46="pej",parametre!E$13,IF(AP46="pec",parametre!E$14,IF(AP46="pem",parametre!E$15,IF(AP46="peb",parametre!E$16,IF(AP46="pep",parametre!E$17,IF(AP46="ev",parametre!E$18,IF(AP46="es",parametre!E$19,IF(AP46="ej",parametre!E$20,IF(AP46="ec",parametre!E$21,IF(AP46="em",parametre!E$22,IF(AP46="eb",parametre!E$23,IF(AP46="ep",parametre!E$24,0))))))))))))))))))))))))))</f>
        <v>59</v>
      </c>
      <c r="BF46" s="54">
        <f t="shared" si="41"/>
        <v>184</v>
      </c>
      <c r="BG46" s="2"/>
      <c r="BH46" s="2"/>
      <c r="BI46" s="2"/>
      <c r="BJ46" s="6">
        <f t="shared" si="42"/>
        <v>0</v>
      </c>
      <c r="BK46" s="2"/>
      <c r="BL46" s="2"/>
      <c r="BM46" s="2"/>
      <c r="BN46" s="58">
        <f t="shared" si="43"/>
        <v>184</v>
      </c>
      <c r="BO46" s="57">
        <f t="shared" si="44"/>
        <v>0</v>
      </c>
      <c r="BP46" s="61">
        <f t="shared" si="45"/>
        <v>184</v>
      </c>
      <c r="BQ46" s="155" t="s">
        <v>193</v>
      </c>
      <c r="BR46" s="177" t="str">
        <f>CONCATENATE(Tableau2[[#This Row],[Colonne1]],".jpg")</f>
        <v>COLIN Christian.jpg</v>
      </c>
      <c r="BS46" s="181" t="str">
        <f>$BP$1&amp;Tableau2[[#This Row],[Colonne70]]</f>
        <v>F:\Gestion club DIJON TT\licencie\COLIN Christian.jpg</v>
      </c>
    </row>
    <row r="47" spans="1:71" s="156" customFormat="1" ht="21" x14ac:dyDescent="0.25">
      <c r="A47" s="63" t="str">
        <f>CONCATENATE(E47," ", G47)</f>
        <v>DIJON  Tt</v>
      </c>
      <c r="B47" s="13"/>
      <c r="C47" s="2">
        <v>2210101</v>
      </c>
      <c r="D47" s="2" t="s">
        <v>701</v>
      </c>
      <c r="E47" s="2" t="str">
        <f>UPPER(D47)</f>
        <v>DIJON</v>
      </c>
      <c r="F47" s="2" t="s">
        <v>702</v>
      </c>
      <c r="G47" s="2" t="str">
        <f>PROPER(F47)</f>
        <v xml:space="preserve"> Tt</v>
      </c>
      <c r="H47" s="2"/>
      <c r="I47" s="4"/>
      <c r="J47" s="2"/>
      <c r="K47" s="3"/>
      <c r="L47" s="3"/>
      <c r="M47" s="2"/>
      <c r="N47" s="2"/>
      <c r="O47" s="2"/>
      <c r="P47" s="6">
        <f>IF(O47="",0,_xlfn.NUMBERVALUE(O47))</f>
        <v>0</v>
      </c>
      <c r="Q47" s="2"/>
      <c r="R47" s="2"/>
      <c r="S47" s="2"/>
      <c r="T47" s="2"/>
      <c r="U47" s="2"/>
      <c r="V47" s="6">
        <f>IF(U47="",0,_xlfn.NUMBERVALUE(U47))</f>
        <v>0</v>
      </c>
      <c r="W47" s="2"/>
      <c r="X47" s="2"/>
      <c r="Y47" s="2"/>
      <c r="Z47" s="2"/>
      <c r="AA47" s="2"/>
      <c r="AB47" s="6">
        <f>IF(AA47="",0,_xlfn.NUMBERVALUE(AA47))</f>
        <v>0</v>
      </c>
      <c r="AC47" s="2"/>
      <c r="AD47" s="2"/>
      <c r="AE47" s="2"/>
      <c r="AF47" s="57">
        <f>AB47+V47+P47</f>
        <v>0</v>
      </c>
      <c r="AG47" s="13"/>
      <c r="AH47" s="2" t="str">
        <f>IF(AG47="","",YEAR(AG47))</f>
        <v/>
      </c>
      <c r="AI47" s="62" t="str">
        <f>IF(AH47="","",C$1-AH47)</f>
        <v/>
      </c>
      <c r="AJ47" s="62" t="str">
        <f>IF(AI47="","",IF(AI47&gt;=40,"Veteran",IF(AND(AI47&gt;=9,AI47&lt;11),"Benjamin",IF(AND(AI47&gt;=11,AI47&lt;13),"Minime",IF(AND(AI47&gt;=13,AI47&lt;15),"Cadet",IF(AND(AI47&gt;=15,AI47&lt;18),"Junior",IF(AND(AI47&gt;=18,AI47&lt;40),"Senior","Poussin")))))))</f>
        <v/>
      </c>
      <c r="AK47" s="2" t="str">
        <f>UPPER(MID(AJ47,1,1))</f>
        <v/>
      </c>
      <c r="AL47" s="2"/>
      <c r="AM47" s="2" t="str">
        <f>UPPER(MID(AL47,1,1))</f>
        <v/>
      </c>
      <c r="AN47" s="2"/>
      <c r="AO47" s="2" t="str">
        <f>UPPER(MID(AN47,1,1))</f>
        <v/>
      </c>
      <c r="AP47" s="2" t="str">
        <f>IF(AM47="v","v",IF(AM47="B","b",CONCATENATE(AM47,AO47,AK47)))</f>
        <v/>
      </c>
      <c r="AQ47" s="50">
        <f>IF(AP47="",0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>0</v>
      </c>
      <c r="AR47" s="2"/>
      <c r="AS47" s="6">
        <f>IF(AR47="",0,IF(AR47="oui",120,0))</f>
        <v>0</v>
      </c>
      <c r="AT47" s="2"/>
      <c r="AU47" s="6">
        <f>IF(AT47="",0,IF(AT47="non",0,IF(AT47="oui",IF(AJ47="veteran",parametre!I$7,IF(AJ47="senior",parametre!N$7,parametre!K$7)))))</f>
        <v>0</v>
      </c>
      <c r="AV47" s="2"/>
      <c r="AW47" s="6">
        <f>IF(AV47="",0,IF(AV47="oui",parametre!I$8,0))</f>
        <v>0</v>
      </c>
      <c r="AX47" s="2"/>
      <c r="AY47" s="6">
        <f>IF(AX47="",0,IF(AX47="oui",parametre!I$9,0))</f>
        <v>0</v>
      </c>
      <c r="AZ47" s="2"/>
      <c r="BA47" s="2"/>
      <c r="BB47" s="6">
        <f>IF(BA47="",0,_xlfn.NUMBERVALUE(BA47))</f>
        <v>0</v>
      </c>
      <c r="BC47" s="50" t="str">
        <f>IF(AP47="",""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/>
      </c>
      <c r="BD47" s="6" t="str">
        <f>IF(AP47="","",IF(AP47="v",parametre!D$25,IF(AP47="b",parametre!D$26,IF(AP47="tv",parametre!D$2,IF(AP47="ts",parametre!D$3,IF(AP47="tj",parametre!D$4,IF(AP47="tc",parametre!D$5,IF(AP47="tm",parametre!D$6,IF(AP47="tb",parametre!D$7,IF(AP47="tp",parametre!D$8,IF(AP47="plv",parametre!D$9,IF(AP47="pev",parametre!D$10,IF(AP47="pls",parametre!D$11,IF(AP47="pes",parametre!D$12,IF(AP47="pej",parametre!D$13,IF(AP47="pec",parametre!D$14,IF(AP47="pem",parametre!D$15,IF(AP47="peb",parametre!D$16,IF(AP47="pep",parametre!D$17,IF(AP47="ev",parametre!D$18,IF(AP47="es",parametre!D$19,IF(AP47="ej",parametre!D$20,IF(AP47="ec",parametre!D$21,IF(AP47="em",parametre!D$22,IF(AP47="eb",parametre!D$23,IF(AP47="ep",parametre!D$24,0))))))))))))))))))))))))))</f>
        <v/>
      </c>
      <c r="BE47" s="6" t="str">
        <f>IF(AP47="","",IF(AP47="v",parametre!E$25,IF(AP47="b",parametre!E$26,IF(AP47="tv",parametre!E$2,IF(AP47="ts",parametre!E$3,IF(AP47="tj",parametre!E$4,IF(AP47="tc",parametre!E$5,IF(AP47="tm",parametre!E$6,IF(AP47="tb",parametre!E$7,IF(AP47="tp",parametre!E$8,IF(AP47="plv",parametre!E$9,IF(AP47="pev",parametre!E$10,IF(AP47="pls",parametre!E$11,IF(AP47="pes",parametre!E$12,IF(AP47="pej",parametre!E$13,IF(AP47="pec",parametre!E$14,IF(AP47="pem",parametre!E$15,IF(AP47="peb",parametre!E$16,IF(AP47="pep",parametre!E$17,IF(AP47="ev",parametre!E$18,IF(AP47="es",parametre!E$19,IF(AP47="ej",parametre!E$20,IF(AP47="ec",parametre!E$21,IF(AP47="em",parametre!E$22,IF(AP47="eb",parametre!E$23,IF(AP47="ep",parametre!E$24,0))))))))))))))))))))))))))</f>
        <v/>
      </c>
      <c r="BF47" s="54">
        <f>IF(AP47="",0,BC47+AS47+AU47+AW47-AY47-BB47)</f>
        <v>0</v>
      </c>
      <c r="BG47" s="2"/>
      <c r="BH47" s="2"/>
      <c r="BI47" s="2"/>
      <c r="BJ47" s="6">
        <f>_xlfn.NUMBERVALUE(BI47)</f>
        <v>0</v>
      </c>
      <c r="BK47" s="2"/>
      <c r="BL47" s="2"/>
      <c r="BM47" s="2"/>
      <c r="BN47" s="58">
        <f>BF47+BJ47</f>
        <v>0</v>
      </c>
      <c r="BO47" s="57">
        <f>AF47</f>
        <v>0</v>
      </c>
      <c r="BP47" s="61">
        <f>BN47-BO47-BJ47</f>
        <v>0</v>
      </c>
      <c r="BQ47" s="2"/>
      <c r="BR47" s="177" t="str">
        <f>CONCATENATE(Tableau2[[#This Row],[Colonne1]],".jpg")</f>
        <v>DIJON  Tt.jpg</v>
      </c>
      <c r="BS47" s="181" t="str">
        <f>$BP$1&amp;Tableau2[[#This Row],[Colonne70]]</f>
        <v>F:\Gestion club DIJON TT\licencie\DIJON  Tt.jpg</v>
      </c>
    </row>
    <row r="48" spans="1:71" ht="21" x14ac:dyDescent="0.25">
      <c r="A48" s="63" t="str">
        <f t="shared" si="25"/>
        <v>DELEBARRE Marie-Christine</v>
      </c>
      <c r="B48" s="76">
        <v>43378</v>
      </c>
      <c r="C48">
        <v>2112763</v>
      </c>
      <c r="D48" s="2" t="s">
        <v>476</v>
      </c>
      <c r="E48" s="2" t="str">
        <f t="shared" si="26"/>
        <v>DELEBARRE</v>
      </c>
      <c r="F48" t="s">
        <v>610</v>
      </c>
      <c r="G48" s="2" t="str">
        <f t="shared" si="27"/>
        <v>Marie-Christine</v>
      </c>
      <c r="H48"/>
      <c r="I48"/>
      <c r="J48"/>
      <c r="K48" s="178"/>
      <c r="L48" s="178"/>
      <c r="M48"/>
      <c r="N48" s="2"/>
      <c r="O48" s="2"/>
      <c r="P48" s="6">
        <f t="shared" si="28"/>
        <v>0</v>
      </c>
      <c r="Q48" s="2"/>
      <c r="R48" s="2"/>
      <c r="S48" s="2"/>
      <c r="T48" s="2"/>
      <c r="U48" s="2"/>
      <c r="V48" s="6">
        <f t="shared" si="29"/>
        <v>0</v>
      </c>
      <c r="W48" s="2"/>
      <c r="X48" s="2"/>
      <c r="Y48" s="2"/>
      <c r="Z48" s="2"/>
      <c r="AA48" s="2"/>
      <c r="AB48" s="6">
        <f t="shared" si="30"/>
        <v>0</v>
      </c>
      <c r="AC48" s="2"/>
      <c r="AD48" s="2"/>
      <c r="AE48" s="2"/>
      <c r="AF48" s="57">
        <f t="shared" si="31"/>
        <v>0</v>
      </c>
      <c r="AG48" s="76">
        <v>17934</v>
      </c>
      <c r="AH48" s="2">
        <f t="shared" si="32"/>
        <v>1949</v>
      </c>
      <c r="AI48" s="62">
        <f t="shared" si="33"/>
        <v>69</v>
      </c>
      <c r="AJ48" s="62" t="str">
        <f t="shared" si="34"/>
        <v>Veteran</v>
      </c>
      <c r="AK48" s="2" t="str">
        <f t="shared" si="35"/>
        <v>V</v>
      </c>
      <c r="AL48" t="s">
        <v>692</v>
      </c>
      <c r="AM48" s="2" t="str">
        <f t="shared" si="36"/>
        <v>P</v>
      </c>
      <c r="AN48" s="2"/>
      <c r="AO48" s="2" t="str">
        <f t="shared" si="37"/>
        <v/>
      </c>
      <c r="AP48" s="2" t="str">
        <f t="shared" si="38"/>
        <v>PV</v>
      </c>
      <c r="AQ48" s="50">
        <f>IF(AP48="",0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AR48" s="2"/>
      <c r="AS48" s="6">
        <f t="shared" si="39"/>
        <v>0</v>
      </c>
      <c r="AT48" s="2"/>
      <c r="AU48" s="6">
        <f>IF(AT48="",0,IF(AT48="non",0,IF(AT48="oui",IF(AJ48="veteran",parametre!I$7,IF(AJ48="senior",parametre!N$7,parametre!K$7)))))</f>
        <v>0</v>
      </c>
      <c r="AV48" s="2"/>
      <c r="AW48" s="6">
        <f>IF(AV48="",0,IF(AV48="oui",parametre!I$8,0))</f>
        <v>0</v>
      </c>
      <c r="AX48" s="2"/>
      <c r="AY48" s="6">
        <f>IF(AX48="",0,IF(AX48="oui",parametre!I$9,0))</f>
        <v>0</v>
      </c>
      <c r="AZ48" s="2"/>
      <c r="BA48" s="2"/>
      <c r="BB48" s="6">
        <f t="shared" si="40"/>
        <v>0</v>
      </c>
      <c r="BC48" s="50">
        <f>IF(AP48="",""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BD48" s="6">
        <f>IF(AP48="","",IF(AP48="v",parametre!D$25,IF(AP48="b",parametre!D$26,IF(AP48="tv",parametre!D$2,IF(AP48="ts",parametre!D$3,IF(AP48="tj",parametre!D$4,IF(AP48="tc",parametre!D$5,IF(AP48="tm",parametre!D$6,IF(AP48="tb",parametre!D$7,IF(AP48="tp",parametre!D$8,IF(AP48="plv",parametre!D$9,IF(AP48="pev",parametre!D$10,IF(AP48="pls",parametre!D$11,IF(AP48="pes",parametre!D$12,IF(AP48="pej",parametre!D$13,IF(AP48="pec",parametre!D$14,IF(AP48="pem",parametre!D$15,IF(AP48="peb",parametre!D$16,IF(AP48="pep",parametre!D$17,IF(AP48="ev",parametre!D$18,IF(AP48="es",parametre!D$19,IF(AP48="ej",parametre!D$20,IF(AP48="ec",parametre!D$21,IF(AP48="em",parametre!D$22,IF(AP48="eb",parametre!D$23,IF(AP48="ep",parametre!D$24,0))))))))))))))))))))))))))</f>
        <v>0</v>
      </c>
      <c r="BE48" s="6">
        <f>IF(AP48="","",IF(AP48="v",parametre!E$25,IF(AP48="b",parametre!E$26,IF(AP48="tv",parametre!E$2,IF(AP48="ts",parametre!E$3,IF(AP48="tj",parametre!E$4,IF(AP48="tc",parametre!E$5,IF(AP48="tm",parametre!E$6,IF(AP48="tb",parametre!E$7,IF(AP48="tp",parametre!E$8,IF(AP48="plv",parametre!E$9,IF(AP48="pev",parametre!E$10,IF(AP48="pls",parametre!E$11,IF(AP48="pes",parametre!E$12,IF(AP48="pej",parametre!E$13,IF(AP48="pec",parametre!E$14,IF(AP48="pem",parametre!E$15,IF(AP48="peb",parametre!E$16,IF(AP48="pep",parametre!E$17,IF(AP48="ev",parametre!E$18,IF(AP48="es",parametre!E$19,IF(AP48="ej",parametre!E$20,IF(AP48="ec",parametre!E$21,IF(AP48="em",parametre!E$22,IF(AP48="eb",parametre!E$23,IF(AP48="ep",parametre!E$24,0))))))))))))))))))))))))))</f>
        <v>0</v>
      </c>
      <c r="BF48" s="54">
        <f t="shared" si="41"/>
        <v>0</v>
      </c>
      <c r="BG48" s="2"/>
      <c r="BH48" s="2"/>
      <c r="BI48" s="2"/>
      <c r="BJ48" s="6">
        <f t="shared" si="42"/>
        <v>0</v>
      </c>
      <c r="BK48" s="2"/>
      <c r="BL48" s="2"/>
      <c r="BM48" s="2"/>
      <c r="BN48" s="58">
        <f t="shared" si="43"/>
        <v>0</v>
      </c>
      <c r="BO48" s="57">
        <f t="shared" si="44"/>
        <v>0</v>
      </c>
      <c r="BP48" s="61">
        <f t="shared" si="45"/>
        <v>0</v>
      </c>
      <c r="BQ48" s="155" t="s">
        <v>194</v>
      </c>
      <c r="BR48" s="177" t="str">
        <f>CONCATENATE(Tableau2[[#This Row],[Colonne1]],".jpg")</f>
        <v>DELEBARRE Marie-Christine.jpg</v>
      </c>
      <c r="BS48" s="181" t="str">
        <f>$BP$1&amp;Tableau2[[#This Row],[Colonne70]]</f>
        <v>F:\Gestion club DIJON TT\licencie\DELEBARRE Marie-Christine.jpg</v>
      </c>
    </row>
    <row r="49" spans="1:71" ht="21" x14ac:dyDescent="0.25">
      <c r="A49" s="63" t="str">
        <f t="shared" si="25"/>
        <v>DESMAISON Alberic</v>
      </c>
      <c r="B49" s="76">
        <v>43474</v>
      </c>
      <c r="C49">
        <v>2112897</v>
      </c>
      <c r="D49" s="2" t="s">
        <v>477</v>
      </c>
      <c r="E49" s="2" t="str">
        <f t="shared" si="26"/>
        <v>DESMAISON</v>
      </c>
      <c r="F49" t="s">
        <v>611</v>
      </c>
      <c r="G49" s="2" t="str">
        <f t="shared" si="27"/>
        <v>Alberic</v>
      </c>
      <c r="H49"/>
      <c r="I49"/>
      <c r="J49"/>
      <c r="K49" s="178"/>
      <c r="L49" s="178"/>
      <c r="M49"/>
      <c r="N49" s="2"/>
      <c r="O49" s="2"/>
      <c r="P49" s="6">
        <f t="shared" si="28"/>
        <v>0</v>
      </c>
      <c r="Q49" s="2"/>
      <c r="R49" s="2"/>
      <c r="S49" s="2"/>
      <c r="T49" s="2"/>
      <c r="U49" s="2"/>
      <c r="V49" s="6">
        <f t="shared" si="29"/>
        <v>0</v>
      </c>
      <c r="W49" s="2"/>
      <c r="X49" s="2"/>
      <c r="Y49" s="2"/>
      <c r="Z49" s="2"/>
      <c r="AA49" s="2"/>
      <c r="AB49" s="6">
        <f t="shared" si="30"/>
        <v>0</v>
      </c>
      <c r="AC49" s="2"/>
      <c r="AD49" s="2"/>
      <c r="AE49" s="2"/>
      <c r="AF49" s="57">
        <f t="shared" si="31"/>
        <v>0</v>
      </c>
      <c r="AG49" s="76">
        <v>24194</v>
      </c>
      <c r="AH49" s="2">
        <f t="shared" si="32"/>
        <v>1966</v>
      </c>
      <c r="AI49" s="62">
        <f t="shared" si="33"/>
        <v>52</v>
      </c>
      <c r="AJ49" s="62" t="str">
        <f t="shared" si="34"/>
        <v>Veteran</v>
      </c>
      <c r="AK49" s="2" t="str">
        <f t="shared" si="35"/>
        <v>V</v>
      </c>
      <c r="AL49" t="s">
        <v>692</v>
      </c>
      <c r="AM49" s="2" t="str">
        <f t="shared" si="36"/>
        <v>P</v>
      </c>
      <c r="AN49" s="2"/>
      <c r="AO49" s="2" t="str">
        <f t="shared" si="37"/>
        <v/>
      </c>
      <c r="AP49" s="2" t="str">
        <f t="shared" si="38"/>
        <v>PV</v>
      </c>
      <c r="AQ49" s="50">
        <f>IF(AP49="",0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AR49" s="2"/>
      <c r="AS49" s="6">
        <f t="shared" si="39"/>
        <v>0</v>
      </c>
      <c r="AT49" s="2"/>
      <c r="AU49" s="6">
        <f>IF(AT49="",0,IF(AT49="non",0,IF(AT49="oui",IF(AJ49="veteran",parametre!I$7,IF(AJ49="senior",parametre!N$7,parametre!K$7)))))</f>
        <v>0</v>
      </c>
      <c r="AV49" s="2"/>
      <c r="AW49" s="6">
        <f>IF(AV49="",0,IF(AV49="oui",parametre!I$8,0))</f>
        <v>0</v>
      </c>
      <c r="AX49" s="2"/>
      <c r="AY49" s="6">
        <f>IF(AX49="",0,IF(AX49="oui",parametre!I$9,0))</f>
        <v>0</v>
      </c>
      <c r="AZ49" s="2"/>
      <c r="BA49" s="2"/>
      <c r="BB49" s="6">
        <f t="shared" si="40"/>
        <v>0</v>
      </c>
      <c r="BC49" s="50">
        <f>IF(AP49="",""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BD49" s="6">
        <f>IF(AP49="","",IF(AP49="v",parametre!D$25,IF(AP49="b",parametre!D$26,IF(AP49="tv",parametre!D$2,IF(AP49="ts",parametre!D$3,IF(AP49="tj",parametre!D$4,IF(AP49="tc",parametre!D$5,IF(AP49="tm",parametre!D$6,IF(AP49="tb",parametre!D$7,IF(AP49="tp",parametre!D$8,IF(AP49="plv",parametre!D$9,IF(AP49="pev",parametre!D$10,IF(AP49="pls",parametre!D$11,IF(AP49="pes",parametre!D$12,IF(AP49="pej",parametre!D$13,IF(AP49="pec",parametre!D$14,IF(AP49="pem",parametre!D$15,IF(AP49="peb",parametre!D$16,IF(AP49="pep",parametre!D$17,IF(AP49="ev",parametre!D$18,IF(AP49="es",parametre!D$19,IF(AP49="ej",parametre!D$20,IF(AP49="ec",parametre!D$21,IF(AP49="em",parametre!D$22,IF(AP49="eb",parametre!D$23,IF(AP49="ep",parametre!D$24,0))))))))))))))))))))))))))</f>
        <v>0</v>
      </c>
      <c r="BE49" s="6">
        <f>IF(AP49="","",IF(AP49="v",parametre!E$25,IF(AP49="b",parametre!E$26,IF(AP49="tv",parametre!E$2,IF(AP49="ts",parametre!E$3,IF(AP49="tj",parametre!E$4,IF(AP49="tc",parametre!E$5,IF(AP49="tm",parametre!E$6,IF(AP49="tb",parametre!E$7,IF(AP49="tp",parametre!E$8,IF(AP49="plv",parametre!E$9,IF(AP49="pev",parametre!E$10,IF(AP49="pls",parametre!E$11,IF(AP49="pes",parametre!E$12,IF(AP49="pej",parametre!E$13,IF(AP49="pec",parametre!E$14,IF(AP49="pem",parametre!E$15,IF(AP49="peb",parametre!E$16,IF(AP49="pep",parametre!E$17,IF(AP49="ev",parametre!E$18,IF(AP49="es",parametre!E$19,IF(AP49="ej",parametre!E$20,IF(AP49="ec",parametre!E$21,IF(AP49="em",parametre!E$22,IF(AP49="eb",parametre!E$23,IF(AP49="ep",parametre!E$24,0))))))))))))))))))))))))))</f>
        <v>0</v>
      </c>
      <c r="BF49" s="54">
        <f t="shared" si="41"/>
        <v>0</v>
      </c>
      <c r="BG49" s="2"/>
      <c r="BH49" s="2"/>
      <c r="BI49" s="2"/>
      <c r="BJ49" s="6">
        <f t="shared" si="42"/>
        <v>0</v>
      </c>
      <c r="BK49" s="2"/>
      <c r="BL49" s="2"/>
      <c r="BM49" s="2"/>
      <c r="BN49" s="58">
        <f t="shared" si="43"/>
        <v>0</v>
      </c>
      <c r="BO49" s="57">
        <f t="shared" si="44"/>
        <v>0</v>
      </c>
      <c r="BP49" s="61">
        <f t="shared" si="45"/>
        <v>0</v>
      </c>
      <c r="BQ49" s="155" t="s">
        <v>193</v>
      </c>
      <c r="BR49" s="177" t="str">
        <f>CONCATENATE(Tableau2[[#This Row],[Colonne1]],".jpg")</f>
        <v>DESMAISON Alberic.jpg</v>
      </c>
      <c r="BS49" s="181" t="str">
        <f>$BP$1&amp;Tableau2[[#This Row],[Colonne70]]</f>
        <v>F:\Gestion club DIJON TT\licencie\DESMAISON Alberic.jpg</v>
      </c>
    </row>
    <row r="50" spans="1:71" ht="21" x14ac:dyDescent="0.25">
      <c r="A50" s="63" t="str">
        <f t="shared" si="25"/>
        <v>DIGEON-UGGERI Julien</v>
      </c>
      <c r="B50" s="76">
        <v>43367</v>
      </c>
      <c r="C50">
        <v>2110702</v>
      </c>
      <c r="D50" s="2" t="s">
        <v>478</v>
      </c>
      <c r="E50" s="2" t="str">
        <f t="shared" si="26"/>
        <v>DIGEON-UGGERI</v>
      </c>
      <c r="F50" t="s">
        <v>575</v>
      </c>
      <c r="G50" s="2" t="str">
        <f t="shared" si="27"/>
        <v>Julien</v>
      </c>
      <c r="H50"/>
      <c r="I50"/>
      <c r="J50"/>
      <c r="K50" s="178"/>
      <c r="L50" s="178"/>
      <c r="M50"/>
      <c r="N50" s="2"/>
      <c r="O50" s="2"/>
      <c r="P50" s="6">
        <f t="shared" si="28"/>
        <v>0</v>
      </c>
      <c r="Q50" s="2"/>
      <c r="R50" s="2"/>
      <c r="S50" s="2"/>
      <c r="T50" s="2"/>
      <c r="U50" s="2"/>
      <c r="V50" s="6">
        <f t="shared" si="29"/>
        <v>0</v>
      </c>
      <c r="W50" s="2"/>
      <c r="X50" s="2"/>
      <c r="Y50" s="2"/>
      <c r="Z50" s="2"/>
      <c r="AA50" s="2"/>
      <c r="AB50" s="6">
        <f t="shared" si="30"/>
        <v>0</v>
      </c>
      <c r="AC50" s="2"/>
      <c r="AD50" s="2"/>
      <c r="AE50" s="2"/>
      <c r="AF50" s="57">
        <f t="shared" si="31"/>
        <v>0</v>
      </c>
      <c r="AG50" s="76">
        <v>36902</v>
      </c>
      <c r="AH50" s="2">
        <f t="shared" si="32"/>
        <v>2001</v>
      </c>
      <c r="AI50" s="62">
        <f t="shared" si="33"/>
        <v>17</v>
      </c>
      <c r="AJ50" s="62" t="str">
        <f t="shared" si="34"/>
        <v>Junior</v>
      </c>
      <c r="AK50" s="2" t="str">
        <f t="shared" si="35"/>
        <v>J</v>
      </c>
      <c r="AL50" t="s">
        <v>691</v>
      </c>
      <c r="AM50" s="2" t="str">
        <f t="shared" si="36"/>
        <v>T</v>
      </c>
      <c r="AN50" s="2"/>
      <c r="AO50" s="2" t="str">
        <f t="shared" si="37"/>
        <v/>
      </c>
      <c r="AP50" s="2" t="str">
        <f t="shared" si="38"/>
        <v>TJ</v>
      </c>
      <c r="AQ50" s="50">
        <f>IF(AP50="",0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AR50" s="2"/>
      <c r="AS50" s="6">
        <f t="shared" si="39"/>
        <v>0</v>
      </c>
      <c r="AT50" s="2"/>
      <c r="AU50" s="6">
        <f>IF(AT50="",0,IF(AT50="non",0,IF(AT50="oui",IF(AJ50="veteran",parametre!I$7,IF(AJ50="senior",parametre!N$7,parametre!K$7)))))</f>
        <v>0</v>
      </c>
      <c r="AV50" s="2"/>
      <c r="AW50" s="6">
        <f>IF(AV50="",0,IF(AV50="oui",parametre!I$8,0))</f>
        <v>0</v>
      </c>
      <c r="AX50" s="2"/>
      <c r="AY50" s="6">
        <f>IF(AX50="",0,IF(AX50="oui",parametre!I$9,0))</f>
        <v>0</v>
      </c>
      <c r="AZ50" s="2"/>
      <c r="BA50" s="2"/>
      <c r="BB50" s="6">
        <f t="shared" si="40"/>
        <v>0</v>
      </c>
      <c r="BC50" s="50">
        <f>IF(AP50="",""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BD50" s="6">
        <f>IF(AP50="","",IF(AP50="v",parametre!D$25,IF(AP50="b",parametre!D$26,IF(AP50="tv",parametre!D$2,IF(AP50="ts",parametre!D$3,IF(AP50="tj",parametre!D$4,IF(AP50="tc",parametre!D$5,IF(AP50="tm",parametre!D$6,IF(AP50="tb",parametre!D$7,IF(AP50="tp",parametre!D$8,IF(AP50="plv",parametre!D$9,IF(AP50="pev",parametre!D$10,IF(AP50="pls",parametre!D$11,IF(AP50="pes",parametre!D$12,IF(AP50="pej",parametre!D$13,IF(AP50="pec",parametre!D$14,IF(AP50="pem",parametre!D$15,IF(AP50="peb",parametre!D$16,IF(AP50="pep",parametre!D$17,IF(AP50="ev",parametre!D$18,IF(AP50="es",parametre!D$19,IF(AP50="ej",parametre!D$20,IF(AP50="ec",parametre!D$21,IF(AP50="em",parametre!D$22,IF(AP50="eb",parametre!D$23,IF(AP50="ep",parametre!D$24,0))))))))))))))))))))))))))</f>
        <v>124</v>
      </c>
      <c r="BE50" s="6">
        <f>IF(AP50="","",IF(AP50="v",parametre!E$25,IF(AP50="b",parametre!E$26,IF(AP50="tv",parametre!E$2,IF(AP50="ts",parametre!E$3,IF(AP50="tj",parametre!E$4,IF(AP50="tc",parametre!E$5,IF(AP50="tm",parametre!E$6,IF(AP50="tb",parametre!E$7,IF(AP50="tp",parametre!E$8,IF(AP50="plv",parametre!E$9,IF(AP50="pev",parametre!E$10,IF(AP50="pls",parametre!E$11,IF(AP50="pes",parametre!E$12,IF(AP50="pej",parametre!E$13,IF(AP50="pec",parametre!E$14,IF(AP50="pem",parametre!E$15,IF(AP50="peb",parametre!E$16,IF(AP50="pep",parametre!E$17,IF(AP50="ev",parametre!E$18,IF(AP50="es",parametre!E$19,IF(AP50="ej",parametre!E$20,IF(AP50="ec",parametre!E$21,IF(AP50="em",parametre!E$22,IF(AP50="eb",parametre!E$23,IF(AP50="ep",parametre!E$24,0))))))))))))))))))))))))))</f>
        <v>55</v>
      </c>
      <c r="BF50" s="54">
        <f t="shared" si="41"/>
        <v>179</v>
      </c>
      <c r="BG50" s="2"/>
      <c r="BH50" s="2"/>
      <c r="BI50" s="2"/>
      <c r="BJ50" s="6">
        <f t="shared" si="42"/>
        <v>0</v>
      </c>
      <c r="BK50" s="2"/>
      <c r="BL50" s="2"/>
      <c r="BM50" s="2"/>
      <c r="BN50" s="58">
        <f t="shared" si="43"/>
        <v>179</v>
      </c>
      <c r="BO50" s="57">
        <f t="shared" si="44"/>
        <v>0</v>
      </c>
      <c r="BP50" s="61">
        <f t="shared" si="45"/>
        <v>179</v>
      </c>
      <c r="BQ50" s="155" t="s">
        <v>193</v>
      </c>
      <c r="BR50" s="177" t="str">
        <f>CONCATENATE(Tableau2[[#This Row],[Colonne1]],".jpg")</f>
        <v>DIGEON-UGGERI Julien.jpg</v>
      </c>
      <c r="BS50" s="181" t="str">
        <f>$BP$1&amp;Tableau2[[#This Row],[Colonne70]]</f>
        <v>F:\Gestion club DIJON TT\licencie\DIGEON-UGGERI Julien.jpg</v>
      </c>
    </row>
    <row r="51" spans="1:71" ht="21" x14ac:dyDescent="0.25">
      <c r="A51" s="63" t="str">
        <f t="shared" si="25"/>
        <v>DOMERGUE Guilhem</v>
      </c>
      <c r="B51" s="76">
        <v>43356</v>
      </c>
      <c r="C51">
        <v>2112244</v>
      </c>
      <c r="D51" s="2" t="s">
        <v>479</v>
      </c>
      <c r="E51" s="2" t="str">
        <f t="shared" si="26"/>
        <v>DOMERGUE</v>
      </c>
      <c r="F51" t="s">
        <v>612</v>
      </c>
      <c r="G51" s="2" t="str">
        <f t="shared" si="27"/>
        <v>Guilhem</v>
      </c>
      <c r="H51"/>
      <c r="I51"/>
      <c r="J51"/>
      <c r="K51" s="178"/>
      <c r="L51" s="178"/>
      <c r="M51"/>
      <c r="N51" s="2"/>
      <c r="O51" s="2"/>
      <c r="P51" s="6">
        <f t="shared" si="28"/>
        <v>0</v>
      </c>
      <c r="Q51" s="2"/>
      <c r="R51" s="2"/>
      <c r="S51" s="2"/>
      <c r="T51" s="2"/>
      <c r="U51" s="2"/>
      <c r="V51" s="6">
        <f t="shared" si="29"/>
        <v>0</v>
      </c>
      <c r="W51" s="2"/>
      <c r="X51" s="2"/>
      <c r="Y51" s="2"/>
      <c r="Z51" s="2"/>
      <c r="AA51" s="2"/>
      <c r="AB51" s="6">
        <f t="shared" si="30"/>
        <v>0</v>
      </c>
      <c r="AC51" s="2"/>
      <c r="AD51" s="2"/>
      <c r="AE51" s="2"/>
      <c r="AF51" s="57">
        <f t="shared" si="31"/>
        <v>0</v>
      </c>
      <c r="AG51" s="76">
        <v>39492</v>
      </c>
      <c r="AH51" s="2">
        <f t="shared" si="32"/>
        <v>2008</v>
      </c>
      <c r="AI51" s="62">
        <f t="shared" si="33"/>
        <v>10</v>
      </c>
      <c r="AJ51" s="62" t="str">
        <f t="shared" si="34"/>
        <v>Benjamin</v>
      </c>
      <c r="AK51" s="2" t="str">
        <f t="shared" si="35"/>
        <v>B</v>
      </c>
      <c r="AL51" t="s">
        <v>691</v>
      </c>
      <c r="AM51" s="2" t="str">
        <f t="shared" si="36"/>
        <v>T</v>
      </c>
      <c r="AN51" s="2"/>
      <c r="AO51" s="2" t="str">
        <f t="shared" si="37"/>
        <v/>
      </c>
      <c r="AP51" s="2" t="str">
        <f t="shared" si="38"/>
        <v>TB</v>
      </c>
      <c r="AQ51" s="50">
        <f>IF(AP51="",0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AR51" s="2"/>
      <c r="AS51" s="6">
        <f t="shared" si="39"/>
        <v>0</v>
      </c>
      <c r="AT51" s="2"/>
      <c r="AU51" s="6">
        <f>IF(AT51="",0,IF(AT51="non",0,IF(AT51="oui",IF(AJ51="veteran",parametre!I$7,IF(AJ51="senior",parametre!N$7,parametre!K$7)))))</f>
        <v>0</v>
      </c>
      <c r="AV51" s="2"/>
      <c r="AW51" s="6">
        <f>IF(AV51="",0,IF(AV51="oui",parametre!I$8,0))</f>
        <v>0</v>
      </c>
      <c r="AX51" s="2"/>
      <c r="AY51" s="6">
        <f>IF(AX51="",0,IF(AX51="oui",parametre!I$9,0))</f>
        <v>0</v>
      </c>
      <c r="AZ51" s="2"/>
      <c r="BA51" s="2"/>
      <c r="BB51" s="6">
        <f t="shared" si="40"/>
        <v>0</v>
      </c>
      <c r="BC51" s="50">
        <f>IF(AP51="",""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BD51" s="6">
        <f>IF(AP51="","",IF(AP51="v",parametre!D$25,IF(AP51="b",parametre!D$26,IF(AP51="tv",parametre!D$2,IF(AP51="ts",parametre!D$3,IF(AP51="tj",parametre!D$4,IF(AP51="tc",parametre!D$5,IF(AP51="tm",parametre!D$6,IF(AP51="tb",parametre!D$7,IF(AP51="tp",parametre!D$8,IF(AP51="plv",parametre!D$9,IF(AP51="pev",parametre!D$10,IF(AP51="pls",parametre!D$11,IF(AP51="pes",parametre!D$12,IF(AP51="pej",parametre!D$13,IF(AP51="pec",parametre!D$14,IF(AP51="pem",parametre!D$15,IF(AP51="peb",parametre!D$16,IF(AP51="pep",parametre!D$17,IF(AP51="ev",parametre!D$18,IF(AP51="es",parametre!D$19,IF(AP51="ej",parametre!D$20,IF(AP51="ec",parametre!D$21,IF(AP51="em",parametre!D$22,IF(AP51="eb",parametre!D$23,IF(AP51="ep",parametre!D$24,0))))))))))))))))))))))))))</f>
        <v>129.5</v>
      </c>
      <c r="BE51" s="6">
        <f>IF(AP51="","",IF(AP51="v",parametre!E$25,IF(AP51="b",parametre!E$26,IF(AP51="tv",parametre!E$2,IF(AP51="ts",parametre!E$3,IF(AP51="tj",parametre!E$4,IF(AP51="tc",parametre!E$5,IF(AP51="tm",parametre!E$6,IF(AP51="tb",parametre!E$7,IF(AP51="tp",parametre!E$8,IF(AP51="plv",parametre!E$9,IF(AP51="pev",parametre!E$10,IF(AP51="pls",parametre!E$11,IF(AP51="pes",parametre!E$12,IF(AP51="pej",parametre!E$13,IF(AP51="pec",parametre!E$14,IF(AP51="pem",parametre!E$15,IF(AP51="peb",parametre!E$16,IF(AP51="pep",parametre!E$17,IF(AP51="ev",parametre!E$18,IF(AP51="es",parametre!E$19,IF(AP51="ej",parametre!E$20,IF(AP51="ec",parametre!E$21,IF(AP51="em",parametre!E$22,IF(AP51="eb",parametre!E$23,IF(AP51="ep",parametre!E$24,0))))))))))))))))))))))))))</f>
        <v>34.5</v>
      </c>
      <c r="BF51" s="54">
        <f t="shared" si="41"/>
        <v>164</v>
      </c>
      <c r="BG51" s="2"/>
      <c r="BH51" s="2"/>
      <c r="BI51" s="2"/>
      <c r="BJ51" s="6">
        <f t="shared" si="42"/>
        <v>0</v>
      </c>
      <c r="BK51" s="2"/>
      <c r="BL51" s="2"/>
      <c r="BM51" s="2"/>
      <c r="BN51" s="58">
        <f t="shared" si="43"/>
        <v>164</v>
      </c>
      <c r="BO51" s="57">
        <f t="shared" si="44"/>
        <v>0</v>
      </c>
      <c r="BP51" s="61">
        <f t="shared" si="45"/>
        <v>164</v>
      </c>
      <c r="BQ51" s="155" t="s">
        <v>193</v>
      </c>
      <c r="BR51" s="177" t="str">
        <f>CONCATENATE(Tableau2[[#This Row],[Colonne1]],".jpg")</f>
        <v>DOMERGUE Guilhem.jpg</v>
      </c>
      <c r="BS51" s="181" t="str">
        <f>$BP$1&amp;Tableau2[[#This Row],[Colonne70]]</f>
        <v>F:\Gestion club DIJON TT\licencie\DOMERGUE Guilhem.jpg</v>
      </c>
    </row>
    <row r="52" spans="1:71" ht="21" x14ac:dyDescent="0.25">
      <c r="A52" s="63" t="str">
        <f t="shared" si="25"/>
        <v>DUPONT William</v>
      </c>
      <c r="B52" s="76">
        <v>43709</v>
      </c>
      <c r="C52"/>
      <c r="D52" s="2" t="s">
        <v>480</v>
      </c>
      <c r="E52" s="2" t="str">
        <f t="shared" si="26"/>
        <v>DUPONT</v>
      </c>
      <c r="F52" t="s">
        <v>613</v>
      </c>
      <c r="G52" s="2" t="str">
        <f t="shared" si="27"/>
        <v>William</v>
      </c>
      <c r="H52"/>
      <c r="I52"/>
      <c r="J52"/>
      <c r="K52" s="178"/>
      <c r="L52" s="178"/>
      <c r="M52"/>
      <c r="N52" s="2"/>
      <c r="O52" s="2"/>
      <c r="P52" s="6">
        <f t="shared" si="28"/>
        <v>0</v>
      </c>
      <c r="Q52" s="2"/>
      <c r="R52" s="2"/>
      <c r="S52" s="2"/>
      <c r="T52" s="2"/>
      <c r="U52" s="2"/>
      <c r="V52" s="6">
        <f t="shared" si="29"/>
        <v>0</v>
      </c>
      <c r="W52" s="2"/>
      <c r="X52" s="2"/>
      <c r="Y52" s="2"/>
      <c r="Z52" s="2"/>
      <c r="AA52" s="2"/>
      <c r="AB52" s="6">
        <f t="shared" si="30"/>
        <v>0</v>
      </c>
      <c r="AC52" s="2"/>
      <c r="AD52" s="2"/>
      <c r="AE52" s="2"/>
      <c r="AF52" s="57">
        <f t="shared" si="31"/>
        <v>0</v>
      </c>
      <c r="AG52" s="76" t="s">
        <v>696</v>
      </c>
      <c r="AH52" s="2">
        <f t="shared" si="32"/>
        <v>1995</v>
      </c>
      <c r="AI52" s="62">
        <f t="shared" si="33"/>
        <v>23</v>
      </c>
      <c r="AJ52" s="62" t="str">
        <f t="shared" si="34"/>
        <v>Senior</v>
      </c>
      <c r="AK52" s="2" t="str">
        <f t="shared" si="35"/>
        <v>S</v>
      </c>
      <c r="AL52" t="s">
        <v>191</v>
      </c>
      <c r="AM52" s="2" t="str">
        <f t="shared" si="36"/>
        <v>P</v>
      </c>
      <c r="AN52" s="2"/>
      <c r="AO52" s="2" t="str">
        <f t="shared" si="37"/>
        <v/>
      </c>
      <c r="AP52" s="2" t="str">
        <f t="shared" si="38"/>
        <v>PS</v>
      </c>
      <c r="AQ52" s="50">
        <f>IF(AP52="",0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AR52" s="2"/>
      <c r="AS52" s="6">
        <f t="shared" si="39"/>
        <v>0</v>
      </c>
      <c r="AT52" s="2"/>
      <c r="AU52" s="6">
        <f>IF(AT52="",0,IF(AT52="non",0,IF(AT52="oui",IF(AJ52="veteran",parametre!I$7,IF(AJ52="senior",parametre!N$7,parametre!K$7)))))</f>
        <v>0</v>
      </c>
      <c r="AV52" s="2"/>
      <c r="AW52" s="6">
        <f>IF(AV52="",0,IF(AV52="oui",parametre!I$8,0))</f>
        <v>0</v>
      </c>
      <c r="AX52" s="2"/>
      <c r="AY52" s="6">
        <f>IF(AX52="",0,IF(AX52="oui",parametre!I$9,0))</f>
        <v>0</v>
      </c>
      <c r="AZ52" s="2"/>
      <c r="BA52" s="2"/>
      <c r="BB52" s="6">
        <f t="shared" si="40"/>
        <v>0</v>
      </c>
      <c r="BC52" s="50">
        <f>IF(AP52="",""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BD52" s="6">
        <f>IF(AP52="","",IF(AP52="v",parametre!D$25,IF(AP52="b",parametre!D$26,IF(AP52="tv",parametre!D$2,IF(AP52="ts",parametre!D$3,IF(AP52="tj",parametre!D$4,IF(AP52="tc",parametre!D$5,IF(AP52="tm",parametre!D$6,IF(AP52="tb",parametre!D$7,IF(AP52="tp",parametre!D$8,IF(AP52="plv",parametre!D$9,IF(AP52="pev",parametre!D$10,IF(AP52="pls",parametre!D$11,IF(AP52="pes",parametre!D$12,IF(AP52="pej",parametre!D$13,IF(AP52="pec",parametre!D$14,IF(AP52="pem",parametre!D$15,IF(AP52="peb",parametre!D$16,IF(AP52="pep",parametre!D$17,IF(AP52="ev",parametre!D$18,IF(AP52="es",parametre!D$19,IF(AP52="ej",parametre!D$20,IF(AP52="ec",parametre!D$21,IF(AP52="em",parametre!D$22,IF(AP52="eb",parametre!D$23,IF(AP52="ep",parametre!D$24,0))))))))))))))))))))))))))</f>
        <v>0</v>
      </c>
      <c r="BE52" s="6">
        <f>IF(AP52="","",IF(AP52="v",parametre!E$25,IF(AP52="b",parametre!E$26,IF(AP52="tv",parametre!E$2,IF(AP52="ts",parametre!E$3,IF(AP52="tj",parametre!E$4,IF(AP52="tc",parametre!E$5,IF(AP52="tm",parametre!E$6,IF(AP52="tb",parametre!E$7,IF(AP52="tp",parametre!E$8,IF(AP52="plv",parametre!E$9,IF(AP52="pev",parametre!E$10,IF(AP52="pls",parametre!E$11,IF(AP52="pes",parametre!E$12,IF(AP52="pej",parametre!E$13,IF(AP52="pec",parametre!E$14,IF(AP52="pem",parametre!E$15,IF(AP52="peb",parametre!E$16,IF(AP52="pep",parametre!E$17,IF(AP52="ev",parametre!E$18,IF(AP52="es",parametre!E$19,IF(AP52="ej",parametre!E$20,IF(AP52="ec",parametre!E$21,IF(AP52="em",parametre!E$22,IF(AP52="eb",parametre!E$23,IF(AP52="ep",parametre!E$24,0))))))))))))))))))))))))))</f>
        <v>0</v>
      </c>
      <c r="BF52" s="54">
        <f t="shared" si="41"/>
        <v>0</v>
      </c>
      <c r="BG52" s="2"/>
      <c r="BH52" s="2"/>
      <c r="BI52" s="2"/>
      <c r="BJ52" s="6">
        <f t="shared" si="42"/>
        <v>0</v>
      </c>
      <c r="BK52" s="2"/>
      <c r="BL52" s="2"/>
      <c r="BM52" s="2"/>
      <c r="BN52" s="58">
        <f t="shared" si="43"/>
        <v>0</v>
      </c>
      <c r="BO52" s="57">
        <f t="shared" si="44"/>
        <v>0</v>
      </c>
      <c r="BP52" s="61">
        <f t="shared" si="45"/>
        <v>0</v>
      </c>
      <c r="BQ52" s="155"/>
      <c r="BR52" s="177" t="str">
        <f>CONCATENATE(Tableau2[[#This Row],[Colonne1]],".jpg")</f>
        <v>DUPONT William.jpg</v>
      </c>
      <c r="BS52" s="181" t="str">
        <f>$BP$1&amp;Tableau2[[#This Row],[Colonne70]]</f>
        <v>F:\Gestion club DIJON TT\licencie\DUPONT William.jpg</v>
      </c>
    </row>
    <row r="53" spans="1:71" ht="21" x14ac:dyDescent="0.25">
      <c r="A53" s="63" t="str">
        <f t="shared" si="25"/>
        <v>FAIVRE Gabin</v>
      </c>
      <c r="B53" s="76">
        <v>43354</v>
      </c>
      <c r="C53">
        <v>2112657</v>
      </c>
      <c r="D53" s="2" t="s">
        <v>481</v>
      </c>
      <c r="E53" s="2" t="str">
        <f t="shared" si="26"/>
        <v>FAIVRE</v>
      </c>
      <c r="F53" t="s">
        <v>614</v>
      </c>
      <c r="G53" s="2" t="str">
        <f t="shared" si="27"/>
        <v>Gabin</v>
      </c>
      <c r="H53"/>
      <c r="I53"/>
      <c r="J53"/>
      <c r="K53" s="178"/>
      <c r="L53" s="178"/>
      <c r="M53"/>
      <c r="N53" s="2"/>
      <c r="O53" s="2"/>
      <c r="P53" s="6">
        <f t="shared" si="28"/>
        <v>0</v>
      </c>
      <c r="Q53" s="2"/>
      <c r="R53" s="2"/>
      <c r="S53" s="2"/>
      <c r="T53" s="2"/>
      <c r="U53" s="2"/>
      <c r="V53" s="6">
        <f t="shared" si="29"/>
        <v>0</v>
      </c>
      <c r="W53" s="2"/>
      <c r="X53" s="2"/>
      <c r="Y53" s="2"/>
      <c r="Z53" s="2"/>
      <c r="AA53" s="2"/>
      <c r="AB53" s="6">
        <f t="shared" si="30"/>
        <v>0</v>
      </c>
      <c r="AC53" s="2"/>
      <c r="AD53" s="2"/>
      <c r="AE53" s="2"/>
      <c r="AF53" s="57">
        <f t="shared" si="31"/>
        <v>0</v>
      </c>
      <c r="AG53" s="76">
        <v>39550</v>
      </c>
      <c r="AH53" s="2">
        <f t="shared" si="32"/>
        <v>2008</v>
      </c>
      <c r="AI53" s="62">
        <f t="shared" si="33"/>
        <v>10</v>
      </c>
      <c r="AJ53" s="62" t="str">
        <f t="shared" si="34"/>
        <v>Benjamin</v>
      </c>
      <c r="AK53" s="2" t="str">
        <f t="shared" si="35"/>
        <v>B</v>
      </c>
      <c r="AL53" t="s">
        <v>691</v>
      </c>
      <c r="AM53" s="2" t="str">
        <f t="shared" si="36"/>
        <v>T</v>
      </c>
      <c r="AN53" s="2"/>
      <c r="AO53" s="2" t="str">
        <f t="shared" si="37"/>
        <v/>
      </c>
      <c r="AP53" s="2" t="str">
        <f t="shared" si="38"/>
        <v>TB</v>
      </c>
      <c r="AQ53" s="50">
        <f>IF(AP53="",0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AR53" s="2"/>
      <c r="AS53" s="6">
        <f t="shared" si="39"/>
        <v>0</v>
      </c>
      <c r="AT53" s="2"/>
      <c r="AU53" s="6">
        <f>IF(AT53="",0,IF(AT53="non",0,IF(AT53="oui",IF(AJ53="veteran",parametre!I$7,IF(AJ53="senior",parametre!N$7,parametre!K$7)))))</f>
        <v>0</v>
      </c>
      <c r="AV53" s="2"/>
      <c r="AW53" s="6">
        <f>IF(AV53="",0,IF(AV53="oui",parametre!I$8,0))</f>
        <v>0</v>
      </c>
      <c r="AX53" s="2"/>
      <c r="AY53" s="6">
        <f>IF(AX53="",0,IF(AX53="oui",parametre!I$9,0))</f>
        <v>0</v>
      </c>
      <c r="AZ53" s="2"/>
      <c r="BA53" s="2"/>
      <c r="BB53" s="6">
        <f t="shared" si="40"/>
        <v>0</v>
      </c>
      <c r="BC53" s="50">
        <f>IF(AP53="",""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BD53" s="6">
        <f>IF(AP53="","",IF(AP53="v",parametre!D$25,IF(AP53="b",parametre!D$26,IF(AP53="tv",parametre!D$2,IF(AP53="ts",parametre!D$3,IF(AP53="tj",parametre!D$4,IF(AP53="tc",parametre!D$5,IF(AP53="tm",parametre!D$6,IF(AP53="tb",parametre!D$7,IF(AP53="tp",parametre!D$8,IF(AP53="plv",parametre!D$9,IF(AP53="pev",parametre!D$10,IF(AP53="pls",parametre!D$11,IF(AP53="pes",parametre!D$12,IF(AP53="pej",parametre!D$13,IF(AP53="pec",parametre!D$14,IF(AP53="pem",parametre!D$15,IF(AP53="peb",parametre!D$16,IF(AP53="pep",parametre!D$17,IF(AP53="ev",parametre!D$18,IF(AP53="es",parametre!D$19,IF(AP53="ej",parametre!D$20,IF(AP53="ec",parametre!D$21,IF(AP53="em",parametre!D$22,IF(AP53="eb",parametre!D$23,IF(AP53="ep",parametre!D$24,0))))))))))))))))))))))))))</f>
        <v>129.5</v>
      </c>
      <c r="BE53" s="6">
        <f>IF(AP53="","",IF(AP53="v",parametre!E$25,IF(AP53="b",parametre!E$26,IF(AP53="tv",parametre!E$2,IF(AP53="ts",parametre!E$3,IF(AP53="tj",parametre!E$4,IF(AP53="tc",parametre!E$5,IF(AP53="tm",parametre!E$6,IF(AP53="tb",parametre!E$7,IF(AP53="tp",parametre!E$8,IF(AP53="plv",parametre!E$9,IF(AP53="pev",parametre!E$10,IF(AP53="pls",parametre!E$11,IF(AP53="pes",parametre!E$12,IF(AP53="pej",parametre!E$13,IF(AP53="pec",parametre!E$14,IF(AP53="pem",parametre!E$15,IF(AP53="peb",parametre!E$16,IF(AP53="pep",parametre!E$17,IF(AP53="ev",parametre!E$18,IF(AP53="es",parametre!E$19,IF(AP53="ej",parametre!E$20,IF(AP53="ec",parametre!E$21,IF(AP53="em",parametre!E$22,IF(AP53="eb",parametre!E$23,IF(AP53="ep",parametre!E$24,0))))))))))))))))))))))))))</f>
        <v>34.5</v>
      </c>
      <c r="BF53" s="54">
        <f t="shared" si="41"/>
        <v>164</v>
      </c>
      <c r="BG53" s="2"/>
      <c r="BH53" s="2"/>
      <c r="BI53" s="2"/>
      <c r="BJ53" s="6">
        <f t="shared" si="42"/>
        <v>0</v>
      </c>
      <c r="BK53" s="2"/>
      <c r="BL53" s="2"/>
      <c r="BM53" s="2"/>
      <c r="BN53" s="58">
        <f t="shared" si="43"/>
        <v>164</v>
      </c>
      <c r="BO53" s="57">
        <f t="shared" si="44"/>
        <v>0</v>
      </c>
      <c r="BP53" s="61">
        <f t="shared" si="45"/>
        <v>164</v>
      </c>
      <c r="BQ53" s="155" t="s">
        <v>193</v>
      </c>
      <c r="BR53" s="177" t="str">
        <f>CONCATENATE(Tableau2[[#This Row],[Colonne1]],".jpg")</f>
        <v>FAIVRE Gabin.jpg</v>
      </c>
      <c r="BS53" s="181" t="str">
        <f>$BP$1&amp;Tableau2[[#This Row],[Colonne70]]</f>
        <v>F:\Gestion club DIJON TT\licencie\FAIVRE Gabin.jpg</v>
      </c>
    </row>
    <row r="54" spans="1:71" ht="21" x14ac:dyDescent="0.25">
      <c r="A54" s="63" t="str">
        <f t="shared" si="25"/>
        <v>FARHAN FARAH Abdiwasa</v>
      </c>
      <c r="B54" s="76">
        <v>43480</v>
      </c>
      <c r="C54">
        <v>2112903</v>
      </c>
      <c r="D54" s="2" t="s">
        <v>482</v>
      </c>
      <c r="E54" s="2" t="str">
        <f t="shared" si="26"/>
        <v>FARHAN FARAH</v>
      </c>
      <c r="F54" t="s">
        <v>615</v>
      </c>
      <c r="G54" s="2" t="str">
        <f t="shared" si="27"/>
        <v>Abdiwasa</v>
      </c>
      <c r="H54"/>
      <c r="I54"/>
      <c r="J54"/>
      <c r="K54" s="178"/>
      <c r="L54" s="178"/>
      <c r="M54"/>
      <c r="N54" s="2"/>
      <c r="O54" s="2"/>
      <c r="P54" s="6">
        <f t="shared" si="28"/>
        <v>0</v>
      </c>
      <c r="Q54" s="2"/>
      <c r="R54" s="2"/>
      <c r="S54" s="2"/>
      <c r="T54" s="2"/>
      <c r="U54" s="2"/>
      <c r="V54" s="6">
        <f t="shared" si="29"/>
        <v>0</v>
      </c>
      <c r="W54" s="2"/>
      <c r="X54" s="2"/>
      <c r="Y54" s="2"/>
      <c r="Z54" s="2"/>
      <c r="AA54" s="2"/>
      <c r="AB54" s="6">
        <f t="shared" si="30"/>
        <v>0</v>
      </c>
      <c r="AC54" s="2"/>
      <c r="AD54" s="2"/>
      <c r="AE54" s="2"/>
      <c r="AF54" s="57">
        <f t="shared" si="31"/>
        <v>0</v>
      </c>
      <c r="AG54" s="76">
        <v>39234</v>
      </c>
      <c r="AH54" s="2">
        <f t="shared" si="32"/>
        <v>2007</v>
      </c>
      <c r="AI54" s="62">
        <f t="shared" si="33"/>
        <v>11</v>
      </c>
      <c r="AJ54" s="62" t="str">
        <f t="shared" si="34"/>
        <v>Minime</v>
      </c>
      <c r="AK54" s="2" t="str">
        <f t="shared" si="35"/>
        <v>M</v>
      </c>
      <c r="AL54" t="s">
        <v>691</v>
      </c>
      <c r="AM54" s="2" t="str">
        <f t="shared" si="36"/>
        <v>T</v>
      </c>
      <c r="AN54" s="2"/>
      <c r="AO54" s="2" t="str">
        <f t="shared" si="37"/>
        <v/>
      </c>
      <c r="AP54" s="2" t="str">
        <f t="shared" si="38"/>
        <v>TM</v>
      </c>
      <c r="AQ54" s="50">
        <f>IF(AP54="",0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AR54" s="2"/>
      <c r="AS54" s="6">
        <f t="shared" si="39"/>
        <v>0</v>
      </c>
      <c r="AT54" s="2"/>
      <c r="AU54" s="6">
        <f>IF(AT54="",0,IF(AT54="non",0,IF(AT54="oui",IF(AJ54="veteran",parametre!I$7,IF(AJ54="senior",parametre!N$7,parametre!K$7)))))</f>
        <v>0</v>
      </c>
      <c r="AV54" s="2"/>
      <c r="AW54" s="6">
        <f>IF(AV54="",0,IF(AV54="oui",parametre!I$8,0))</f>
        <v>0</v>
      </c>
      <c r="AX54" s="2"/>
      <c r="AY54" s="6">
        <f>IF(AX54="",0,IF(AX54="oui",parametre!I$9,0))</f>
        <v>0</v>
      </c>
      <c r="AZ54" s="2"/>
      <c r="BA54" s="2"/>
      <c r="BB54" s="6">
        <f t="shared" si="40"/>
        <v>0</v>
      </c>
      <c r="BC54" s="50">
        <f>IF(AP54="",""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BD54" s="6">
        <f>IF(AP54="","",IF(AP54="v",parametre!D$25,IF(AP54="b",parametre!D$26,IF(AP54="tv",parametre!D$2,IF(AP54="ts",parametre!D$3,IF(AP54="tj",parametre!D$4,IF(AP54="tc",parametre!D$5,IF(AP54="tm",parametre!D$6,IF(AP54="tb",parametre!D$7,IF(AP54="tp",parametre!D$8,IF(AP54="plv",parametre!D$9,IF(AP54="pev",parametre!D$10,IF(AP54="pls",parametre!D$11,IF(AP54="pes",parametre!D$12,IF(AP54="pej",parametre!D$13,IF(AP54="pec",parametre!D$14,IF(AP54="pem",parametre!D$15,IF(AP54="peb",parametre!D$16,IF(AP54="pep",parametre!D$17,IF(AP54="ev",parametre!D$18,IF(AP54="es",parametre!D$19,IF(AP54="ej",parametre!D$20,IF(AP54="ec",parametre!D$21,IF(AP54="em",parametre!D$22,IF(AP54="eb",parametre!D$23,IF(AP54="ep",parametre!D$24,0))))))))))))))))))))))))))</f>
        <v>128.5</v>
      </c>
      <c r="BE54" s="6">
        <f>IF(AP54="","",IF(AP54="v",parametre!E$25,IF(AP54="b",parametre!E$26,IF(AP54="tv",parametre!E$2,IF(AP54="ts",parametre!E$3,IF(AP54="tj",parametre!E$4,IF(AP54="tc",parametre!E$5,IF(AP54="tm",parametre!E$6,IF(AP54="tb",parametre!E$7,IF(AP54="tp",parametre!E$8,IF(AP54="plv",parametre!E$9,IF(AP54="pev",parametre!E$10,IF(AP54="pls",parametre!E$11,IF(AP54="pes",parametre!E$12,IF(AP54="pej",parametre!E$13,IF(AP54="pec",parametre!E$14,IF(AP54="pem",parametre!E$15,IF(AP54="peb",parametre!E$16,IF(AP54="pep",parametre!E$17,IF(AP54="ev",parametre!E$18,IF(AP54="es",parametre!E$19,IF(AP54="ej",parametre!E$20,IF(AP54="ec",parametre!E$21,IF(AP54="em",parametre!E$22,IF(AP54="eb",parametre!E$23,IF(AP54="ep",parametre!E$24,0))))))))))))))))))))))))))</f>
        <v>40.5</v>
      </c>
      <c r="BF54" s="54">
        <f t="shared" si="41"/>
        <v>169</v>
      </c>
      <c r="BG54" s="2"/>
      <c r="BH54" s="2"/>
      <c r="BI54" s="2"/>
      <c r="BJ54" s="6">
        <f t="shared" si="42"/>
        <v>0</v>
      </c>
      <c r="BK54" s="2"/>
      <c r="BL54" s="2"/>
      <c r="BM54" s="2"/>
      <c r="BN54" s="58">
        <f t="shared" si="43"/>
        <v>169</v>
      </c>
      <c r="BO54" s="57">
        <f t="shared" si="44"/>
        <v>0</v>
      </c>
      <c r="BP54" s="61">
        <f t="shared" si="45"/>
        <v>169</v>
      </c>
      <c r="BQ54" s="155" t="s">
        <v>193</v>
      </c>
      <c r="BR54" s="177" t="str">
        <f>CONCATENATE(Tableau2[[#This Row],[Colonne1]],".jpg")</f>
        <v>FARHAN FARAH Abdiwasa.jpg</v>
      </c>
      <c r="BS54" s="181" t="str">
        <f>$BP$1&amp;Tableau2[[#This Row],[Colonne70]]</f>
        <v>F:\Gestion club DIJON TT\licencie\FARHAN FARAH Abdiwasa.jpg</v>
      </c>
    </row>
    <row r="55" spans="1:71" ht="21" x14ac:dyDescent="0.25">
      <c r="A55" s="63" t="str">
        <f t="shared" si="25"/>
        <v>FAUVEL Flora</v>
      </c>
      <c r="B55" s="76">
        <v>43471</v>
      </c>
      <c r="C55">
        <v>5312773</v>
      </c>
      <c r="D55" s="2" t="s">
        <v>483</v>
      </c>
      <c r="E55" s="2" t="str">
        <f t="shared" si="26"/>
        <v>FAUVEL</v>
      </c>
      <c r="F55" t="s">
        <v>616</v>
      </c>
      <c r="G55" s="2" t="str">
        <f t="shared" si="27"/>
        <v>Flora</v>
      </c>
      <c r="H55"/>
      <c r="I55"/>
      <c r="J55"/>
      <c r="K55" s="178"/>
      <c r="L55" s="178"/>
      <c r="M55"/>
      <c r="N55" s="2"/>
      <c r="O55" s="2"/>
      <c r="P55" s="6">
        <f t="shared" si="28"/>
        <v>0</v>
      </c>
      <c r="Q55" s="2"/>
      <c r="R55" s="2"/>
      <c r="S55" s="2"/>
      <c r="T55" s="2"/>
      <c r="U55" s="2"/>
      <c r="V55" s="6">
        <f t="shared" si="29"/>
        <v>0</v>
      </c>
      <c r="W55" s="2"/>
      <c r="X55" s="2"/>
      <c r="Y55" s="2"/>
      <c r="Z55" s="2"/>
      <c r="AA55" s="2"/>
      <c r="AB55" s="6">
        <f t="shared" si="30"/>
        <v>0</v>
      </c>
      <c r="AC55" s="2"/>
      <c r="AD55" s="2"/>
      <c r="AE55" s="2"/>
      <c r="AF55" s="57">
        <f t="shared" si="31"/>
        <v>0</v>
      </c>
      <c r="AG55" s="76">
        <v>31530</v>
      </c>
      <c r="AH55" s="2">
        <f t="shared" si="32"/>
        <v>1986</v>
      </c>
      <c r="AI55" s="62">
        <f t="shared" si="33"/>
        <v>32</v>
      </c>
      <c r="AJ55" s="62" t="str">
        <f t="shared" si="34"/>
        <v>Senior</v>
      </c>
      <c r="AK55" s="2" t="str">
        <f t="shared" si="35"/>
        <v>S</v>
      </c>
      <c r="AL55" t="s">
        <v>691</v>
      </c>
      <c r="AM55" s="2" t="str">
        <f t="shared" si="36"/>
        <v>T</v>
      </c>
      <c r="AN55" s="2"/>
      <c r="AO55" s="2" t="str">
        <f t="shared" si="37"/>
        <v/>
      </c>
      <c r="AP55" s="2" t="str">
        <f t="shared" si="38"/>
        <v>TS</v>
      </c>
      <c r="AQ55" s="50">
        <f>IF(AP55="",0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AR55" s="2"/>
      <c r="AS55" s="6">
        <f t="shared" si="39"/>
        <v>0</v>
      </c>
      <c r="AT55" s="2"/>
      <c r="AU55" s="6">
        <f>IF(AT55="",0,IF(AT55="non",0,IF(AT55="oui",IF(AJ55="veteran",parametre!I$7,IF(AJ55="senior",parametre!N$7,parametre!K$7)))))</f>
        <v>0</v>
      </c>
      <c r="AV55" s="2"/>
      <c r="AW55" s="6">
        <f>IF(AV55="",0,IF(AV55="oui",parametre!I$8,0))</f>
        <v>0</v>
      </c>
      <c r="AX55" s="2"/>
      <c r="AY55" s="6">
        <f>IF(AX55="",0,IF(AX55="oui",parametre!I$9,0))</f>
        <v>0</v>
      </c>
      <c r="AZ55" s="2"/>
      <c r="BA55" s="2"/>
      <c r="BB55" s="6">
        <f t="shared" si="40"/>
        <v>0</v>
      </c>
      <c r="BC55" s="50">
        <f>IF(AP55="",""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BD55" s="6">
        <f>IF(AP55="","",IF(AP55="v",parametre!D$25,IF(AP55="b",parametre!D$26,IF(AP55="tv",parametre!D$2,IF(AP55="ts",parametre!D$3,IF(AP55="tj",parametre!D$4,IF(AP55="tc",parametre!D$5,IF(AP55="tm",parametre!D$6,IF(AP55="tb",parametre!D$7,IF(AP55="tp",parametre!D$8,IF(AP55="plv",parametre!D$9,IF(AP55="pev",parametre!D$10,IF(AP55="pls",parametre!D$11,IF(AP55="pes",parametre!D$12,IF(AP55="pej",parametre!D$13,IF(AP55="pec",parametre!D$14,IF(AP55="pem",parametre!D$15,IF(AP55="peb",parametre!D$16,IF(AP55="pep",parametre!D$17,IF(AP55="ev",parametre!D$18,IF(AP55="es",parametre!D$19,IF(AP55="ej",parametre!D$20,IF(AP55="ec",parametre!D$21,IF(AP55="em",parametre!D$22,IF(AP55="eb",parametre!D$23,IF(AP55="ep",parametre!D$24,0))))))))))))))))))))))))))</f>
        <v>125</v>
      </c>
      <c r="BE55" s="6">
        <f>IF(AP55="","",IF(AP55="v",parametre!E$25,IF(AP55="b",parametre!E$26,IF(AP55="tv",parametre!E$2,IF(AP55="ts",parametre!E$3,IF(AP55="tj",parametre!E$4,IF(AP55="tc",parametre!E$5,IF(AP55="tm",parametre!E$6,IF(AP55="tb",parametre!E$7,IF(AP55="tp",parametre!E$8,IF(AP55="plv",parametre!E$9,IF(AP55="pev",parametre!E$10,IF(AP55="pls",parametre!E$11,IF(AP55="pes",parametre!E$12,IF(AP55="pej",parametre!E$13,IF(AP55="pec",parametre!E$14,IF(AP55="pem",parametre!E$15,IF(AP55="peb",parametre!E$16,IF(AP55="pep",parametre!E$17,IF(AP55="ev",parametre!E$18,IF(AP55="es",parametre!E$19,IF(AP55="ej",parametre!E$20,IF(AP55="ec",parametre!E$21,IF(AP55="em",parametre!E$22,IF(AP55="eb",parametre!E$23,IF(AP55="ep",parametre!E$24,0))))))))))))))))))))))))))</f>
        <v>59</v>
      </c>
      <c r="BF55" s="54">
        <f t="shared" si="41"/>
        <v>184</v>
      </c>
      <c r="BG55" s="2"/>
      <c r="BH55" s="2"/>
      <c r="BI55" s="2"/>
      <c r="BJ55" s="6">
        <f t="shared" si="42"/>
        <v>0</v>
      </c>
      <c r="BK55" s="2"/>
      <c r="BL55" s="2"/>
      <c r="BM55" s="2"/>
      <c r="BN55" s="58">
        <f t="shared" si="43"/>
        <v>184</v>
      </c>
      <c r="BO55" s="57">
        <f t="shared" si="44"/>
        <v>0</v>
      </c>
      <c r="BP55" s="61">
        <f t="shared" si="45"/>
        <v>184</v>
      </c>
      <c r="BQ55" s="155" t="s">
        <v>194</v>
      </c>
      <c r="BR55" s="177" t="str">
        <f>CONCATENATE(Tableau2[[#This Row],[Colonne1]],".jpg")</f>
        <v>FAUVEL Flora.jpg</v>
      </c>
      <c r="BS55" s="181" t="str">
        <f>$BP$1&amp;Tableau2[[#This Row],[Colonne70]]</f>
        <v>F:\Gestion club DIJON TT\licencie\FAUVEL Flora.jpg</v>
      </c>
    </row>
    <row r="56" spans="1:71" ht="21" x14ac:dyDescent="0.25">
      <c r="A56" s="63" t="str">
        <f t="shared" si="25"/>
        <v>FERNANDES Isabelle</v>
      </c>
      <c r="B56" s="76">
        <v>43427</v>
      </c>
      <c r="C56">
        <v>2112858</v>
      </c>
      <c r="D56" s="2" t="s">
        <v>484</v>
      </c>
      <c r="E56" s="2" t="str">
        <f t="shared" si="26"/>
        <v>FERNANDES</v>
      </c>
      <c r="F56" t="s">
        <v>617</v>
      </c>
      <c r="G56" s="2" t="str">
        <f t="shared" si="27"/>
        <v>Isabelle</v>
      </c>
      <c r="H56"/>
      <c r="I56"/>
      <c r="J56"/>
      <c r="K56" s="178"/>
      <c r="L56" s="178"/>
      <c r="M56"/>
      <c r="N56" s="2"/>
      <c r="O56" s="2"/>
      <c r="P56" s="6">
        <f t="shared" si="28"/>
        <v>0</v>
      </c>
      <c r="Q56" s="2"/>
      <c r="R56" s="2"/>
      <c r="S56" s="2"/>
      <c r="T56" s="2"/>
      <c r="U56" s="2"/>
      <c r="V56" s="6">
        <f t="shared" si="29"/>
        <v>0</v>
      </c>
      <c r="W56" s="2"/>
      <c r="X56" s="2"/>
      <c r="Y56" s="2"/>
      <c r="Z56" s="2"/>
      <c r="AA56" s="2"/>
      <c r="AB56" s="6">
        <f t="shared" si="30"/>
        <v>0</v>
      </c>
      <c r="AC56" s="2"/>
      <c r="AD56" s="2"/>
      <c r="AE56" s="2"/>
      <c r="AF56" s="57">
        <f t="shared" si="31"/>
        <v>0</v>
      </c>
      <c r="AG56" s="76">
        <v>28124</v>
      </c>
      <c r="AH56" s="2">
        <f t="shared" si="32"/>
        <v>1976</v>
      </c>
      <c r="AI56" s="62">
        <f t="shared" si="33"/>
        <v>42</v>
      </c>
      <c r="AJ56" s="62" t="str">
        <f t="shared" si="34"/>
        <v>Veteran</v>
      </c>
      <c r="AK56" s="2" t="str">
        <f t="shared" si="35"/>
        <v>V</v>
      </c>
      <c r="AL56" t="s">
        <v>692</v>
      </c>
      <c r="AM56" s="2" t="str">
        <f t="shared" si="36"/>
        <v>P</v>
      </c>
      <c r="AN56" s="2"/>
      <c r="AO56" s="2" t="str">
        <f t="shared" si="37"/>
        <v/>
      </c>
      <c r="AP56" s="2" t="str">
        <f t="shared" si="38"/>
        <v>PV</v>
      </c>
      <c r="AQ56" s="50">
        <f>IF(AP56="",0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AR56" s="2"/>
      <c r="AS56" s="6">
        <f t="shared" si="39"/>
        <v>0</v>
      </c>
      <c r="AT56" s="2"/>
      <c r="AU56" s="6">
        <f>IF(AT56="",0,IF(AT56="non",0,IF(AT56="oui",IF(AJ56="veteran",parametre!I$7,IF(AJ56="senior",parametre!N$7,parametre!K$7)))))</f>
        <v>0</v>
      </c>
      <c r="AV56" s="2"/>
      <c r="AW56" s="6">
        <f>IF(AV56="",0,IF(AV56="oui",parametre!I$8,0))</f>
        <v>0</v>
      </c>
      <c r="AX56" s="2"/>
      <c r="AY56" s="6">
        <f>IF(AX56="",0,IF(AX56="oui",parametre!I$9,0))</f>
        <v>0</v>
      </c>
      <c r="AZ56" s="2"/>
      <c r="BA56" s="2"/>
      <c r="BB56" s="6">
        <f t="shared" si="40"/>
        <v>0</v>
      </c>
      <c r="BC56" s="50">
        <f>IF(AP56="",""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BD56" s="6">
        <f>IF(AP56="","",IF(AP56="v",parametre!D$25,IF(AP56="b",parametre!D$26,IF(AP56="tv",parametre!D$2,IF(AP56="ts",parametre!D$3,IF(AP56="tj",parametre!D$4,IF(AP56="tc",parametre!D$5,IF(AP56="tm",parametre!D$6,IF(AP56="tb",parametre!D$7,IF(AP56="tp",parametre!D$8,IF(AP56="plv",parametre!D$9,IF(AP56="pev",parametre!D$10,IF(AP56="pls",parametre!D$11,IF(AP56="pes",parametre!D$12,IF(AP56="pej",parametre!D$13,IF(AP56="pec",parametre!D$14,IF(AP56="pem",parametre!D$15,IF(AP56="peb",parametre!D$16,IF(AP56="pep",parametre!D$17,IF(AP56="ev",parametre!D$18,IF(AP56="es",parametre!D$19,IF(AP56="ej",parametre!D$20,IF(AP56="ec",parametre!D$21,IF(AP56="em",parametre!D$22,IF(AP56="eb",parametre!D$23,IF(AP56="ep",parametre!D$24,0))))))))))))))))))))))))))</f>
        <v>0</v>
      </c>
      <c r="BE56" s="6">
        <f>IF(AP56="","",IF(AP56="v",parametre!E$25,IF(AP56="b",parametre!E$26,IF(AP56="tv",parametre!E$2,IF(AP56="ts",parametre!E$3,IF(AP56="tj",parametre!E$4,IF(AP56="tc",parametre!E$5,IF(AP56="tm",parametre!E$6,IF(AP56="tb",parametre!E$7,IF(AP56="tp",parametre!E$8,IF(AP56="plv",parametre!E$9,IF(AP56="pev",parametre!E$10,IF(AP56="pls",parametre!E$11,IF(AP56="pes",parametre!E$12,IF(AP56="pej",parametre!E$13,IF(AP56="pec",parametre!E$14,IF(AP56="pem",parametre!E$15,IF(AP56="peb",parametre!E$16,IF(AP56="pep",parametre!E$17,IF(AP56="ev",parametre!E$18,IF(AP56="es",parametre!E$19,IF(AP56="ej",parametre!E$20,IF(AP56="ec",parametre!E$21,IF(AP56="em",parametre!E$22,IF(AP56="eb",parametre!E$23,IF(AP56="ep",parametre!E$24,0))))))))))))))))))))))))))</f>
        <v>0</v>
      </c>
      <c r="BF56" s="54">
        <f t="shared" si="41"/>
        <v>0</v>
      </c>
      <c r="BG56" s="2"/>
      <c r="BH56" s="2"/>
      <c r="BI56" s="2"/>
      <c r="BJ56" s="6">
        <f t="shared" si="42"/>
        <v>0</v>
      </c>
      <c r="BK56" s="2"/>
      <c r="BL56" s="2"/>
      <c r="BM56" s="2"/>
      <c r="BN56" s="58">
        <f t="shared" si="43"/>
        <v>0</v>
      </c>
      <c r="BO56" s="57">
        <f t="shared" si="44"/>
        <v>0</v>
      </c>
      <c r="BP56" s="61">
        <f t="shared" si="45"/>
        <v>0</v>
      </c>
      <c r="BQ56" s="155" t="s">
        <v>194</v>
      </c>
      <c r="BR56" s="177" t="str">
        <f>CONCATENATE(Tableau2[[#This Row],[Colonne1]],".jpg")</f>
        <v>FERNANDES Isabelle.jpg</v>
      </c>
      <c r="BS56" s="181" t="str">
        <f>$BP$1&amp;Tableau2[[#This Row],[Colonne70]]</f>
        <v>F:\Gestion club DIJON TT\licencie\FERNANDES Isabelle.jpg</v>
      </c>
    </row>
    <row r="57" spans="1:71" ht="21" x14ac:dyDescent="0.25">
      <c r="A57" s="63" t="str">
        <f t="shared" si="25"/>
        <v>FERNEY Léa</v>
      </c>
      <c r="B57" s="76">
        <v>43354</v>
      </c>
      <c r="C57">
        <v>2110467</v>
      </c>
      <c r="D57" s="2" t="s">
        <v>485</v>
      </c>
      <c r="E57" s="2" t="str">
        <f t="shared" si="26"/>
        <v>FERNEY</v>
      </c>
      <c r="F57" t="s">
        <v>618</v>
      </c>
      <c r="G57" s="2" t="str">
        <f t="shared" si="27"/>
        <v>Léa</v>
      </c>
      <c r="H57"/>
      <c r="I57"/>
      <c r="J57"/>
      <c r="K57" s="178"/>
      <c r="L57" s="178"/>
      <c r="M57"/>
      <c r="N57" s="2"/>
      <c r="O57" s="2"/>
      <c r="P57" s="6">
        <f t="shared" si="28"/>
        <v>0</v>
      </c>
      <c r="Q57" s="2"/>
      <c r="R57" s="2"/>
      <c r="S57" s="2"/>
      <c r="T57" s="2"/>
      <c r="U57" s="2"/>
      <c r="V57" s="6">
        <f t="shared" si="29"/>
        <v>0</v>
      </c>
      <c r="W57" s="2"/>
      <c r="X57" s="2"/>
      <c r="Y57" s="2"/>
      <c r="Z57" s="2"/>
      <c r="AA57" s="2"/>
      <c r="AB57" s="6">
        <f t="shared" si="30"/>
        <v>0</v>
      </c>
      <c r="AC57" s="2"/>
      <c r="AD57" s="2"/>
      <c r="AE57" s="2"/>
      <c r="AF57" s="57">
        <f t="shared" si="31"/>
        <v>0</v>
      </c>
      <c r="AG57" s="76">
        <v>38159</v>
      </c>
      <c r="AH57" s="2">
        <f t="shared" si="32"/>
        <v>2004</v>
      </c>
      <c r="AI57" s="62">
        <f t="shared" si="33"/>
        <v>14</v>
      </c>
      <c r="AJ57" s="62" t="str">
        <f t="shared" si="34"/>
        <v>Cadet</v>
      </c>
      <c r="AK57" s="2" t="str">
        <f t="shared" si="35"/>
        <v>C</v>
      </c>
      <c r="AL57" t="s">
        <v>691</v>
      </c>
      <c r="AM57" s="2" t="str">
        <f t="shared" si="36"/>
        <v>T</v>
      </c>
      <c r="AN57" s="2"/>
      <c r="AO57" s="2" t="str">
        <f t="shared" si="37"/>
        <v/>
      </c>
      <c r="AP57" s="2" t="str">
        <f t="shared" si="38"/>
        <v>TC</v>
      </c>
      <c r="AQ57" s="50">
        <f>IF(AP57="",0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AR57" s="2"/>
      <c r="AS57" s="6">
        <f t="shared" si="39"/>
        <v>0</v>
      </c>
      <c r="AT57" s="2"/>
      <c r="AU57" s="6">
        <f>IF(AT57="",0,IF(AT57="non",0,IF(AT57="oui",IF(AJ57="veteran",parametre!I$7,IF(AJ57="senior",parametre!N$7,parametre!K$7)))))</f>
        <v>0</v>
      </c>
      <c r="AV57" s="2"/>
      <c r="AW57" s="6">
        <f>IF(AV57="",0,IF(AV57="oui",parametre!I$8,0))</f>
        <v>0</v>
      </c>
      <c r="AX57" s="2"/>
      <c r="AY57" s="6">
        <f>IF(AX57="",0,IF(AX57="oui",parametre!I$9,0))</f>
        <v>0</v>
      </c>
      <c r="AZ57" s="2"/>
      <c r="BA57" s="2"/>
      <c r="BB57" s="6">
        <f t="shared" si="40"/>
        <v>0</v>
      </c>
      <c r="BC57" s="50">
        <f>IF(AP57="",""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BD57" s="6">
        <f>IF(AP57="","",IF(AP57="v",parametre!D$25,IF(AP57="b",parametre!D$26,IF(AP57="tv",parametre!D$2,IF(AP57="ts",parametre!D$3,IF(AP57="tj",parametre!D$4,IF(AP57="tc",parametre!D$5,IF(AP57="tm",parametre!D$6,IF(AP57="tb",parametre!D$7,IF(AP57="tp",parametre!D$8,IF(AP57="plv",parametre!D$9,IF(AP57="pev",parametre!D$10,IF(AP57="pls",parametre!D$11,IF(AP57="pes",parametre!D$12,IF(AP57="pej",parametre!D$13,IF(AP57="pec",parametre!D$14,IF(AP57="pem",parametre!D$15,IF(AP57="peb",parametre!D$16,IF(AP57="pep",parametre!D$17,IF(AP57="ev",parametre!D$18,IF(AP57="es",parametre!D$19,IF(AP57="ej",parametre!D$20,IF(AP57="ec",parametre!D$21,IF(AP57="em",parametre!D$22,IF(AP57="eb",parametre!D$23,IF(AP57="ep",parametre!D$24,0))))))))))))))))))))))))))</f>
        <v>128.5</v>
      </c>
      <c r="BE57" s="6">
        <f>IF(AP57="","",IF(AP57="v",parametre!E$25,IF(AP57="b",parametre!E$26,IF(AP57="tv",parametre!E$2,IF(AP57="ts",parametre!E$3,IF(AP57="tj",parametre!E$4,IF(AP57="tc",parametre!E$5,IF(AP57="tm",parametre!E$6,IF(AP57="tb",parametre!E$7,IF(AP57="tp",parametre!E$8,IF(AP57="plv",parametre!E$9,IF(AP57="pev",parametre!E$10,IF(AP57="pls",parametre!E$11,IF(AP57="pes",parametre!E$12,IF(AP57="pej",parametre!E$13,IF(AP57="pec",parametre!E$14,IF(AP57="pem",parametre!E$15,IF(AP57="peb",parametre!E$16,IF(AP57="pep",parametre!E$17,IF(AP57="ev",parametre!E$18,IF(AP57="es",parametre!E$19,IF(AP57="ej",parametre!E$20,IF(AP57="ec",parametre!E$21,IF(AP57="em",parametre!E$22,IF(AP57="eb",parametre!E$23,IF(AP57="ep",parametre!E$24,0))))))))))))))))))))))))))</f>
        <v>40.5</v>
      </c>
      <c r="BF57" s="54">
        <f t="shared" si="41"/>
        <v>169</v>
      </c>
      <c r="BG57" s="2"/>
      <c r="BH57" s="2"/>
      <c r="BI57" s="2"/>
      <c r="BJ57" s="6">
        <f t="shared" si="42"/>
        <v>0</v>
      </c>
      <c r="BK57" s="2"/>
      <c r="BL57" s="2"/>
      <c r="BM57" s="2"/>
      <c r="BN57" s="58">
        <f t="shared" si="43"/>
        <v>169</v>
      </c>
      <c r="BO57" s="57">
        <f t="shared" si="44"/>
        <v>0</v>
      </c>
      <c r="BP57" s="61">
        <f t="shared" si="45"/>
        <v>169</v>
      </c>
      <c r="BQ57" s="155" t="s">
        <v>194</v>
      </c>
      <c r="BR57" s="177" t="str">
        <f>CONCATENATE(Tableau2[[#This Row],[Colonne1]],".jpg")</f>
        <v>FERNEY Léa.jpg</v>
      </c>
      <c r="BS57" s="181" t="str">
        <f>$BP$1&amp;Tableau2[[#This Row],[Colonne70]]</f>
        <v>F:\Gestion club DIJON TT\licencie\FERNEY Léa.jpg</v>
      </c>
    </row>
    <row r="58" spans="1:71" ht="21" x14ac:dyDescent="0.25">
      <c r="A58" s="63" t="str">
        <f t="shared" si="25"/>
        <v>FERNEY Celine</v>
      </c>
      <c r="B58" s="76">
        <v>43454</v>
      </c>
      <c r="C58">
        <v>2111912</v>
      </c>
      <c r="D58" s="2" t="s">
        <v>485</v>
      </c>
      <c r="E58" s="2" t="str">
        <f t="shared" si="26"/>
        <v>FERNEY</v>
      </c>
      <c r="F58" t="s">
        <v>619</v>
      </c>
      <c r="G58" s="2" t="str">
        <f t="shared" si="27"/>
        <v>Celine</v>
      </c>
      <c r="H58"/>
      <c r="I58"/>
      <c r="J58"/>
      <c r="K58" s="178"/>
      <c r="L58" s="178"/>
      <c r="M58"/>
      <c r="N58" s="2"/>
      <c r="O58" s="2"/>
      <c r="P58" s="6">
        <f t="shared" si="28"/>
        <v>0</v>
      </c>
      <c r="Q58" s="2"/>
      <c r="R58" s="2"/>
      <c r="S58" s="2"/>
      <c r="T58" s="2"/>
      <c r="U58" s="2"/>
      <c r="V58" s="6">
        <f t="shared" si="29"/>
        <v>0</v>
      </c>
      <c r="W58" s="2"/>
      <c r="X58" s="2"/>
      <c r="Y58" s="2"/>
      <c r="Z58" s="2"/>
      <c r="AA58" s="2"/>
      <c r="AB58" s="6">
        <f t="shared" si="30"/>
        <v>0</v>
      </c>
      <c r="AC58" s="2"/>
      <c r="AD58" s="2"/>
      <c r="AE58" s="2"/>
      <c r="AF58" s="57">
        <f t="shared" si="31"/>
        <v>0</v>
      </c>
      <c r="AG58" s="76">
        <v>24839</v>
      </c>
      <c r="AH58" s="2">
        <f t="shared" si="32"/>
        <v>1968</v>
      </c>
      <c r="AI58" s="62">
        <f t="shared" si="33"/>
        <v>50</v>
      </c>
      <c r="AJ58" s="62" t="str">
        <f t="shared" si="34"/>
        <v>Veteran</v>
      </c>
      <c r="AK58" s="2" t="str">
        <f t="shared" si="35"/>
        <v>V</v>
      </c>
      <c r="AL58" t="s">
        <v>694</v>
      </c>
      <c r="AM58" s="2" t="str">
        <f t="shared" si="36"/>
        <v>B</v>
      </c>
      <c r="AN58" s="2"/>
      <c r="AO58" s="2" t="str">
        <f t="shared" si="37"/>
        <v/>
      </c>
      <c r="AP58" s="2" t="str">
        <f t="shared" si="38"/>
        <v>b</v>
      </c>
      <c r="AQ58" s="50">
        <f>IF(AP58="",0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AR58" s="2"/>
      <c r="AS58" s="6">
        <f t="shared" si="39"/>
        <v>0</v>
      </c>
      <c r="AT58" s="2"/>
      <c r="AU58" s="6">
        <f>IF(AT58="",0,IF(AT58="non",0,IF(AT58="oui",IF(AJ58="veteran",parametre!I$7,IF(AJ58="senior",parametre!N$7,parametre!K$7)))))</f>
        <v>0</v>
      </c>
      <c r="AV58" s="2"/>
      <c r="AW58" s="6">
        <f>IF(AV58="",0,IF(AV58="oui",parametre!I$8,0))</f>
        <v>0</v>
      </c>
      <c r="AX58" s="2"/>
      <c r="AY58" s="6">
        <f>IF(AX58="",0,IF(AX58="oui",parametre!I$9,0))</f>
        <v>0</v>
      </c>
      <c r="AZ58" s="2"/>
      <c r="BA58" s="2"/>
      <c r="BB58" s="6">
        <f t="shared" si="40"/>
        <v>0</v>
      </c>
      <c r="BC58" s="50">
        <f>IF(AP58="",""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BD58" s="6">
        <f>IF(AP58="","",IF(AP58="v",parametre!D$25,IF(AP58="b",parametre!D$26,IF(AP58="tv",parametre!D$2,IF(AP58="ts",parametre!D$3,IF(AP58="tj",parametre!D$4,IF(AP58="tc",parametre!D$5,IF(AP58="tm",parametre!D$6,IF(AP58="tb",parametre!D$7,IF(AP58="tp",parametre!D$8,IF(AP58="plv",parametre!D$9,IF(AP58="pev",parametre!D$10,IF(AP58="pls",parametre!D$11,IF(AP58="pes",parametre!D$12,IF(AP58="pej",parametre!D$13,IF(AP58="pec",parametre!D$14,IF(AP58="pem",parametre!D$15,IF(AP58="peb",parametre!D$16,IF(AP58="pep",parametre!D$17,IF(AP58="ev",parametre!D$18,IF(AP58="es",parametre!D$19,IF(AP58="ej",parametre!D$20,IF(AP58="ec",parametre!D$21,IF(AP58="em",parametre!D$22,IF(AP58="eb",parametre!D$23,IF(AP58="ep",parametre!D$24,0))))))))))))))))))))))))))</f>
        <v>0</v>
      </c>
      <c r="BE58" s="6">
        <f>IF(AP58="","",IF(AP58="v",parametre!E$25,IF(AP58="b",parametre!E$26,IF(AP58="tv",parametre!E$2,IF(AP58="ts",parametre!E$3,IF(AP58="tj",parametre!E$4,IF(AP58="tc",parametre!E$5,IF(AP58="tm",parametre!E$6,IF(AP58="tb",parametre!E$7,IF(AP58="tp",parametre!E$8,IF(AP58="plv",parametre!E$9,IF(AP58="pev",parametre!E$10,IF(AP58="pls",parametre!E$11,IF(AP58="pes",parametre!E$12,IF(AP58="pej",parametre!E$13,IF(AP58="pec",parametre!E$14,IF(AP58="pem",parametre!E$15,IF(AP58="peb",parametre!E$16,IF(AP58="pep",parametre!E$17,IF(AP58="ev",parametre!E$18,IF(AP58="es",parametre!E$19,IF(AP58="ej",parametre!E$20,IF(AP58="ec",parametre!E$21,IF(AP58="em",parametre!E$22,IF(AP58="eb",parametre!E$23,IF(AP58="ep",parametre!E$24,0))))))))))))))))))))))))))</f>
        <v>13.4</v>
      </c>
      <c r="BF58" s="54">
        <f t="shared" si="41"/>
        <v>13.4</v>
      </c>
      <c r="BG58" s="2"/>
      <c r="BH58" s="2"/>
      <c r="BI58" s="2"/>
      <c r="BJ58" s="6">
        <f t="shared" si="42"/>
        <v>0</v>
      </c>
      <c r="BK58" s="2"/>
      <c r="BL58" s="2"/>
      <c r="BM58" s="2"/>
      <c r="BN58" s="58">
        <f t="shared" si="43"/>
        <v>13.4</v>
      </c>
      <c r="BO58" s="57">
        <f t="shared" si="44"/>
        <v>0</v>
      </c>
      <c r="BP58" s="61">
        <f t="shared" si="45"/>
        <v>13.4</v>
      </c>
      <c r="BQ58" s="155" t="s">
        <v>194</v>
      </c>
      <c r="BR58" s="177" t="str">
        <f>CONCATENATE(Tableau2[[#This Row],[Colonne1]],".jpg")</f>
        <v>FERNEY Celine.jpg</v>
      </c>
      <c r="BS58" s="181" t="str">
        <f>$BP$1&amp;Tableau2[[#This Row],[Colonne70]]</f>
        <v>F:\Gestion club DIJON TT\licencie\FERNEY Celine.jpg</v>
      </c>
    </row>
    <row r="59" spans="1:71" ht="21" x14ac:dyDescent="0.25">
      <c r="A59" s="63" t="str">
        <f t="shared" si="25"/>
        <v>FICHOT Aurélie</v>
      </c>
      <c r="B59" s="76">
        <v>43474</v>
      </c>
      <c r="C59">
        <v>2111916</v>
      </c>
      <c r="D59" s="2" t="s">
        <v>486</v>
      </c>
      <c r="E59" s="2" t="str">
        <f t="shared" si="26"/>
        <v>FICHOT</v>
      </c>
      <c r="F59" t="s">
        <v>620</v>
      </c>
      <c r="G59" s="2" t="str">
        <f t="shared" si="27"/>
        <v>Aurélie</v>
      </c>
      <c r="H59"/>
      <c r="I59"/>
      <c r="J59"/>
      <c r="K59" s="178"/>
      <c r="L59" s="178"/>
      <c r="M59"/>
      <c r="N59" s="2"/>
      <c r="O59" s="2"/>
      <c r="P59" s="6">
        <f t="shared" si="28"/>
        <v>0</v>
      </c>
      <c r="Q59" s="2"/>
      <c r="R59" s="2"/>
      <c r="S59" s="2"/>
      <c r="T59" s="2"/>
      <c r="U59" s="2"/>
      <c r="V59" s="6">
        <f t="shared" si="29"/>
        <v>0</v>
      </c>
      <c r="W59" s="2"/>
      <c r="X59" s="2"/>
      <c r="Y59" s="2"/>
      <c r="Z59" s="2"/>
      <c r="AA59" s="2"/>
      <c r="AB59" s="6">
        <f t="shared" si="30"/>
        <v>0</v>
      </c>
      <c r="AC59" s="2"/>
      <c r="AD59" s="2"/>
      <c r="AE59" s="2"/>
      <c r="AF59" s="57">
        <f t="shared" si="31"/>
        <v>0</v>
      </c>
      <c r="AG59" s="76">
        <v>34688</v>
      </c>
      <c r="AH59" s="2">
        <f t="shared" si="32"/>
        <v>1994</v>
      </c>
      <c r="AI59" s="62">
        <f t="shared" si="33"/>
        <v>24</v>
      </c>
      <c r="AJ59" s="62" t="str">
        <f t="shared" si="34"/>
        <v>Senior</v>
      </c>
      <c r="AK59" s="2" t="str">
        <f t="shared" si="35"/>
        <v>S</v>
      </c>
      <c r="AL59" t="s">
        <v>692</v>
      </c>
      <c r="AM59" s="2" t="str">
        <f t="shared" si="36"/>
        <v>P</v>
      </c>
      <c r="AN59" s="2"/>
      <c r="AO59" s="2" t="str">
        <f t="shared" si="37"/>
        <v/>
      </c>
      <c r="AP59" s="2" t="str">
        <f t="shared" si="38"/>
        <v>PS</v>
      </c>
      <c r="AQ59" s="50">
        <f>IF(AP59="",0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AR59" s="2"/>
      <c r="AS59" s="6">
        <f t="shared" si="39"/>
        <v>0</v>
      </c>
      <c r="AT59" s="2"/>
      <c r="AU59" s="6">
        <f>IF(AT59="",0,IF(AT59="non",0,IF(AT59="oui",IF(AJ59="veteran",parametre!I$7,IF(AJ59="senior",parametre!N$7,parametre!K$7)))))</f>
        <v>0</v>
      </c>
      <c r="AV59" s="2"/>
      <c r="AW59" s="6">
        <f>IF(AV59="",0,IF(AV59="oui",parametre!I$8,0))</f>
        <v>0</v>
      </c>
      <c r="AX59" s="2"/>
      <c r="AY59" s="6">
        <f>IF(AX59="",0,IF(AX59="oui",parametre!I$9,0))</f>
        <v>0</v>
      </c>
      <c r="AZ59" s="2"/>
      <c r="BA59" s="2"/>
      <c r="BB59" s="6">
        <f t="shared" si="40"/>
        <v>0</v>
      </c>
      <c r="BC59" s="50">
        <f>IF(AP59="",""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BD59" s="6">
        <f>IF(AP59="","",IF(AP59="v",parametre!D$25,IF(AP59="b",parametre!D$26,IF(AP59="tv",parametre!D$2,IF(AP59="ts",parametre!D$3,IF(AP59="tj",parametre!D$4,IF(AP59="tc",parametre!D$5,IF(AP59="tm",parametre!D$6,IF(AP59="tb",parametre!D$7,IF(AP59="tp",parametre!D$8,IF(AP59="plv",parametre!D$9,IF(AP59="pev",parametre!D$10,IF(AP59="pls",parametre!D$11,IF(AP59="pes",parametre!D$12,IF(AP59="pej",parametre!D$13,IF(AP59="pec",parametre!D$14,IF(AP59="pem",parametre!D$15,IF(AP59="peb",parametre!D$16,IF(AP59="pep",parametre!D$17,IF(AP59="ev",parametre!D$18,IF(AP59="es",parametre!D$19,IF(AP59="ej",parametre!D$20,IF(AP59="ec",parametre!D$21,IF(AP59="em",parametre!D$22,IF(AP59="eb",parametre!D$23,IF(AP59="ep",parametre!D$24,0))))))))))))))))))))))))))</f>
        <v>0</v>
      </c>
      <c r="BE59" s="6">
        <f>IF(AP59="","",IF(AP59="v",parametre!E$25,IF(AP59="b",parametre!E$26,IF(AP59="tv",parametre!E$2,IF(AP59="ts",parametre!E$3,IF(AP59="tj",parametre!E$4,IF(AP59="tc",parametre!E$5,IF(AP59="tm",parametre!E$6,IF(AP59="tb",parametre!E$7,IF(AP59="tp",parametre!E$8,IF(AP59="plv",parametre!E$9,IF(AP59="pev",parametre!E$10,IF(AP59="pls",parametre!E$11,IF(AP59="pes",parametre!E$12,IF(AP59="pej",parametre!E$13,IF(AP59="pec",parametre!E$14,IF(AP59="pem",parametre!E$15,IF(AP59="peb",parametre!E$16,IF(AP59="pep",parametre!E$17,IF(AP59="ev",parametre!E$18,IF(AP59="es",parametre!E$19,IF(AP59="ej",parametre!E$20,IF(AP59="ec",parametre!E$21,IF(AP59="em",parametre!E$22,IF(AP59="eb",parametre!E$23,IF(AP59="ep",parametre!E$24,0))))))))))))))))))))))))))</f>
        <v>0</v>
      </c>
      <c r="BF59" s="54">
        <f t="shared" si="41"/>
        <v>0</v>
      </c>
      <c r="BG59" s="2"/>
      <c r="BH59" s="2"/>
      <c r="BI59" s="2"/>
      <c r="BJ59" s="6">
        <f t="shared" si="42"/>
        <v>0</v>
      </c>
      <c r="BK59" s="2"/>
      <c r="BL59" s="2"/>
      <c r="BM59" s="2"/>
      <c r="BN59" s="58">
        <f t="shared" si="43"/>
        <v>0</v>
      </c>
      <c r="BO59" s="57">
        <f t="shared" si="44"/>
        <v>0</v>
      </c>
      <c r="BP59" s="61">
        <f t="shared" si="45"/>
        <v>0</v>
      </c>
      <c r="BQ59" s="155" t="s">
        <v>194</v>
      </c>
      <c r="BR59" s="177" t="str">
        <f>CONCATENATE(Tableau2[[#This Row],[Colonne1]],".jpg")</f>
        <v>FICHOT Aurélie.jpg</v>
      </c>
      <c r="BS59" s="181" t="str">
        <f>$BP$1&amp;Tableau2[[#This Row],[Colonne70]]</f>
        <v>F:\Gestion club DIJON TT\licencie\FICHOT Aurélie.jpg</v>
      </c>
    </row>
    <row r="60" spans="1:71" ht="21" x14ac:dyDescent="0.25">
      <c r="A60" s="63" t="str">
        <f t="shared" si="25"/>
        <v>FLEITH Paul</v>
      </c>
      <c r="B60" s="76">
        <v>43375</v>
      </c>
      <c r="C60">
        <v>2112307</v>
      </c>
      <c r="D60" s="2" t="s">
        <v>487</v>
      </c>
      <c r="E60" s="2" t="str">
        <f t="shared" si="26"/>
        <v>FLEITH</v>
      </c>
      <c r="F60" t="s">
        <v>621</v>
      </c>
      <c r="G60" s="2" t="str">
        <f t="shared" si="27"/>
        <v>Paul</v>
      </c>
      <c r="H60"/>
      <c r="I60"/>
      <c r="J60"/>
      <c r="K60" s="178"/>
      <c r="L60" s="178"/>
      <c r="M60"/>
      <c r="N60" s="2"/>
      <c r="O60" s="2"/>
      <c r="P60" s="6">
        <f t="shared" si="28"/>
        <v>0</v>
      </c>
      <c r="Q60" s="2"/>
      <c r="R60" s="2"/>
      <c r="S60" s="2"/>
      <c r="T60" s="2"/>
      <c r="U60" s="2"/>
      <c r="V60" s="6">
        <f t="shared" si="29"/>
        <v>0</v>
      </c>
      <c r="W60" s="2"/>
      <c r="X60" s="2"/>
      <c r="Y60" s="2"/>
      <c r="Z60" s="2"/>
      <c r="AA60" s="2"/>
      <c r="AB60" s="6">
        <f t="shared" si="30"/>
        <v>0</v>
      </c>
      <c r="AC60" s="2"/>
      <c r="AD60" s="2"/>
      <c r="AE60" s="2"/>
      <c r="AF60" s="57">
        <f t="shared" si="31"/>
        <v>0</v>
      </c>
      <c r="AG60" s="76">
        <v>38192</v>
      </c>
      <c r="AH60" s="2">
        <f t="shared" si="32"/>
        <v>2004</v>
      </c>
      <c r="AI60" s="62">
        <f t="shared" si="33"/>
        <v>14</v>
      </c>
      <c r="AJ60" s="62" t="str">
        <f t="shared" si="34"/>
        <v>Cadet</v>
      </c>
      <c r="AK60" s="2" t="str">
        <f t="shared" si="35"/>
        <v>C</v>
      </c>
      <c r="AL60" t="s">
        <v>691</v>
      </c>
      <c r="AM60" s="2" t="str">
        <f t="shared" si="36"/>
        <v>T</v>
      </c>
      <c r="AN60" s="2"/>
      <c r="AO60" s="2" t="str">
        <f t="shared" si="37"/>
        <v/>
      </c>
      <c r="AP60" s="2" t="str">
        <f t="shared" si="38"/>
        <v>TC</v>
      </c>
      <c r="AQ60" s="50">
        <f>IF(AP60="",0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AR60" s="2"/>
      <c r="AS60" s="6">
        <f t="shared" si="39"/>
        <v>0</v>
      </c>
      <c r="AT60" s="2"/>
      <c r="AU60" s="6">
        <f>IF(AT60="",0,IF(AT60="non",0,IF(AT60="oui",IF(AJ60="veteran",parametre!I$7,IF(AJ60="senior",parametre!N$7,parametre!K$7)))))</f>
        <v>0</v>
      </c>
      <c r="AV60" s="2"/>
      <c r="AW60" s="6">
        <f>IF(AV60="",0,IF(AV60="oui",parametre!I$8,0))</f>
        <v>0</v>
      </c>
      <c r="AX60" s="2"/>
      <c r="AY60" s="6">
        <f>IF(AX60="",0,IF(AX60="oui",parametre!I$9,0))</f>
        <v>0</v>
      </c>
      <c r="AZ60" s="2"/>
      <c r="BA60" s="2"/>
      <c r="BB60" s="6">
        <f t="shared" si="40"/>
        <v>0</v>
      </c>
      <c r="BC60" s="50">
        <f>IF(AP60="",""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BD60" s="6">
        <f>IF(AP60="","",IF(AP60="v",parametre!D$25,IF(AP60="b",parametre!D$26,IF(AP60="tv",parametre!D$2,IF(AP60="ts",parametre!D$3,IF(AP60="tj",parametre!D$4,IF(AP60="tc",parametre!D$5,IF(AP60="tm",parametre!D$6,IF(AP60="tb",parametre!D$7,IF(AP60="tp",parametre!D$8,IF(AP60="plv",parametre!D$9,IF(AP60="pev",parametre!D$10,IF(AP60="pls",parametre!D$11,IF(AP60="pes",parametre!D$12,IF(AP60="pej",parametre!D$13,IF(AP60="pec",parametre!D$14,IF(AP60="pem",parametre!D$15,IF(AP60="peb",parametre!D$16,IF(AP60="pep",parametre!D$17,IF(AP60="ev",parametre!D$18,IF(AP60="es",parametre!D$19,IF(AP60="ej",parametre!D$20,IF(AP60="ec",parametre!D$21,IF(AP60="em",parametre!D$22,IF(AP60="eb",parametre!D$23,IF(AP60="ep",parametre!D$24,0))))))))))))))))))))))))))</f>
        <v>128.5</v>
      </c>
      <c r="BE60" s="6">
        <f>IF(AP60="","",IF(AP60="v",parametre!E$25,IF(AP60="b",parametre!E$26,IF(AP60="tv",parametre!E$2,IF(AP60="ts",parametre!E$3,IF(AP60="tj",parametre!E$4,IF(AP60="tc",parametre!E$5,IF(AP60="tm",parametre!E$6,IF(AP60="tb",parametre!E$7,IF(AP60="tp",parametre!E$8,IF(AP60="plv",parametre!E$9,IF(AP60="pev",parametre!E$10,IF(AP60="pls",parametre!E$11,IF(AP60="pes",parametre!E$12,IF(AP60="pej",parametre!E$13,IF(AP60="pec",parametre!E$14,IF(AP60="pem",parametre!E$15,IF(AP60="peb",parametre!E$16,IF(AP60="pep",parametre!E$17,IF(AP60="ev",parametre!E$18,IF(AP60="es",parametre!E$19,IF(AP60="ej",parametre!E$20,IF(AP60="ec",parametre!E$21,IF(AP60="em",parametre!E$22,IF(AP60="eb",parametre!E$23,IF(AP60="ep",parametre!E$24,0))))))))))))))))))))))))))</f>
        <v>40.5</v>
      </c>
      <c r="BF60" s="54">
        <f t="shared" si="41"/>
        <v>169</v>
      </c>
      <c r="BG60" s="2"/>
      <c r="BH60" s="2"/>
      <c r="BI60" s="2"/>
      <c r="BJ60" s="6">
        <f t="shared" si="42"/>
        <v>0</v>
      </c>
      <c r="BK60" s="2"/>
      <c r="BL60" s="2"/>
      <c r="BM60" s="2"/>
      <c r="BN60" s="58">
        <f t="shared" si="43"/>
        <v>169</v>
      </c>
      <c r="BO60" s="57">
        <f t="shared" si="44"/>
        <v>0</v>
      </c>
      <c r="BP60" s="61">
        <f t="shared" si="45"/>
        <v>169</v>
      </c>
      <c r="BQ60" s="155" t="s">
        <v>193</v>
      </c>
      <c r="BR60" s="177" t="str">
        <f>CONCATENATE(Tableau2[[#This Row],[Colonne1]],".jpg")</f>
        <v>FLEITH Paul.jpg</v>
      </c>
      <c r="BS60" s="181" t="str">
        <f>$BP$1&amp;Tableau2[[#This Row],[Colonne70]]</f>
        <v>F:\Gestion club DIJON TT\licencie\FLEITH Paul.jpg</v>
      </c>
    </row>
    <row r="61" spans="1:71" ht="21" x14ac:dyDescent="0.25">
      <c r="A61" s="63" t="str">
        <f t="shared" si="25"/>
        <v>FLEURAT-LESSARD Suzanne</v>
      </c>
      <c r="B61" s="76">
        <v>43419</v>
      </c>
      <c r="C61">
        <v>2112844</v>
      </c>
      <c r="D61" s="2" t="s">
        <v>488</v>
      </c>
      <c r="E61" s="2" t="str">
        <f t="shared" si="26"/>
        <v>FLEURAT-LESSARD</v>
      </c>
      <c r="F61" t="s">
        <v>622</v>
      </c>
      <c r="G61" s="2" t="str">
        <f t="shared" si="27"/>
        <v>Suzanne</v>
      </c>
      <c r="H61"/>
      <c r="I61"/>
      <c r="J61"/>
      <c r="K61" s="178"/>
      <c r="L61" s="178"/>
      <c r="M61"/>
      <c r="N61" s="2"/>
      <c r="O61" s="2"/>
      <c r="P61" s="6">
        <f t="shared" si="28"/>
        <v>0</v>
      </c>
      <c r="Q61" s="2"/>
      <c r="R61" s="2"/>
      <c r="S61" s="2"/>
      <c r="T61" s="2"/>
      <c r="U61" s="2"/>
      <c r="V61" s="6">
        <f t="shared" si="29"/>
        <v>0</v>
      </c>
      <c r="W61" s="2"/>
      <c r="X61" s="2"/>
      <c r="Y61" s="2"/>
      <c r="Z61" s="2"/>
      <c r="AA61" s="2"/>
      <c r="AB61" s="6">
        <f t="shared" si="30"/>
        <v>0</v>
      </c>
      <c r="AC61" s="2"/>
      <c r="AD61" s="2"/>
      <c r="AE61" s="2"/>
      <c r="AF61" s="57">
        <f t="shared" si="31"/>
        <v>0</v>
      </c>
      <c r="AG61" s="76">
        <v>41841</v>
      </c>
      <c r="AH61" s="2">
        <f t="shared" si="32"/>
        <v>2014</v>
      </c>
      <c r="AI61" s="62">
        <f t="shared" si="33"/>
        <v>4</v>
      </c>
      <c r="AJ61" s="62" t="str">
        <f t="shared" si="34"/>
        <v>Poussin</v>
      </c>
      <c r="AK61" s="2" t="str">
        <f t="shared" si="35"/>
        <v>P</v>
      </c>
      <c r="AL61" t="s">
        <v>692</v>
      </c>
      <c r="AM61" s="2" t="str">
        <f t="shared" si="36"/>
        <v>P</v>
      </c>
      <c r="AN61" s="2"/>
      <c r="AO61" s="2" t="str">
        <f t="shared" si="37"/>
        <v/>
      </c>
      <c r="AP61" s="2" t="str">
        <f t="shared" si="38"/>
        <v>PP</v>
      </c>
      <c r="AQ61" s="50">
        <f>IF(AP61="",0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AR61" s="2"/>
      <c r="AS61" s="6">
        <f t="shared" si="39"/>
        <v>0</v>
      </c>
      <c r="AT61" s="2"/>
      <c r="AU61" s="6">
        <f>IF(AT61="",0,IF(AT61="non",0,IF(AT61="oui",IF(AJ61="veteran",parametre!I$7,IF(AJ61="senior",parametre!N$7,parametre!K$7)))))</f>
        <v>0</v>
      </c>
      <c r="AV61" s="2"/>
      <c r="AW61" s="6">
        <f>IF(AV61="",0,IF(AV61="oui",parametre!I$8,0))</f>
        <v>0</v>
      </c>
      <c r="AX61" s="2"/>
      <c r="AY61" s="6">
        <f>IF(AX61="",0,IF(AX61="oui",parametre!I$9,0))</f>
        <v>0</v>
      </c>
      <c r="AZ61" s="2"/>
      <c r="BA61" s="2"/>
      <c r="BB61" s="6">
        <f t="shared" si="40"/>
        <v>0</v>
      </c>
      <c r="BC61" s="50">
        <f>IF(AP61="",""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BD61" s="6">
        <f>IF(AP61="","",IF(AP61="v",parametre!D$25,IF(AP61="b",parametre!D$26,IF(AP61="tv",parametre!D$2,IF(AP61="ts",parametre!D$3,IF(AP61="tj",parametre!D$4,IF(AP61="tc",parametre!D$5,IF(AP61="tm",parametre!D$6,IF(AP61="tb",parametre!D$7,IF(AP61="tp",parametre!D$8,IF(AP61="plv",parametre!D$9,IF(AP61="pev",parametre!D$10,IF(AP61="pls",parametre!D$11,IF(AP61="pes",parametre!D$12,IF(AP61="pej",parametre!D$13,IF(AP61="pec",parametre!D$14,IF(AP61="pem",parametre!D$15,IF(AP61="peb",parametre!D$16,IF(AP61="pep",parametre!D$17,IF(AP61="ev",parametre!D$18,IF(AP61="es",parametre!D$19,IF(AP61="ej",parametre!D$20,IF(AP61="ec",parametre!D$21,IF(AP61="em",parametre!D$22,IF(AP61="eb",parametre!D$23,IF(AP61="ep",parametre!D$24,0))))))))))))))))))))))))))</f>
        <v>0</v>
      </c>
      <c r="BE61" s="6">
        <f>IF(AP61="","",IF(AP61="v",parametre!E$25,IF(AP61="b",parametre!E$26,IF(AP61="tv",parametre!E$2,IF(AP61="ts",parametre!E$3,IF(AP61="tj",parametre!E$4,IF(AP61="tc",parametre!E$5,IF(AP61="tm",parametre!E$6,IF(AP61="tb",parametre!E$7,IF(AP61="tp",parametre!E$8,IF(AP61="plv",parametre!E$9,IF(AP61="pev",parametre!E$10,IF(AP61="pls",parametre!E$11,IF(AP61="pes",parametre!E$12,IF(AP61="pej",parametre!E$13,IF(AP61="pec",parametre!E$14,IF(AP61="pem",parametre!E$15,IF(AP61="peb",parametre!E$16,IF(AP61="pep",parametre!E$17,IF(AP61="ev",parametre!E$18,IF(AP61="es",parametre!E$19,IF(AP61="ej",parametre!E$20,IF(AP61="ec",parametre!E$21,IF(AP61="em",parametre!E$22,IF(AP61="eb",parametre!E$23,IF(AP61="ep",parametre!E$24,0))))))))))))))))))))))))))</f>
        <v>0</v>
      </c>
      <c r="BF61" s="54">
        <f t="shared" si="41"/>
        <v>0</v>
      </c>
      <c r="BG61" s="2"/>
      <c r="BH61" s="2"/>
      <c r="BI61" s="2"/>
      <c r="BJ61" s="6">
        <f t="shared" si="42"/>
        <v>0</v>
      </c>
      <c r="BK61" s="2"/>
      <c r="BL61" s="2"/>
      <c r="BM61" s="2"/>
      <c r="BN61" s="58">
        <f t="shared" si="43"/>
        <v>0</v>
      </c>
      <c r="BO61" s="57">
        <f t="shared" si="44"/>
        <v>0</v>
      </c>
      <c r="BP61" s="61">
        <f t="shared" si="45"/>
        <v>0</v>
      </c>
      <c r="BQ61" s="155" t="s">
        <v>194</v>
      </c>
      <c r="BR61" s="177" t="str">
        <f>CONCATENATE(Tableau2[[#This Row],[Colonne1]],".jpg")</f>
        <v>FLEURAT-LESSARD Suzanne.jpg</v>
      </c>
      <c r="BS61" s="181" t="str">
        <f>$BP$1&amp;Tableau2[[#This Row],[Colonne70]]</f>
        <v>F:\Gestion club DIJON TT\licencie\FLEURAT-LESSARD Suzanne.jpg</v>
      </c>
    </row>
    <row r="62" spans="1:71" ht="21" x14ac:dyDescent="0.25">
      <c r="A62" s="63" t="str">
        <f t="shared" si="25"/>
        <v>FLEURAT-LESSARD Louise</v>
      </c>
      <c r="B62" s="76">
        <v>43367</v>
      </c>
      <c r="C62">
        <v>2112224</v>
      </c>
      <c r="D62" s="2" t="s">
        <v>488</v>
      </c>
      <c r="E62" s="2" t="str">
        <f t="shared" si="26"/>
        <v>FLEURAT-LESSARD</v>
      </c>
      <c r="F62" t="s">
        <v>623</v>
      </c>
      <c r="G62" s="2" t="str">
        <f t="shared" si="27"/>
        <v>Louise</v>
      </c>
      <c r="H62"/>
      <c r="I62"/>
      <c r="J62"/>
      <c r="K62" s="178"/>
      <c r="L62" s="178"/>
      <c r="M62"/>
      <c r="N62" s="2"/>
      <c r="O62" s="2"/>
      <c r="P62" s="6">
        <f t="shared" si="28"/>
        <v>0</v>
      </c>
      <c r="Q62" s="2"/>
      <c r="R62" s="2"/>
      <c r="S62" s="2"/>
      <c r="T62" s="2"/>
      <c r="U62" s="2"/>
      <c r="V62" s="6">
        <f t="shared" si="29"/>
        <v>0</v>
      </c>
      <c r="W62" s="2"/>
      <c r="X62" s="2"/>
      <c r="Y62" s="2"/>
      <c r="Z62" s="2"/>
      <c r="AA62" s="2"/>
      <c r="AB62" s="6">
        <f t="shared" si="30"/>
        <v>0</v>
      </c>
      <c r="AC62" s="2"/>
      <c r="AD62" s="2"/>
      <c r="AE62" s="2"/>
      <c r="AF62" s="57">
        <f t="shared" si="31"/>
        <v>0</v>
      </c>
      <c r="AG62" s="76">
        <v>40295</v>
      </c>
      <c r="AH62" s="2">
        <f t="shared" si="32"/>
        <v>2010</v>
      </c>
      <c r="AI62" s="62">
        <f t="shared" si="33"/>
        <v>8</v>
      </c>
      <c r="AJ62" s="62" t="str">
        <f t="shared" si="34"/>
        <v>Poussin</v>
      </c>
      <c r="AK62" s="2" t="str">
        <f t="shared" si="35"/>
        <v>P</v>
      </c>
      <c r="AL62" t="s">
        <v>692</v>
      </c>
      <c r="AM62" s="2" t="str">
        <f t="shared" si="36"/>
        <v>P</v>
      </c>
      <c r="AN62" s="2"/>
      <c r="AO62" s="2" t="str">
        <f t="shared" si="37"/>
        <v/>
      </c>
      <c r="AP62" s="2" t="str">
        <f t="shared" si="38"/>
        <v>PP</v>
      </c>
      <c r="AQ62" s="50">
        <f>IF(AP62="",0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AR62" s="2"/>
      <c r="AS62" s="6">
        <f t="shared" si="39"/>
        <v>0</v>
      </c>
      <c r="AT62" s="2"/>
      <c r="AU62" s="6">
        <f>IF(AT62="",0,IF(AT62="non",0,IF(AT62="oui",IF(AJ62="veteran",parametre!I$7,IF(AJ62="senior",parametre!N$7,parametre!K$7)))))</f>
        <v>0</v>
      </c>
      <c r="AV62" s="2"/>
      <c r="AW62" s="6">
        <f>IF(AV62="",0,IF(AV62="oui",parametre!I$8,0))</f>
        <v>0</v>
      </c>
      <c r="AX62" s="2"/>
      <c r="AY62" s="6">
        <f>IF(AX62="",0,IF(AX62="oui",parametre!I$9,0))</f>
        <v>0</v>
      </c>
      <c r="AZ62" s="2"/>
      <c r="BA62" s="2"/>
      <c r="BB62" s="6">
        <f t="shared" si="40"/>
        <v>0</v>
      </c>
      <c r="BC62" s="50">
        <f>IF(AP62="",""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BD62" s="6">
        <f>IF(AP62="","",IF(AP62="v",parametre!D$25,IF(AP62="b",parametre!D$26,IF(AP62="tv",parametre!D$2,IF(AP62="ts",parametre!D$3,IF(AP62="tj",parametre!D$4,IF(AP62="tc",parametre!D$5,IF(AP62="tm",parametre!D$6,IF(AP62="tb",parametre!D$7,IF(AP62="tp",parametre!D$8,IF(AP62="plv",parametre!D$9,IF(AP62="pev",parametre!D$10,IF(AP62="pls",parametre!D$11,IF(AP62="pes",parametre!D$12,IF(AP62="pej",parametre!D$13,IF(AP62="pec",parametre!D$14,IF(AP62="pem",parametre!D$15,IF(AP62="peb",parametre!D$16,IF(AP62="pep",parametre!D$17,IF(AP62="ev",parametre!D$18,IF(AP62="es",parametre!D$19,IF(AP62="ej",parametre!D$20,IF(AP62="ec",parametre!D$21,IF(AP62="em",parametre!D$22,IF(AP62="eb",parametre!D$23,IF(AP62="ep",parametre!D$24,0))))))))))))))))))))))))))</f>
        <v>0</v>
      </c>
      <c r="BE62" s="6">
        <f>IF(AP62="","",IF(AP62="v",parametre!E$25,IF(AP62="b",parametre!E$26,IF(AP62="tv",parametre!E$2,IF(AP62="ts",parametre!E$3,IF(AP62="tj",parametre!E$4,IF(AP62="tc",parametre!E$5,IF(AP62="tm",parametre!E$6,IF(AP62="tb",parametre!E$7,IF(AP62="tp",parametre!E$8,IF(AP62="plv",parametre!E$9,IF(AP62="pev",parametre!E$10,IF(AP62="pls",parametre!E$11,IF(AP62="pes",parametre!E$12,IF(AP62="pej",parametre!E$13,IF(AP62="pec",parametre!E$14,IF(AP62="pem",parametre!E$15,IF(AP62="peb",parametre!E$16,IF(AP62="pep",parametre!E$17,IF(AP62="ev",parametre!E$18,IF(AP62="es",parametre!E$19,IF(AP62="ej",parametre!E$20,IF(AP62="ec",parametre!E$21,IF(AP62="em",parametre!E$22,IF(AP62="eb",parametre!E$23,IF(AP62="ep",parametre!E$24,0))))))))))))))))))))))))))</f>
        <v>0</v>
      </c>
      <c r="BF62" s="54">
        <f t="shared" si="41"/>
        <v>0</v>
      </c>
      <c r="BG62" s="2"/>
      <c r="BH62" s="2"/>
      <c r="BI62" s="2"/>
      <c r="BJ62" s="6">
        <f t="shared" si="42"/>
        <v>0</v>
      </c>
      <c r="BK62" s="2"/>
      <c r="BL62" s="2"/>
      <c r="BM62" s="2"/>
      <c r="BN62" s="58">
        <f t="shared" si="43"/>
        <v>0</v>
      </c>
      <c r="BO62" s="57">
        <f t="shared" si="44"/>
        <v>0</v>
      </c>
      <c r="BP62" s="61">
        <f t="shared" si="45"/>
        <v>0</v>
      </c>
      <c r="BQ62" s="155" t="s">
        <v>194</v>
      </c>
      <c r="BR62" s="177" t="str">
        <f>CONCATENATE(Tableau2[[#This Row],[Colonne1]],".jpg")</f>
        <v>FLEURAT-LESSARD Louise.jpg</v>
      </c>
      <c r="BS62" s="181" t="str">
        <f>$BP$1&amp;Tableau2[[#This Row],[Colonne70]]</f>
        <v>F:\Gestion club DIJON TT\licencie\FLEURAT-LESSARD Louise.jpg</v>
      </c>
    </row>
    <row r="63" spans="1:71" ht="21" x14ac:dyDescent="0.25">
      <c r="A63" s="63" t="str">
        <f t="shared" si="25"/>
        <v>FLEURAT-LESSARD Arthur</v>
      </c>
      <c r="B63" s="76">
        <v>43340</v>
      </c>
      <c r="C63">
        <v>2111938</v>
      </c>
      <c r="D63" s="2" t="s">
        <v>488</v>
      </c>
      <c r="E63" s="2" t="str">
        <f t="shared" si="26"/>
        <v>FLEURAT-LESSARD</v>
      </c>
      <c r="F63" t="s">
        <v>624</v>
      </c>
      <c r="G63" s="2" t="str">
        <f t="shared" si="27"/>
        <v>Arthur</v>
      </c>
      <c r="H63"/>
      <c r="I63"/>
      <c r="J63"/>
      <c r="K63" s="178"/>
      <c r="L63" s="178"/>
      <c r="M63"/>
      <c r="N63" s="2"/>
      <c r="O63" s="2"/>
      <c r="P63" s="6">
        <f t="shared" si="28"/>
        <v>0</v>
      </c>
      <c r="Q63" s="2"/>
      <c r="R63" s="2"/>
      <c r="S63" s="2"/>
      <c r="T63" s="2"/>
      <c r="U63" s="2"/>
      <c r="V63" s="6">
        <f t="shared" si="29"/>
        <v>0</v>
      </c>
      <c r="W63" s="2"/>
      <c r="X63" s="2"/>
      <c r="Y63" s="2"/>
      <c r="Z63" s="2"/>
      <c r="AA63" s="2"/>
      <c r="AB63" s="6">
        <f t="shared" si="30"/>
        <v>0</v>
      </c>
      <c r="AC63" s="2"/>
      <c r="AD63" s="2"/>
      <c r="AE63" s="2"/>
      <c r="AF63" s="57">
        <f t="shared" si="31"/>
        <v>0</v>
      </c>
      <c r="AG63" s="76">
        <v>39247</v>
      </c>
      <c r="AH63" s="2">
        <f t="shared" si="32"/>
        <v>2007</v>
      </c>
      <c r="AI63" s="62">
        <f t="shared" si="33"/>
        <v>11</v>
      </c>
      <c r="AJ63" s="62" t="str">
        <f t="shared" si="34"/>
        <v>Minime</v>
      </c>
      <c r="AK63" s="2" t="str">
        <f t="shared" si="35"/>
        <v>M</v>
      </c>
      <c r="AL63" t="s">
        <v>691</v>
      </c>
      <c r="AM63" s="2" t="str">
        <f t="shared" si="36"/>
        <v>T</v>
      </c>
      <c r="AN63" s="2"/>
      <c r="AO63" s="2" t="str">
        <f t="shared" si="37"/>
        <v/>
      </c>
      <c r="AP63" s="2" t="str">
        <f t="shared" si="38"/>
        <v>TM</v>
      </c>
      <c r="AQ63" s="50">
        <f>IF(AP63="",0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AR63" s="2"/>
      <c r="AS63" s="6">
        <f t="shared" si="39"/>
        <v>0</v>
      </c>
      <c r="AT63" s="2"/>
      <c r="AU63" s="6">
        <f>IF(AT63="",0,IF(AT63="non",0,IF(AT63="oui",IF(AJ63="veteran",parametre!I$7,IF(AJ63="senior",parametre!N$7,parametre!K$7)))))</f>
        <v>0</v>
      </c>
      <c r="AV63" s="2"/>
      <c r="AW63" s="6">
        <f>IF(AV63="",0,IF(AV63="oui",parametre!I$8,0))</f>
        <v>0</v>
      </c>
      <c r="AX63" s="2"/>
      <c r="AY63" s="6">
        <f>IF(AX63="",0,IF(AX63="oui",parametre!I$9,0))</f>
        <v>0</v>
      </c>
      <c r="AZ63" s="2"/>
      <c r="BA63" s="2"/>
      <c r="BB63" s="6">
        <f t="shared" si="40"/>
        <v>0</v>
      </c>
      <c r="BC63" s="50">
        <f>IF(AP63="",""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BD63" s="6">
        <f>IF(AP63="","",IF(AP63="v",parametre!D$25,IF(AP63="b",parametre!D$26,IF(AP63="tv",parametre!D$2,IF(AP63="ts",parametre!D$3,IF(AP63="tj",parametre!D$4,IF(AP63="tc",parametre!D$5,IF(AP63="tm",parametre!D$6,IF(AP63="tb",parametre!D$7,IF(AP63="tp",parametre!D$8,IF(AP63="plv",parametre!D$9,IF(AP63="pev",parametre!D$10,IF(AP63="pls",parametre!D$11,IF(AP63="pes",parametre!D$12,IF(AP63="pej",parametre!D$13,IF(AP63="pec",parametre!D$14,IF(AP63="pem",parametre!D$15,IF(AP63="peb",parametre!D$16,IF(AP63="pep",parametre!D$17,IF(AP63="ev",parametre!D$18,IF(AP63="es",parametre!D$19,IF(AP63="ej",parametre!D$20,IF(AP63="ec",parametre!D$21,IF(AP63="em",parametre!D$22,IF(AP63="eb",parametre!D$23,IF(AP63="ep",parametre!D$24,0))))))))))))))))))))))))))</f>
        <v>128.5</v>
      </c>
      <c r="BE63" s="6">
        <f>IF(AP63="","",IF(AP63="v",parametre!E$25,IF(AP63="b",parametre!E$26,IF(AP63="tv",parametre!E$2,IF(AP63="ts",parametre!E$3,IF(AP63="tj",parametre!E$4,IF(AP63="tc",parametre!E$5,IF(AP63="tm",parametre!E$6,IF(AP63="tb",parametre!E$7,IF(AP63="tp",parametre!E$8,IF(AP63="plv",parametre!E$9,IF(AP63="pev",parametre!E$10,IF(AP63="pls",parametre!E$11,IF(AP63="pes",parametre!E$12,IF(AP63="pej",parametre!E$13,IF(AP63="pec",parametre!E$14,IF(AP63="pem",parametre!E$15,IF(AP63="peb",parametre!E$16,IF(AP63="pep",parametre!E$17,IF(AP63="ev",parametre!E$18,IF(AP63="es",parametre!E$19,IF(AP63="ej",parametre!E$20,IF(AP63="ec",parametre!E$21,IF(AP63="em",parametre!E$22,IF(AP63="eb",parametre!E$23,IF(AP63="ep",parametre!E$24,0))))))))))))))))))))))))))</f>
        <v>40.5</v>
      </c>
      <c r="BF63" s="54">
        <f t="shared" si="41"/>
        <v>169</v>
      </c>
      <c r="BG63" s="2"/>
      <c r="BH63" s="2"/>
      <c r="BI63" s="2"/>
      <c r="BJ63" s="6">
        <f t="shared" si="42"/>
        <v>0</v>
      </c>
      <c r="BK63" s="2"/>
      <c r="BL63" s="2"/>
      <c r="BM63" s="2"/>
      <c r="BN63" s="58">
        <f t="shared" si="43"/>
        <v>169</v>
      </c>
      <c r="BO63" s="57">
        <f t="shared" si="44"/>
        <v>0</v>
      </c>
      <c r="BP63" s="61">
        <f t="shared" si="45"/>
        <v>169</v>
      </c>
      <c r="BQ63" s="155" t="s">
        <v>193</v>
      </c>
      <c r="BR63" s="177" t="str">
        <f>CONCATENATE(Tableau2[[#This Row],[Colonne1]],".jpg")</f>
        <v>FLEURAT-LESSARD Arthur.jpg</v>
      </c>
      <c r="BS63" s="181" t="str">
        <f>$BP$1&amp;Tableau2[[#This Row],[Colonne70]]</f>
        <v>F:\Gestion club DIJON TT\licencie\FLEURAT-LESSARD Arthur.jpg</v>
      </c>
    </row>
    <row r="64" spans="1:71" ht="21" x14ac:dyDescent="0.25">
      <c r="A64" s="63" t="str">
        <f t="shared" si="25"/>
        <v>FORZINETTI Julien</v>
      </c>
      <c r="B64" s="76">
        <v>43389</v>
      </c>
      <c r="C64">
        <v>2112798</v>
      </c>
      <c r="D64" s="2" t="s">
        <v>489</v>
      </c>
      <c r="E64" s="2" t="str">
        <f t="shared" si="26"/>
        <v>FORZINETTI</v>
      </c>
      <c r="F64" t="s">
        <v>575</v>
      </c>
      <c r="G64" s="2" t="str">
        <f t="shared" si="27"/>
        <v>Julien</v>
      </c>
      <c r="H64"/>
      <c r="I64"/>
      <c r="J64"/>
      <c r="K64" s="178"/>
      <c r="L64" s="178"/>
      <c r="M64"/>
      <c r="N64" s="2"/>
      <c r="O64" s="2"/>
      <c r="P64" s="6">
        <f t="shared" si="28"/>
        <v>0</v>
      </c>
      <c r="Q64" s="2"/>
      <c r="R64" s="2"/>
      <c r="S64" s="2"/>
      <c r="T64" s="2"/>
      <c r="U64" s="2"/>
      <c r="V64" s="6">
        <f t="shared" si="29"/>
        <v>0</v>
      </c>
      <c r="W64" s="2"/>
      <c r="X64" s="2"/>
      <c r="Y64" s="2"/>
      <c r="Z64" s="2"/>
      <c r="AA64" s="2"/>
      <c r="AB64" s="6">
        <f t="shared" si="30"/>
        <v>0</v>
      </c>
      <c r="AC64" s="2"/>
      <c r="AD64" s="2"/>
      <c r="AE64" s="2"/>
      <c r="AF64" s="57">
        <f t="shared" si="31"/>
        <v>0</v>
      </c>
      <c r="AG64" s="76">
        <v>38783</v>
      </c>
      <c r="AH64" s="2">
        <f t="shared" si="32"/>
        <v>2006</v>
      </c>
      <c r="AI64" s="62">
        <f t="shared" si="33"/>
        <v>12</v>
      </c>
      <c r="AJ64" s="62" t="str">
        <f t="shared" si="34"/>
        <v>Minime</v>
      </c>
      <c r="AK64" s="2" t="str">
        <f t="shared" si="35"/>
        <v>M</v>
      </c>
      <c r="AL64" t="s">
        <v>691</v>
      </c>
      <c r="AM64" s="2" t="str">
        <f t="shared" si="36"/>
        <v>T</v>
      </c>
      <c r="AN64" s="2"/>
      <c r="AO64" s="2" t="str">
        <f t="shared" si="37"/>
        <v/>
      </c>
      <c r="AP64" s="2" t="str">
        <f t="shared" si="38"/>
        <v>TM</v>
      </c>
      <c r="AQ64" s="50">
        <f>IF(AP64="",0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AR64" s="2"/>
      <c r="AS64" s="6">
        <f t="shared" si="39"/>
        <v>0</v>
      </c>
      <c r="AT64" s="2"/>
      <c r="AU64" s="6">
        <f>IF(AT64="",0,IF(AT64="non",0,IF(AT64="oui",IF(AJ64="veteran",parametre!I$7,IF(AJ64="senior",parametre!N$7,parametre!K$7)))))</f>
        <v>0</v>
      </c>
      <c r="AV64" s="2"/>
      <c r="AW64" s="6">
        <f>IF(AV64="",0,IF(AV64="oui",parametre!I$8,0))</f>
        <v>0</v>
      </c>
      <c r="AX64" s="2"/>
      <c r="AY64" s="6">
        <f>IF(AX64="",0,IF(AX64="oui",parametre!I$9,0))</f>
        <v>0</v>
      </c>
      <c r="AZ64" s="2"/>
      <c r="BA64" s="2"/>
      <c r="BB64" s="6">
        <f t="shared" si="40"/>
        <v>0</v>
      </c>
      <c r="BC64" s="50">
        <f>IF(AP64="",""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BD64" s="6">
        <f>IF(AP64="","",IF(AP64="v",parametre!D$25,IF(AP64="b",parametre!D$26,IF(AP64="tv",parametre!D$2,IF(AP64="ts",parametre!D$3,IF(AP64="tj",parametre!D$4,IF(AP64="tc",parametre!D$5,IF(AP64="tm",parametre!D$6,IF(AP64="tb",parametre!D$7,IF(AP64="tp",parametre!D$8,IF(AP64="plv",parametre!D$9,IF(AP64="pev",parametre!D$10,IF(AP64="pls",parametre!D$11,IF(AP64="pes",parametre!D$12,IF(AP64="pej",parametre!D$13,IF(AP64="pec",parametre!D$14,IF(AP64="pem",parametre!D$15,IF(AP64="peb",parametre!D$16,IF(AP64="pep",parametre!D$17,IF(AP64="ev",parametre!D$18,IF(AP64="es",parametre!D$19,IF(AP64="ej",parametre!D$20,IF(AP64="ec",parametre!D$21,IF(AP64="em",parametre!D$22,IF(AP64="eb",parametre!D$23,IF(AP64="ep",parametre!D$24,0))))))))))))))))))))))))))</f>
        <v>128.5</v>
      </c>
      <c r="BE64" s="6">
        <f>IF(AP64="","",IF(AP64="v",parametre!E$25,IF(AP64="b",parametre!E$26,IF(AP64="tv",parametre!E$2,IF(AP64="ts",parametre!E$3,IF(AP64="tj",parametre!E$4,IF(AP64="tc",parametre!E$5,IF(AP64="tm",parametre!E$6,IF(AP64="tb",parametre!E$7,IF(AP64="tp",parametre!E$8,IF(AP64="plv",parametre!E$9,IF(AP64="pev",parametre!E$10,IF(AP64="pls",parametre!E$11,IF(AP64="pes",parametre!E$12,IF(AP64="pej",parametre!E$13,IF(AP64="pec",parametre!E$14,IF(AP64="pem",parametre!E$15,IF(AP64="peb",parametre!E$16,IF(AP64="pep",parametre!E$17,IF(AP64="ev",parametre!E$18,IF(AP64="es",parametre!E$19,IF(AP64="ej",parametre!E$20,IF(AP64="ec",parametre!E$21,IF(AP64="em",parametre!E$22,IF(AP64="eb",parametre!E$23,IF(AP64="ep",parametre!E$24,0))))))))))))))))))))))))))</f>
        <v>40.5</v>
      </c>
      <c r="BF64" s="54">
        <f t="shared" si="41"/>
        <v>169</v>
      </c>
      <c r="BG64" s="2"/>
      <c r="BH64" s="2"/>
      <c r="BI64" s="2"/>
      <c r="BJ64" s="6">
        <f t="shared" si="42"/>
        <v>0</v>
      </c>
      <c r="BK64" s="2"/>
      <c r="BL64" s="2"/>
      <c r="BM64" s="2"/>
      <c r="BN64" s="58">
        <f t="shared" si="43"/>
        <v>169</v>
      </c>
      <c r="BO64" s="57">
        <f t="shared" si="44"/>
        <v>0</v>
      </c>
      <c r="BP64" s="61">
        <f t="shared" si="45"/>
        <v>169</v>
      </c>
      <c r="BQ64" s="155" t="s">
        <v>193</v>
      </c>
      <c r="BR64" s="177" t="str">
        <f>CONCATENATE(Tableau2[[#This Row],[Colonne1]],".jpg")</f>
        <v>FORZINETTI Julien.jpg</v>
      </c>
      <c r="BS64" s="181" t="str">
        <f>$BP$1&amp;Tableau2[[#This Row],[Colonne70]]</f>
        <v>F:\Gestion club DIJON TT\licencie\FORZINETTI Julien.jpg</v>
      </c>
    </row>
    <row r="65" spans="1:71" ht="21" x14ac:dyDescent="0.25">
      <c r="A65" s="63" t="str">
        <f t="shared" si="25"/>
        <v>FOUCHEROT Bastien</v>
      </c>
      <c r="B65" s="76">
        <v>43356</v>
      </c>
      <c r="C65">
        <v>2111035</v>
      </c>
      <c r="D65" s="2" t="s">
        <v>490</v>
      </c>
      <c r="E65" s="2" t="str">
        <f t="shared" si="26"/>
        <v>FOUCHEROT</v>
      </c>
      <c r="F65" t="s">
        <v>625</v>
      </c>
      <c r="G65" s="2" t="str">
        <f t="shared" si="27"/>
        <v>Bastien</v>
      </c>
      <c r="H65"/>
      <c r="I65"/>
      <c r="J65"/>
      <c r="K65" s="178"/>
      <c r="L65" s="178"/>
      <c r="M65"/>
      <c r="N65" s="2"/>
      <c r="O65" s="2"/>
      <c r="P65" s="6">
        <f t="shared" si="28"/>
        <v>0</v>
      </c>
      <c r="Q65" s="2"/>
      <c r="R65" s="2"/>
      <c r="S65" s="2"/>
      <c r="T65" s="2"/>
      <c r="U65" s="2"/>
      <c r="V65" s="6">
        <f t="shared" si="29"/>
        <v>0</v>
      </c>
      <c r="W65" s="2"/>
      <c r="X65" s="2"/>
      <c r="Y65" s="2"/>
      <c r="Z65" s="2"/>
      <c r="AA65" s="2"/>
      <c r="AB65" s="6">
        <f t="shared" si="30"/>
        <v>0</v>
      </c>
      <c r="AC65" s="2"/>
      <c r="AD65" s="2"/>
      <c r="AE65" s="2"/>
      <c r="AF65" s="57">
        <f t="shared" si="31"/>
        <v>0</v>
      </c>
      <c r="AG65" s="76">
        <v>38428</v>
      </c>
      <c r="AH65" s="2">
        <f t="shared" si="32"/>
        <v>2005</v>
      </c>
      <c r="AI65" s="62">
        <f t="shared" si="33"/>
        <v>13</v>
      </c>
      <c r="AJ65" s="62" t="str">
        <f t="shared" si="34"/>
        <v>Cadet</v>
      </c>
      <c r="AK65" s="2" t="str">
        <f t="shared" si="35"/>
        <v>C</v>
      </c>
      <c r="AL65" t="s">
        <v>691</v>
      </c>
      <c r="AM65" s="2" t="str">
        <f t="shared" si="36"/>
        <v>T</v>
      </c>
      <c r="AN65" s="2"/>
      <c r="AO65" s="2" t="str">
        <f t="shared" si="37"/>
        <v/>
      </c>
      <c r="AP65" s="2" t="str">
        <f t="shared" si="38"/>
        <v>TC</v>
      </c>
      <c r="AQ65" s="50">
        <f>IF(AP65="",0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AR65" s="2"/>
      <c r="AS65" s="6">
        <f t="shared" si="39"/>
        <v>0</v>
      </c>
      <c r="AT65" s="2"/>
      <c r="AU65" s="6">
        <f>IF(AT65="",0,IF(AT65="non",0,IF(AT65="oui",IF(AJ65="veteran",parametre!I$7,IF(AJ65="senior",parametre!N$7,parametre!K$7)))))</f>
        <v>0</v>
      </c>
      <c r="AV65" s="2"/>
      <c r="AW65" s="6">
        <f>IF(AV65="",0,IF(AV65="oui",parametre!I$8,0))</f>
        <v>0</v>
      </c>
      <c r="AX65" s="2"/>
      <c r="AY65" s="6">
        <f>IF(AX65="",0,IF(AX65="oui",parametre!I$9,0))</f>
        <v>0</v>
      </c>
      <c r="AZ65" s="2"/>
      <c r="BA65" s="2"/>
      <c r="BB65" s="6">
        <f t="shared" si="40"/>
        <v>0</v>
      </c>
      <c r="BC65" s="50">
        <f>IF(AP65="",""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BD65" s="6">
        <f>IF(AP65="","",IF(AP65="v",parametre!D$25,IF(AP65="b",parametre!D$26,IF(AP65="tv",parametre!D$2,IF(AP65="ts",parametre!D$3,IF(AP65="tj",parametre!D$4,IF(AP65="tc",parametre!D$5,IF(AP65="tm",parametre!D$6,IF(AP65="tb",parametre!D$7,IF(AP65="tp",parametre!D$8,IF(AP65="plv",parametre!D$9,IF(AP65="pev",parametre!D$10,IF(AP65="pls",parametre!D$11,IF(AP65="pes",parametre!D$12,IF(AP65="pej",parametre!D$13,IF(AP65="pec",parametre!D$14,IF(AP65="pem",parametre!D$15,IF(AP65="peb",parametre!D$16,IF(AP65="pep",parametre!D$17,IF(AP65="ev",parametre!D$18,IF(AP65="es",parametre!D$19,IF(AP65="ej",parametre!D$20,IF(AP65="ec",parametre!D$21,IF(AP65="em",parametre!D$22,IF(AP65="eb",parametre!D$23,IF(AP65="ep",parametre!D$24,0))))))))))))))))))))))))))</f>
        <v>128.5</v>
      </c>
      <c r="BE65" s="6">
        <f>IF(AP65="","",IF(AP65="v",parametre!E$25,IF(AP65="b",parametre!E$26,IF(AP65="tv",parametre!E$2,IF(AP65="ts",parametre!E$3,IF(AP65="tj",parametre!E$4,IF(AP65="tc",parametre!E$5,IF(AP65="tm",parametre!E$6,IF(AP65="tb",parametre!E$7,IF(AP65="tp",parametre!E$8,IF(AP65="plv",parametre!E$9,IF(AP65="pev",parametre!E$10,IF(AP65="pls",parametre!E$11,IF(AP65="pes",parametre!E$12,IF(AP65="pej",parametre!E$13,IF(AP65="pec",parametre!E$14,IF(AP65="pem",parametre!E$15,IF(AP65="peb",parametre!E$16,IF(AP65="pep",parametre!E$17,IF(AP65="ev",parametre!E$18,IF(AP65="es",parametre!E$19,IF(AP65="ej",parametre!E$20,IF(AP65="ec",parametre!E$21,IF(AP65="em",parametre!E$22,IF(AP65="eb",parametre!E$23,IF(AP65="ep",parametre!E$24,0))))))))))))))))))))))))))</f>
        <v>40.5</v>
      </c>
      <c r="BF65" s="54">
        <f t="shared" si="41"/>
        <v>169</v>
      </c>
      <c r="BG65" s="2"/>
      <c r="BH65" s="2"/>
      <c r="BI65" s="2"/>
      <c r="BJ65" s="6">
        <f t="shared" si="42"/>
        <v>0</v>
      </c>
      <c r="BK65" s="2"/>
      <c r="BL65" s="2"/>
      <c r="BM65" s="2"/>
      <c r="BN65" s="58">
        <f t="shared" si="43"/>
        <v>169</v>
      </c>
      <c r="BO65" s="57">
        <f t="shared" si="44"/>
        <v>0</v>
      </c>
      <c r="BP65" s="61">
        <f t="shared" si="45"/>
        <v>169</v>
      </c>
      <c r="BQ65" s="155" t="s">
        <v>193</v>
      </c>
      <c r="BR65" s="177" t="str">
        <f>CONCATENATE(Tableau2[[#This Row],[Colonne1]],".jpg")</f>
        <v>FOUCHEROT Bastien.jpg</v>
      </c>
      <c r="BS65" s="181" t="str">
        <f>$BP$1&amp;Tableau2[[#This Row],[Colonne70]]</f>
        <v>F:\Gestion club DIJON TT\licencie\FOUCHEROT Bastien.jpg</v>
      </c>
    </row>
    <row r="66" spans="1:71" ht="21" x14ac:dyDescent="0.25">
      <c r="A66" s="63" t="str">
        <f t="shared" si="25"/>
        <v>GARRETA Adrien</v>
      </c>
      <c r="B66" s="76">
        <v>43347</v>
      </c>
      <c r="C66">
        <v>2112494</v>
      </c>
      <c r="D66" s="2" t="s">
        <v>491</v>
      </c>
      <c r="E66" s="2" t="str">
        <f t="shared" si="26"/>
        <v>GARRETA</v>
      </c>
      <c r="F66" t="s">
        <v>626</v>
      </c>
      <c r="G66" s="2" t="str">
        <f t="shared" si="27"/>
        <v>Adrien</v>
      </c>
      <c r="H66"/>
      <c r="I66"/>
      <c r="J66"/>
      <c r="K66" s="178"/>
      <c r="L66" s="178"/>
      <c r="M66"/>
      <c r="N66" s="2"/>
      <c r="O66" s="2"/>
      <c r="P66" s="6">
        <f t="shared" si="28"/>
        <v>0</v>
      </c>
      <c r="Q66" s="2"/>
      <c r="R66" s="2"/>
      <c r="S66" s="2"/>
      <c r="T66" s="2"/>
      <c r="U66" s="2"/>
      <c r="V66" s="6">
        <f t="shared" si="29"/>
        <v>0</v>
      </c>
      <c r="W66" s="2"/>
      <c r="X66" s="2"/>
      <c r="Y66" s="2"/>
      <c r="Z66" s="2"/>
      <c r="AA66" s="2"/>
      <c r="AB66" s="6">
        <f t="shared" si="30"/>
        <v>0</v>
      </c>
      <c r="AC66" s="2"/>
      <c r="AD66" s="2"/>
      <c r="AE66" s="2"/>
      <c r="AF66" s="57">
        <f t="shared" si="31"/>
        <v>0</v>
      </c>
      <c r="AG66" s="76">
        <v>38138</v>
      </c>
      <c r="AH66" s="2">
        <f t="shared" si="32"/>
        <v>2004</v>
      </c>
      <c r="AI66" s="62">
        <f t="shared" si="33"/>
        <v>14</v>
      </c>
      <c r="AJ66" s="62" t="str">
        <f t="shared" si="34"/>
        <v>Cadet</v>
      </c>
      <c r="AK66" s="2" t="str">
        <f t="shared" si="35"/>
        <v>C</v>
      </c>
      <c r="AL66" t="s">
        <v>691</v>
      </c>
      <c r="AM66" s="2" t="str">
        <f t="shared" si="36"/>
        <v>T</v>
      </c>
      <c r="AN66" s="2"/>
      <c r="AO66" s="2" t="str">
        <f t="shared" si="37"/>
        <v/>
      </c>
      <c r="AP66" s="2" t="str">
        <f t="shared" si="38"/>
        <v>TC</v>
      </c>
      <c r="AQ66" s="50">
        <f>IF(AP66="",0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AR66" s="2"/>
      <c r="AS66" s="6">
        <f t="shared" si="39"/>
        <v>0</v>
      </c>
      <c r="AT66" s="2"/>
      <c r="AU66" s="6">
        <f>IF(AT66="",0,IF(AT66="non",0,IF(AT66="oui",IF(AJ66="veteran",parametre!I$7,IF(AJ66="senior",parametre!N$7,parametre!K$7)))))</f>
        <v>0</v>
      </c>
      <c r="AV66" s="2"/>
      <c r="AW66" s="6">
        <f>IF(AV66="",0,IF(AV66="oui",parametre!I$8,0))</f>
        <v>0</v>
      </c>
      <c r="AX66" s="2"/>
      <c r="AY66" s="6">
        <f>IF(AX66="",0,IF(AX66="oui",parametre!I$9,0))</f>
        <v>0</v>
      </c>
      <c r="AZ66" s="2"/>
      <c r="BA66" s="2"/>
      <c r="BB66" s="6">
        <f t="shared" si="40"/>
        <v>0</v>
      </c>
      <c r="BC66" s="50">
        <f>IF(AP66="",""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BD66" s="6">
        <f>IF(AP66="","",IF(AP66="v",parametre!D$25,IF(AP66="b",parametre!D$26,IF(AP66="tv",parametre!D$2,IF(AP66="ts",parametre!D$3,IF(AP66="tj",parametre!D$4,IF(AP66="tc",parametre!D$5,IF(AP66="tm",parametre!D$6,IF(AP66="tb",parametre!D$7,IF(AP66="tp",parametre!D$8,IF(AP66="plv",parametre!D$9,IF(AP66="pev",parametre!D$10,IF(AP66="pls",parametre!D$11,IF(AP66="pes",parametre!D$12,IF(AP66="pej",parametre!D$13,IF(AP66="pec",parametre!D$14,IF(AP66="pem",parametre!D$15,IF(AP66="peb",parametre!D$16,IF(AP66="pep",parametre!D$17,IF(AP66="ev",parametre!D$18,IF(AP66="es",parametre!D$19,IF(AP66="ej",parametre!D$20,IF(AP66="ec",parametre!D$21,IF(AP66="em",parametre!D$22,IF(AP66="eb",parametre!D$23,IF(AP66="ep",parametre!D$24,0))))))))))))))))))))))))))</f>
        <v>128.5</v>
      </c>
      <c r="BE66" s="6">
        <f>IF(AP66="","",IF(AP66="v",parametre!E$25,IF(AP66="b",parametre!E$26,IF(AP66="tv",parametre!E$2,IF(AP66="ts",parametre!E$3,IF(AP66="tj",parametre!E$4,IF(AP66="tc",parametre!E$5,IF(AP66="tm",parametre!E$6,IF(AP66="tb",parametre!E$7,IF(AP66="tp",parametre!E$8,IF(AP66="plv",parametre!E$9,IF(AP66="pev",parametre!E$10,IF(AP66="pls",parametre!E$11,IF(AP66="pes",parametre!E$12,IF(AP66="pej",parametre!E$13,IF(AP66="pec",parametre!E$14,IF(AP66="pem",parametre!E$15,IF(AP66="peb",parametre!E$16,IF(AP66="pep",parametre!E$17,IF(AP66="ev",parametre!E$18,IF(AP66="es",parametre!E$19,IF(AP66="ej",parametre!E$20,IF(AP66="ec",parametre!E$21,IF(AP66="em",parametre!E$22,IF(AP66="eb",parametre!E$23,IF(AP66="ep",parametre!E$24,0))))))))))))))))))))))))))</f>
        <v>40.5</v>
      </c>
      <c r="BF66" s="54">
        <f t="shared" si="41"/>
        <v>169</v>
      </c>
      <c r="BG66" s="2"/>
      <c r="BH66" s="2"/>
      <c r="BI66" s="2"/>
      <c r="BJ66" s="6">
        <f t="shared" si="42"/>
        <v>0</v>
      </c>
      <c r="BK66" s="2"/>
      <c r="BL66" s="2"/>
      <c r="BM66" s="2"/>
      <c r="BN66" s="58">
        <f t="shared" si="43"/>
        <v>169</v>
      </c>
      <c r="BO66" s="57">
        <f t="shared" si="44"/>
        <v>0</v>
      </c>
      <c r="BP66" s="61">
        <f t="shared" si="45"/>
        <v>169</v>
      </c>
      <c r="BQ66" s="155" t="s">
        <v>193</v>
      </c>
      <c r="BR66" s="177" t="str">
        <f>CONCATENATE(Tableau2[[#This Row],[Colonne1]],".jpg")</f>
        <v>GARRETA Adrien.jpg</v>
      </c>
      <c r="BS66" s="181" t="str">
        <f>$BP$1&amp;Tableau2[[#This Row],[Colonne70]]</f>
        <v>F:\Gestion club DIJON TT\licencie\GARRETA Adrien.jpg</v>
      </c>
    </row>
    <row r="67" spans="1:71" ht="21" x14ac:dyDescent="0.25">
      <c r="A67" s="63" t="str">
        <f t="shared" si="25"/>
        <v>GIERCZAK GALLE Tristan</v>
      </c>
      <c r="B67" s="76">
        <v>43370</v>
      </c>
      <c r="C67">
        <v>2112713</v>
      </c>
      <c r="D67" s="2" t="s">
        <v>492</v>
      </c>
      <c r="E67" s="2" t="str">
        <f t="shared" si="26"/>
        <v>GIERCZAK GALLE</v>
      </c>
      <c r="F67" t="s">
        <v>627</v>
      </c>
      <c r="G67" s="2" t="str">
        <f t="shared" si="27"/>
        <v>Tristan</v>
      </c>
      <c r="H67"/>
      <c r="I67"/>
      <c r="J67"/>
      <c r="K67" s="178"/>
      <c r="L67" s="178"/>
      <c r="M67"/>
      <c r="N67" s="2"/>
      <c r="O67" s="2"/>
      <c r="P67" s="6">
        <f t="shared" si="28"/>
        <v>0</v>
      </c>
      <c r="Q67" s="2"/>
      <c r="R67" s="2"/>
      <c r="S67" s="2"/>
      <c r="T67" s="2"/>
      <c r="U67" s="2"/>
      <c r="V67" s="6">
        <f t="shared" si="29"/>
        <v>0</v>
      </c>
      <c r="W67" s="2"/>
      <c r="X67" s="2"/>
      <c r="Y67" s="2"/>
      <c r="Z67" s="2"/>
      <c r="AA67" s="2"/>
      <c r="AB67" s="6">
        <f t="shared" si="30"/>
        <v>0</v>
      </c>
      <c r="AC67" s="2"/>
      <c r="AD67" s="2"/>
      <c r="AE67" s="2"/>
      <c r="AF67" s="57">
        <f t="shared" si="31"/>
        <v>0</v>
      </c>
      <c r="AG67" s="76">
        <v>38831</v>
      </c>
      <c r="AH67" s="2">
        <f t="shared" si="32"/>
        <v>2006</v>
      </c>
      <c r="AI67" s="62">
        <f t="shared" si="33"/>
        <v>12</v>
      </c>
      <c r="AJ67" s="62" t="str">
        <f t="shared" si="34"/>
        <v>Minime</v>
      </c>
      <c r="AK67" s="2" t="str">
        <f t="shared" si="35"/>
        <v>M</v>
      </c>
      <c r="AL67" t="s">
        <v>691</v>
      </c>
      <c r="AM67" s="2" t="str">
        <f t="shared" si="36"/>
        <v>T</v>
      </c>
      <c r="AN67" s="2"/>
      <c r="AO67" s="2" t="str">
        <f t="shared" si="37"/>
        <v/>
      </c>
      <c r="AP67" s="2" t="str">
        <f t="shared" si="38"/>
        <v>TM</v>
      </c>
      <c r="AQ67" s="50">
        <f>IF(AP67="",0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AR67" s="2"/>
      <c r="AS67" s="6">
        <f t="shared" si="39"/>
        <v>0</v>
      </c>
      <c r="AT67" s="2"/>
      <c r="AU67" s="6">
        <f>IF(AT67="",0,IF(AT67="non",0,IF(AT67="oui",IF(AJ67="veteran",parametre!I$7,IF(AJ67="senior",parametre!N$7,parametre!K$7)))))</f>
        <v>0</v>
      </c>
      <c r="AV67" s="2"/>
      <c r="AW67" s="6">
        <f>IF(AV67="",0,IF(AV67="oui",parametre!I$8,0))</f>
        <v>0</v>
      </c>
      <c r="AX67" s="2"/>
      <c r="AY67" s="6">
        <f>IF(AX67="",0,IF(AX67="oui",parametre!I$9,0))</f>
        <v>0</v>
      </c>
      <c r="AZ67" s="2"/>
      <c r="BA67" s="2"/>
      <c r="BB67" s="6">
        <f t="shared" si="40"/>
        <v>0</v>
      </c>
      <c r="BC67" s="50">
        <f>IF(AP67="",""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BD67" s="6">
        <f>IF(AP67="","",IF(AP67="v",parametre!D$25,IF(AP67="b",parametre!D$26,IF(AP67="tv",parametre!D$2,IF(AP67="ts",parametre!D$3,IF(AP67="tj",parametre!D$4,IF(AP67="tc",parametre!D$5,IF(AP67="tm",parametre!D$6,IF(AP67="tb",parametre!D$7,IF(AP67="tp",parametre!D$8,IF(AP67="plv",parametre!D$9,IF(AP67="pev",parametre!D$10,IF(AP67="pls",parametre!D$11,IF(AP67="pes",parametre!D$12,IF(AP67="pej",parametre!D$13,IF(AP67="pec",parametre!D$14,IF(AP67="pem",parametre!D$15,IF(AP67="peb",parametre!D$16,IF(AP67="pep",parametre!D$17,IF(AP67="ev",parametre!D$18,IF(AP67="es",parametre!D$19,IF(AP67="ej",parametre!D$20,IF(AP67="ec",parametre!D$21,IF(AP67="em",parametre!D$22,IF(AP67="eb",parametre!D$23,IF(AP67="ep",parametre!D$24,0))))))))))))))))))))))))))</f>
        <v>128.5</v>
      </c>
      <c r="BE67" s="6">
        <f>IF(AP67="","",IF(AP67="v",parametre!E$25,IF(AP67="b",parametre!E$26,IF(AP67="tv",parametre!E$2,IF(AP67="ts",parametre!E$3,IF(AP67="tj",parametre!E$4,IF(AP67="tc",parametre!E$5,IF(AP67="tm",parametre!E$6,IF(AP67="tb",parametre!E$7,IF(AP67="tp",parametre!E$8,IF(AP67="plv",parametre!E$9,IF(AP67="pev",parametre!E$10,IF(AP67="pls",parametre!E$11,IF(AP67="pes",parametre!E$12,IF(AP67="pej",parametre!E$13,IF(AP67="pec",parametre!E$14,IF(AP67="pem",parametre!E$15,IF(AP67="peb",parametre!E$16,IF(AP67="pep",parametre!E$17,IF(AP67="ev",parametre!E$18,IF(AP67="es",parametre!E$19,IF(AP67="ej",parametre!E$20,IF(AP67="ec",parametre!E$21,IF(AP67="em",parametre!E$22,IF(AP67="eb",parametre!E$23,IF(AP67="ep",parametre!E$24,0))))))))))))))))))))))))))</f>
        <v>40.5</v>
      </c>
      <c r="BF67" s="54">
        <f t="shared" si="41"/>
        <v>169</v>
      </c>
      <c r="BG67" s="2"/>
      <c r="BH67" s="2"/>
      <c r="BI67" s="2"/>
      <c r="BJ67" s="6">
        <f t="shared" si="42"/>
        <v>0</v>
      </c>
      <c r="BK67" s="2"/>
      <c r="BL67" s="2"/>
      <c r="BM67" s="2"/>
      <c r="BN67" s="58">
        <f t="shared" si="43"/>
        <v>169</v>
      </c>
      <c r="BO67" s="57">
        <f t="shared" si="44"/>
        <v>0</v>
      </c>
      <c r="BP67" s="61">
        <f t="shared" si="45"/>
        <v>169</v>
      </c>
      <c r="BQ67" s="155" t="s">
        <v>193</v>
      </c>
      <c r="BR67" s="177" t="str">
        <f>CONCATENATE(Tableau2[[#This Row],[Colonne1]],".jpg")</f>
        <v>GIERCZAK GALLE Tristan.jpg</v>
      </c>
      <c r="BS67" s="181" t="str">
        <f>$BP$1&amp;Tableau2[[#This Row],[Colonne70]]</f>
        <v>F:\Gestion club DIJON TT\licencie\GIERCZAK GALLE Tristan.jpg</v>
      </c>
    </row>
    <row r="68" spans="1:71" ht="21" x14ac:dyDescent="0.25">
      <c r="A68" s="63" t="str">
        <f t="shared" si="25"/>
        <v>GIRARD Thomas</v>
      </c>
      <c r="B68" s="76">
        <v>43340</v>
      </c>
      <c r="C68">
        <v>219802</v>
      </c>
      <c r="D68" s="2" t="s">
        <v>493</v>
      </c>
      <c r="E68" s="2" t="str">
        <f t="shared" si="26"/>
        <v>GIRARD</v>
      </c>
      <c r="F68" t="s">
        <v>628</v>
      </c>
      <c r="G68" s="2" t="str">
        <f t="shared" si="27"/>
        <v>Thomas</v>
      </c>
      <c r="H68"/>
      <c r="I68"/>
      <c r="J68"/>
      <c r="K68" s="178"/>
      <c r="L68" s="178"/>
      <c r="M68"/>
      <c r="N68" s="2"/>
      <c r="O68" s="2"/>
      <c r="P68" s="6">
        <f t="shared" si="28"/>
        <v>0</v>
      </c>
      <c r="Q68" s="2"/>
      <c r="R68" s="2"/>
      <c r="S68" s="2"/>
      <c r="T68" s="2"/>
      <c r="U68" s="2"/>
      <c r="V68" s="6">
        <f t="shared" si="29"/>
        <v>0</v>
      </c>
      <c r="W68" s="2"/>
      <c r="X68" s="2"/>
      <c r="Y68" s="2"/>
      <c r="Z68" s="2"/>
      <c r="AA68" s="2"/>
      <c r="AB68" s="6">
        <f t="shared" si="30"/>
        <v>0</v>
      </c>
      <c r="AC68" s="2"/>
      <c r="AD68" s="2"/>
      <c r="AE68" s="2"/>
      <c r="AF68" s="57">
        <f t="shared" si="31"/>
        <v>0</v>
      </c>
      <c r="AG68" s="76">
        <v>36249</v>
      </c>
      <c r="AH68" s="2">
        <f t="shared" si="32"/>
        <v>1999</v>
      </c>
      <c r="AI68" s="62">
        <f t="shared" si="33"/>
        <v>19</v>
      </c>
      <c r="AJ68" s="62" t="str">
        <f t="shared" si="34"/>
        <v>Senior</v>
      </c>
      <c r="AK68" s="2" t="str">
        <f t="shared" si="35"/>
        <v>S</v>
      </c>
      <c r="AL68" t="s">
        <v>691</v>
      </c>
      <c r="AM68" s="2" t="str">
        <f t="shared" si="36"/>
        <v>T</v>
      </c>
      <c r="AN68" s="2"/>
      <c r="AO68" s="2" t="str">
        <f t="shared" si="37"/>
        <v/>
      </c>
      <c r="AP68" s="2" t="str">
        <f t="shared" si="38"/>
        <v>TS</v>
      </c>
      <c r="AQ68" s="50">
        <f>IF(AP68="",0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AR68" s="2"/>
      <c r="AS68" s="6">
        <f t="shared" si="39"/>
        <v>0</v>
      </c>
      <c r="AT68" s="2"/>
      <c r="AU68" s="6">
        <f>IF(AT68="",0,IF(AT68="non",0,IF(AT68="oui",IF(AJ68="veteran",parametre!I$7,IF(AJ68="senior",parametre!N$7,parametre!K$7)))))</f>
        <v>0</v>
      </c>
      <c r="AV68" s="2"/>
      <c r="AW68" s="6">
        <f>IF(AV68="",0,IF(AV68="oui",parametre!I$8,0))</f>
        <v>0</v>
      </c>
      <c r="AX68" s="2"/>
      <c r="AY68" s="6">
        <f>IF(AX68="",0,IF(AX68="oui",parametre!I$9,0))</f>
        <v>0</v>
      </c>
      <c r="AZ68" s="2"/>
      <c r="BA68" s="2"/>
      <c r="BB68" s="6">
        <f t="shared" si="40"/>
        <v>0</v>
      </c>
      <c r="BC68" s="50">
        <f>IF(AP68="",""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BD68" s="6">
        <f>IF(AP68="","",IF(AP68="v",parametre!D$25,IF(AP68="b",parametre!D$26,IF(AP68="tv",parametre!D$2,IF(AP68="ts",parametre!D$3,IF(AP68="tj",parametre!D$4,IF(AP68="tc",parametre!D$5,IF(AP68="tm",parametre!D$6,IF(AP68="tb",parametre!D$7,IF(AP68="tp",parametre!D$8,IF(AP68="plv",parametre!D$9,IF(AP68="pev",parametre!D$10,IF(AP68="pls",parametre!D$11,IF(AP68="pes",parametre!D$12,IF(AP68="pej",parametre!D$13,IF(AP68="pec",parametre!D$14,IF(AP68="pem",parametre!D$15,IF(AP68="peb",parametre!D$16,IF(AP68="pep",parametre!D$17,IF(AP68="ev",parametre!D$18,IF(AP68="es",parametre!D$19,IF(AP68="ej",parametre!D$20,IF(AP68="ec",parametre!D$21,IF(AP68="em",parametre!D$22,IF(AP68="eb",parametre!D$23,IF(AP68="ep",parametre!D$24,0))))))))))))))))))))))))))</f>
        <v>125</v>
      </c>
      <c r="BE68" s="6">
        <f>IF(AP68="","",IF(AP68="v",parametre!E$25,IF(AP68="b",parametre!E$26,IF(AP68="tv",parametre!E$2,IF(AP68="ts",parametre!E$3,IF(AP68="tj",parametre!E$4,IF(AP68="tc",parametre!E$5,IF(AP68="tm",parametre!E$6,IF(AP68="tb",parametre!E$7,IF(AP68="tp",parametre!E$8,IF(AP68="plv",parametre!E$9,IF(AP68="pev",parametre!E$10,IF(AP68="pls",parametre!E$11,IF(AP68="pes",parametre!E$12,IF(AP68="pej",parametre!E$13,IF(AP68="pec",parametre!E$14,IF(AP68="pem",parametre!E$15,IF(AP68="peb",parametre!E$16,IF(AP68="pep",parametre!E$17,IF(AP68="ev",parametre!E$18,IF(AP68="es",parametre!E$19,IF(AP68="ej",parametre!E$20,IF(AP68="ec",parametre!E$21,IF(AP68="em",parametre!E$22,IF(AP68="eb",parametre!E$23,IF(AP68="ep",parametre!E$24,0))))))))))))))))))))))))))</f>
        <v>59</v>
      </c>
      <c r="BF68" s="54">
        <f t="shared" si="41"/>
        <v>184</v>
      </c>
      <c r="BG68" s="2"/>
      <c r="BH68" s="2"/>
      <c r="BI68" s="2"/>
      <c r="BJ68" s="6">
        <f t="shared" si="42"/>
        <v>0</v>
      </c>
      <c r="BK68" s="2"/>
      <c r="BL68" s="2"/>
      <c r="BM68" s="2"/>
      <c r="BN68" s="58">
        <f t="shared" si="43"/>
        <v>184</v>
      </c>
      <c r="BO68" s="57">
        <f t="shared" si="44"/>
        <v>0</v>
      </c>
      <c r="BP68" s="61">
        <f t="shared" si="45"/>
        <v>184</v>
      </c>
      <c r="BQ68" s="155" t="s">
        <v>193</v>
      </c>
      <c r="BR68" s="177" t="str">
        <f>CONCATENATE(Tableau2[[#This Row],[Colonne1]],".jpg")</f>
        <v>GIRARD Thomas.jpg</v>
      </c>
      <c r="BS68" s="181" t="str">
        <f>$BP$1&amp;Tableau2[[#This Row],[Colonne70]]</f>
        <v>F:\Gestion club DIJON TT\licencie\GIRARD Thomas.jpg</v>
      </c>
    </row>
    <row r="69" spans="1:71" ht="21" x14ac:dyDescent="0.25">
      <c r="A69" s="63" t="str">
        <f t="shared" si="25"/>
        <v>GIRARD Philippe</v>
      </c>
      <c r="B69" s="76">
        <v>43367</v>
      </c>
      <c r="C69">
        <v>219956</v>
      </c>
      <c r="D69" s="2" t="s">
        <v>493</v>
      </c>
      <c r="E69" s="2" t="str">
        <f t="shared" si="26"/>
        <v>GIRARD</v>
      </c>
      <c r="F69" t="s">
        <v>629</v>
      </c>
      <c r="G69" s="2" t="str">
        <f t="shared" si="27"/>
        <v>Philippe</v>
      </c>
      <c r="H69"/>
      <c r="I69"/>
      <c r="J69"/>
      <c r="K69" s="178"/>
      <c r="L69" s="178"/>
      <c r="M69"/>
      <c r="N69" s="2"/>
      <c r="O69" s="2"/>
      <c r="P69" s="6">
        <f t="shared" si="28"/>
        <v>0</v>
      </c>
      <c r="Q69" s="2"/>
      <c r="R69" s="2"/>
      <c r="S69" s="2"/>
      <c r="T69" s="2"/>
      <c r="U69" s="2"/>
      <c r="V69" s="6">
        <f t="shared" si="29"/>
        <v>0</v>
      </c>
      <c r="W69" s="2"/>
      <c r="X69" s="2"/>
      <c r="Y69" s="2"/>
      <c r="Z69" s="2"/>
      <c r="AA69" s="2"/>
      <c r="AB69" s="6">
        <f t="shared" si="30"/>
        <v>0</v>
      </c>
      <c r="AC69" s="2"/>
      <c r="AD69" s="2"/>
      <c r="AE69" s="2"/>
      <c r="AF69" s="57">
        <f t="shared" si="31"/>
        <v>0</v>
      </c>
      <c r="AG69" s="76">
        <v>24612</v>
      </c>
      <c r="AH69" s="2">
        <f t="shared" si="32"/>
        <v>1967</v>
      </c>
      <c r="AI69" s="62">
        <f t="shared" si="33"/>
        <v>51</v>
      </c>
      <c r="AJ69" s="62" t="str">
        <f t="shared" si="34"/>
        <v>Veteran</v>
      </c>
      <c r="AK69" s="2" t="str">
        <f t="shared" si="35"/>
        <v>V</v>
      </c>
      <c r="AL69" t="s">
        <v>691</v>
      </c>
      <c r="AM69" s="2" t="str">
        <f t="shared" si="36"/>
        <v>T</v>
      </c>
      <c r="AN69" s="2"/>
      <c r="AO69" s="2" t="str">
        <f t="shared" si="37"/>
        <v/>
      </c>
      <c r="AP69" s="2" t="str">
        <f t="shared" si="38"/>
        <v>TV</v>
      </c>
      <c r="AQ69" s="50">
        <f>IF(AP69="",0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AR69" s="2"/>
      <c r="AS69" s="6">
        <f t="shared" si="39"/>
        <v>0</v>
      </c>
      <c r="AT69" s="2"/>
      <c r="AU69" s="6">
        <f>IF(AT69="",0,IF(AT69="non",0,IF(AT69="oui",IF(AJ69="veteran",parametre!I$7,IF(AJ69="senior",parametre!N$7,parametre!K$7)))))</f>
        <v>0</v>
      </c>
      <c r="AV69" s="2"/>
      <c r="AW69" s="6">
        <f>IF(AV69="",0,IF(AV69="oui",parametre!I$8,0))</f>
        <v>0</v>
      </c>
      <c r="AX69" s="2"/>
      <c r="AY69" s="6">
        <f>IF(AX69="",0,IF(AX69="oui",parametre!I$9,0))</f>
        <v>0</v>
      </c>
      <c r="AZ69" s="2"/>
      <c r="BA69" s="2"/>
      <c r="BB69" s="6">
        <f t="shared" si="40"/>
        <v>0</v>
      </c>
      <c r="BC69" s="50">
        <f>IF(AP69="",""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BD69" s="6">
        <f>IF(AP69="","",IF(AP69="v",parametre!D$25,IF(AP69="b",parametre!D$26,IF(AP69="tv",parametre!D$2,IF(AP69="ts",parametre!D$3,IF(AP69="tj",parametre!D$4,IF(AP69="tc",parametre!D$5,IF(AP69="tm",parametre!D$6,IF(AP69="tb",parametre!D$7,IF(AP69="tp",parametre!D$8,IF(AP69="plv",parametre!D$9,IF(AP69="pev",parametre!D$10,IF(AP69="pls",parametre!D$11,IF(AP69="pes",parametre!D$12,IF(AP69="pej",parametre!D$13,IF(AP69="pec",parametre!D$14,IF(AP69="pem",parametre!D$15,IF(AP69="peb",parametre!D$16,IF(AP69="pep",parametre!D$17,IF(AP69="ev",parametre!D$18,IF(AP69="es",parametre!D$19,IF(AP69="ej",parametre!D$20,IF(AP69="ec",parametre!D$21,IF(AP69="em",parametre!D$22,IF(AP69="eb",parametre!D$23,IF(AP69="ep",parametre!D$24,0))))))))))))))))))))))))))</f>
        <v>125</v>
      </c>
      <c r="BE69" s="6">
        <f>IF(AP69="","",IF(AP69="v",parametre!E$25,IF(AP69="b",parametre!E$26,IF(AP69="tv",parametre!E$2,IF(AP69="ts",parametre!E$3,IF(AP69="tj",parametre!E$4,IF(AP69="tc",parametre!E$5,IF(AP69="tm",parametre!E$6,IF(AP69="tb",parametre!E$7,IF(AP69="tp",parametre!E$8,IF(AP69="plv",parametre!E$9,IF(AP69="pev",parametre!E$10,IF(AP69="pls",parametre!E$11,IF(AP69="pes",parametre!E$12,IF(AP69="pej",parametre!E$13,IF(AP69="pec",parametre!E$14,IF(AP69="pem",parametre!E$15,IF(AP69="peb",parametre!E$16,IF(AP69="pep",parametre!E$17,IF(AP69="ev",parametre!E$18,IF(AP69="es",parametre!E$19,IF(AP69="ej",parametre!E$20,IF(AP69="ec",parametre!E$21,IF(AP69="em",parametre!E$22,IF(AP69="eb",parametre!E$23,IF(AP69="ep",parametre!E$24,0))))))))))))))))))))))))))</f>
        <v>59</v>
      </c>
      <c r="BF69" s="54">
        <f t="shared" si="41"/>
        <v>184</v>
      </c>
      <c r="BG69" s="2"/>
      <c r="BH69" s="2"/>
      <c r="BI69" s="2"/>
      <c r="BJ69" s="6">
        <f t="shared" si="42"/>
        <v>0</v>
      </c>
      <c r="BK69" s="2"/>
      <c r="BL69" s="2"/>
      <c r="BM69" s="2"/>
      <c r="BN69" s="58">
        <f t="shared" si="43"/>
        <v>184</v>
      </c>
      <c r="BO69" s="57">
        <f t="shared" si="44"/>
        <v>0</v>
      </c>
      <c r="BP69" s="61">
        <f t="shared" si="45"/>
        <v>184</v>
      </c>
      <c r="BQ69" s="155" t="s">
        <v>193</v>
      </c>
      <c r="BR69" s="177" t="str">
        <f>CONCATENATE(Tableau2[[#This Row],[Colonne1]],".jpg")</f>
        <v>GIRARD Philippe.jpg</v>
      </c>
      <c r="BS69" s="181" t="str">
        <f>$BP$1&amp;Tableau2[[#This Row],[Colonne70]]</f>
        <v>F:\Gestion club DIJON TT\licencie\GIRARD Philippe.jpg</v>
      </c>
    </row>
    <row r="70" spans="1:71" ht="21" x14ac:dyDescent="0.25">
      <c r="A70" s="63" t="str">
        <f t="shared" si="25"/>
        <v>GOUX Samuel</v>
      </c>
      <c r="B70" s="76">
        <v>43427</v>
      </c>
      <c r="C70">
        <v>2110205</v>
      </c>
      <c r="D70" s="2" t="s">
        <v>494</v>
      </c>
      <c r="E70" s="2" t="str">
        <f t="shared" si="26"/>
        <v>GOUX</v>
      </c>
      <c r="F70" t="s">
        <v>576</v>
      </c>
      <c r="G70" s="2" t="str">
        <f t="shared" si="27"/>
        <v>Samuel</v>
      </c>
      <c r="H70"/>
      <c r="I70"/>
      <c r="J70"/>
      <c r="K70" s="178"/>
      <c r="L70" s="178"/>
      <c r="M70"/>
      <c r="N70" s="2"/>
      <c r="O70" s="2"/>
      <c r="P70" s="6">
        <f t="shared" si="28"/>
        <v>0</v>
      </c>
      <c r="Q70" s="2"/>
      <c r="R70" s="2"/>
      <c r="S70" s="2"/>
      <c r="T70" s="2"/>
      <c r="U70" s="2"/>
      <c r="V70" s="6">
        <f t="shared" si="29"/>
        <v>0</v>
      </c>
      <c r="W70" s="2"/>
      <c r="X70" s="2"/>
      <c r="Y70" s="2"/>
      <c r="Z70" s="2"/>
      <c r="AA70" s="2"/>
      <c r="AB70" s="6">
        <f t="shared" si="30"/>
        <v>0</v>
      </c>
      <c r="AC70" s="2"/>
      <c r="AD70" s="2"/>
      <c r="AE70" s="2"/>
      <c r="AF70" s="57">
        <f t="shared" si="31"/>
        <v>0</v>
      </c>
      <c r="AG70" s="76">
        <v>37578</v>
      </c>
      <c r="AH70" s="2">
        <f t="shared" si="32"/>
        <v>2002</v>
      </c>
      <c r="AI70" s="62">
        <f t="shared" si="33"/>
        <v>16</v>
      </c>
      <c r="AJ70" s="62" t="str">
        <f t="shared" si="34"/>
        <v>Junior</v>
      </c>
      <c r="AK70" s="2" t="str">
        <f t="shared" si="35"/>
        <v>J</v>
      </c>
      <c r="AL70" t="s">
        <v>691</v>
      </c>
      <c r="AM70" s="2" t="str">
        <f t="shared" si="36"/>
        <v>T</v>
      </c>
      <c r="AN70" s="2"/>
      <c r="AO70" s="2" t="str">
        <f t="shared" si="37"/>
        <v/>
      </c>
      <c r="AP70" s="2" t="str">
        <f t="shared" si="38"/>
        <v>TJ</v>
      </c>
      <c r="AQ70" s="50">
        <f>IF(AP70="",0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AR70" s="2"/>
      <c r="AS70" s="6">
        <f t="shared" si="39"/>
        <v>0</v>
      </c>
      <c r="AT70" s="2"/>
      <c r="AU70" s="6">
        <f>IF(AT70="",0,IF(AT70="non",0,IF(AT70="oui",IF(AJ70="veteran",parametre!I$7,IF(AJ70="senior",parametre!N$7,parametre!K$7)))))</f>
        <v>0</v>
      </c>
      <c r="AV70" s="2"/>
      <c r="AW70" s="6">
        <f>IF(AV70="",0,IF(AV70="oui",parametre!I$8,0))</f>
        <v>0</v>
      </c>
      <c r="AX70" s="2"/>
      <c r="AY70" s="6">
        <f>IF(AX70="",0,IF(AX70="oui",parametre!I$9,0))</f>
        <v>0</v>
      </c>
      <c r="AZ70" s="2"/>
      <c r="BA70" s="2"/>
      <c r="BB70" s="6">
        <f t="shared" si="40"/>
        <v>0</v>
      </c>
      <c r="BC70" s="50">
        <f>IF(AP70="",""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BD70" s="6">
        <f>IF(AP70="","",IF(AP70="v",parametre!D$25,IF(AP70="b",parametre!D$26,IF(AP70="tv",parametre!D$2,IF(AP70="ts",parametre!D$3,IF(AP70="tj",parametre!D$4,IF(AP70="tc",parametre!D$5,IF(AP70="tm",parametre!D$6,IF(AP70="tb",parametre!D$7,IF(AP70="tp",parametre!D$8,IF(AP70="plv",parametre!D$9,IF(AP70="pev",parametre!D$10,IF(AP70="pls",parametre!D$11,IF(AP70="pes",parametre!D$12,IF(AP70="pej",parametre!D$13,IF(AP70="pec",parametre!D$14,IF(AP70="pem",parametre!D$15,IF(AP70="peb",parametre!D$16,IF(AP70="pep",parametre!D$17,IF(AP70="ev",parametre!D$18,IF(AP70="es",parametre!D$19,IF(AP70="ej",parametre!D$20,IF(AP70="ec",parametre!D$21,IF(AP70="em",parametre!D$22,IF(AP70="eb",parametre!D$23,IF(AP70="ep",parametre!D$24,0))))))))))))))))))))))))))</f>
        <v>124</v>
      </c>
      <c r="BE70" s="6">
        <f>IF(AP70="","",IF(AP70="v",parametre!E$25,IF(AP70="b",parametre!E$26,IF(AP70="tv",parametre!E$2,IF(AP70="ts",parametre!E$3,IF(AP70="tj",parametre!E$4,IF(AP70="tc",parametre!E$5,IF(AP70="tm",parametre!E$6,IF(AP70="tb",parametre!E$7,IF(AP70="tp",parametre!E$8,IF(AP70="plv",parametre!E$9,IF(AP70="pev",parametre!E$10,IF(AP70="pls",parametre!E$11,IF(AP70="pes",parametre!E$12,IF(AP70="pej",parametre!E$13,IF(AP70="pec",parametre!E$14,IF(AP70="pem",parametre!E$15,IF(AP70="peb",parametre!E$16,IF(AP70="pep",parametre!E$17,IF(AP70="ev",parametre!E$18,IF(AP70="es",parametre!E$19,IF(AP70="ej",parametre!E$20,IF(AP70="ec",parametre!E$21,IF(AP70="em",parametre!E$22,IF(AP70="eb",parametre!E$23,IF(AP70="ep",parametre!E$24,0))))))))))))))))))))))))))</f>
        <v>55</v>
      </c>
      <c r="BF70" s="54">
        <f t="shared" si="41"/>
        <v>179</v>
      </c>
      <c r="BG70" s="2"/>
      <c r="BH70" s="2"/>
      <c r="BI70" s="2"/>
      <c r="BJ70" s="6">
        <f t="shared" si="42"/>
        <v>0</v>
      </c>
      <c r="BK70" s="2"/>
      <c r="BL70" s="2"/>
      <c r="BM70" s="2"/>
      <c r="BN70" s="58">
        <f t="shared" si="43"/>
        <v>179</v>
      </c>
      <c r="BO70" s="57">
        <f t="shared" si="44"/>
        <v>0</v>
      </c>
      <c r="BP70" s="61">
        <f t="shared" si="45"/>
        <v>179</v>
      </c>
      <c r="BQ70" s="155" t="s">
        <v>193</v>
      </c>
      <c r="BR70" s="177" t="str">
        <f>CONCATENATE(Tableau2[[#This Row],[Colonne1]],".jpg")</f>
        <v>GOUX Samuel.jpg</v>
      </c>
      <c r="BS70" s="181" t="str">
        <f>$BP$1&amp;Tableau2[[#This Row],[Colonne70]]</f>
        <v>F:\Gestion club DIJON TT\licencie\GOUX Samuel.jpg</v>
      </c>
    </row>
    <row r="71" spans="1:71" ht="21" x14ac:dyDescent="0.25">
      <c r="A71" s="63" t="str">
        <f t="shared" si="25"/>
        <v>GUERAUD Xavier</v>
      </c>
      <c r="B71" s="76">
        <v>43367</v>
      </c>
      <c r="C71">
        <v>213723</v>
      </c>
      <c r="D71" s="2" t="s">
        <v>495</v>
      </c>
      <c r="E71" s="2" t="str">
        <f t="shared" si="26"/>
        <v>GUERAUD</v>
      </c>
      <c r="F71" t="s">
        <v>630</v>
      </c>
      <c r="G71" s="2" t="str">
        <f t="shared" si="27"/>
        <v>Xavier</v>
      </c>
      <c r="H71"/>
      <c r="I71"/>
      <c r="J71"/>
      <c r="K71" s="178"/>
      <c r="L71" s="178"/>
      <c r="M71"/>
      <c r="N71" s="2"/>
      <c r="O71" s="2"/>
      <c r="P71" s="6">
        <f t="shared" si="28"/>
        <v>0</v>
      </c>
      <c r="Q71" s="2"/>
      <c r="R71" s="2"/>
      <c r="S71" s="2"/>
      <c r="T71" s="2"/>
      <c r="U71" s="2"/>
      <c r="V71" s="6">
        <f t="shared" si="29"/>
        <v>0</v>
      </c>
      <c r="W71" s="2"/>
      <c r="X71" s="2"/>
      <c r="Y71" s="2"/>
      <c r="Z71" s="2"/>
      <c r="AA71" s="2"/>
      <c r="AB71" s="6">
        <f t="shared" si="30"/>
        <v>0</v>
      </c>
      <c r="AC71" s="2"/>
      <c r="AD71" s="2"/>
      <c r="AE71" s="2"/>
      <c r="AF71" s="57">
        <f t="shared" si="31"/>
        <v>0</v>
      </c>
      <c r="AG71" s="76">
        <v>20090</v>
      </c>
      <c r="AH71" s="2">
        <f t="shared" si="32"/>
        <v>1955</v>
      </c>
      <c r="AI71" s="62">
        <f t="shared" si="33"/>
        <v>63</v>
      </c>
      <c r="AJ71" s="62" t="str">
        <f t="shared" si="34"/>
        <v>Veteran</v>
      </c>
      <c r="AK71" s="2" t="str">
        <f t="shared" si="35"/>
        <v>V</v>
      </c>
      <c r="AL71" t="s">
        <v>692</v>
      </c>
      <c r="AM71" s="2" t="str">
        <f t="shared" si="36"/>
        <v>P</v>
      </c>
      <c r="AN71" s="2"/>
      <c r="AO71" s="2" t="str">
        <f t="shared" si="37"/>
        <v/>
      </c>
      <c r="AP71" s="2" t="str">
        <f t="shared" si="38"/>
        <v>PV</v>
      </c>
      <c r="AQ71" s="50">
        <f>IF(AP71="",0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AR71" s="2"/>
      <c r="AS71" s="6">
        <f t="shared" si="39"/>
        <v>0</v>
      </c>
      <c r="AT71" s="2"/>
      <c r="AU71" s="6">
        <f>IF(AT71="",0,IF(AT71="non",0,IF(AT71="oui",IF(AJ71="veteran",parametre!I$7,IF(AJ71="senior",parametre!N$7,parametre!K$7)))))</f>
        <v>0</v>
      </c>
      <c r="AV71" s="2"/>
      <c r="AW71" s="6">
        <f>IF(AV71="",0,IF(AV71="oui",parametre!I$8,0))</f>
        <v>0</v>
      </c>
      <c r="AX71" s="2"/>
      <c r="AY71" s="6">
        <f>IF(AX71="",0,IF(AX71="oui",parametre!I$9,0))</f>
        <v>0</v>
      </c>
      <c r="AZ71" s="2"/>
      <c r="BA71" s="2"/>
      <c r="BB71" s="6">
        <f t="shared" si="40"/>
        <v>0</v>
      </c>
      <c r="BC71" s="50">
        <f>IF(AP71="",""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BD71" s="6">
        <f>IF(AP71="","",IF(AP71="v",parametre!D$25,IF(AP71="b",parametre!D$26,IF(AP71="tv",parametre!D$2,IF(AP71="ts",parametre!D$3,IF(AP71="tj",parametre!D$4,IF(AP71="tc",parametre!D$5,IF(AP71="tm",parametre!D$6,IF(AP71="tb",parametre!D$7,IF(AP71="tp",parametre!D$8,IF(AP71="plv",parametre!D$9,IF(AP71="pev",parametre!D$10,IF(AP71="pls",parametre!D$11,IF(AP71="pes",parametre!D$12,IF(AP71="pej",parametre!D$13,IF(AP71="pec",parametre!D$14,IF(AP71="pem",parametre!D$15,IF(AP71="peb",parametre!D$16,IF(AP71="pep",parametre!D$17,IF(AP71="ev",parametre!D$18,IF(AP71="es",parametre!D$19,IF(AP71="ej",parametre!D$20,IF(AP71="ec",parametre!D$21,IF(AP71="em",parametre!D$22,IF(AP71="eb",parametre!D$23,IF(AP71="ep",parametre!D$24,0))))))))))))))))))))))))))</f>
        <v>0</v>
      </c>
      <c r="BE71" s="6">
        <f>IF(AP71="","",IF(AP71="v",parametre!E$25,IF(AP71="b",parametre!E$26,IF(AP71="tv",parametre!E$2,IF(AP71="ts",parametre!E$3,IF(AP71="tj",parametre!E$4,IF(AP71="tc",parametre!E$5,IF(AP71="tm",parametre!E$6,IF(AP71="tb",parametre!E$7,IF(AP71="tp",parametre!E$8,IF(AP71="plv",parametre!E$9,IF(AP71="pev",parametre!E$10,IF(AP71="pls",parametre!E$11,IF(AP71="pes",parametre!E$12,IF(AP71="pej",parametre!E$13,IF(AP71="pec",parametre!E$14,IF(AP71="pem",parametre!E$15,IF(AP71="peb",parametre!E$16,IF(AP71="pep",parametre!E$17,IF(AP71="ev",parametre!E$18,IF(AP71="es",parametre!E$19,IF(AP71="ej",parametre!E$20,IF(AP71="ec",parametre!E$21,IF(AP71="em",parametre!E$22,IF(AP71="eb",parametre!E$23,IF(AP71="ep",parametre!E$24,0))))))))))))))))))))))))))</f>
        <v>0</v>
      </c>
      <c r="BF71" s="54">
        <f t="shared" si="41"/>
        <v>0</v>
      </c>
      <c r="BG71" s="2"/>
      <c r="BH71" s="2"/>
      <c r="BI71" s="2"/>
      <c r="BJ71" s="6">
        <f t="shared" si="42"/>
        <v>0</v>
      </c>
      <c r="BK71" s="2"/>
      <c r="BL71" s="2"/>
      <c r="BM71" s="2"/>
      <c r="BN71" s="58">
        <f t="shared" si="43"/>
        <v>0</v>
      </c>
      <c r="BO71" s="57">
        <f t="shared" si="44"/>
        <v>0</v>
      </c>
      <c r="BP71" s="61">
        <f t="shared" si="45"/>
        <v>0</v>
      </c>
      <c r="BQ71" s="155" t="s">
        <v>193</v>
      </c>
      <c r="BR71" s="177" t="str">
        <f>CONCATENATE(Tableau2[[#This Row],[Colonne1]],".jpg")</f>
        <v>GUERAUD Xavier.jpg</v>
      </c>
      <c r="BS71" s="181" t="str">
        <f>$BP$1&amp;Tableau2[[#This Row],[Colonne70]]</f>
        <v>F:\Gestion club DIJON TT\licencie\GUERAUD Xavier.jpg</v>
      </c>
    </row>
    <row r="72" spans="1:71" ht="21" x14ac:dyDescent="0.25">
      <c r="A72" s="63" t="str">
        <f t="shared" ref="A72:A103" si="46">CONCATENATE(E72," ", G72)</f>
        <v>GUILLEMIER Antoine</v>
      </c>
      <c r="B72" s="76">
        <v>43347</v>
      </c>
      <c r="C72">
        <v>2110035</v>
      </c>
      <c r="D72" s="2" t="s">
        <v>496</v>
      </c>
      <c r="E72" s="2" t="str">
        <f t="shared" ref="E72:E103" si="47">UPPER(D72)</f>
        <v>GUILLEMIER</v>
      </c>
      <c r="F72" t="s">
        <v>631</v>
      </c>
      <c r="G72" s="2" t="str">
        <f t="shared" ref="G72:G103" si="48">PROPER(F72)</f>
        <v>Antoine</v>
      </c>
      <c r="H72"/>
      <c r="I72"/>
      <c r="J72"/>
      <c r="K72" s="178"/>
      <c r="L72" s="178"/>
      <c r="M72"/>
      <c r="N72" s="2"/>
      <c r="O72" s="2"/>
      <c r="P72" s="6">
        <f t="shared" ref="P72:P103" si="49">IF(O72="",0,_xlfn.NUMBERVALUE(O72))</f>
        <v>0</v>
      </c>
      <c r="Q72" s="2"/>
      <c r="R72" s="2"/>
      <c r="S72" s="2"/>
      <c r="T72" s="2"/>
      <c r="U72" s="2"/>
      <c r="V72" s="6">
        <f t="shared" ref="V72:V103" si="50">IF(U72="",0,_xlfn.NUMBERVALUE(U72))</f>
        <v>0</v>
      </c>
      <c r="W72" s="2"/>
      <c r="X72" s="2"/>
      <c r="Y72" s="2"/>
      <c r="Z72" s="2"/>
      <c r="AA72" s="2"/>
      <c r="AB72" s="6">
        <f t="shared" ref="AB72:AB103" si="51">IF(AA72="",0,_xlfn.NUMBERVALUE(AA72))</f>
        <v>0</v>
      </c>
      <c r="AC72" s="2"/>
      <c r="AD72" s="2"/>
      <c r="AE72" s="2"/>
      <c r="AF72" s="57">
        <f t="shared" ref="AF72:AF103" si="52">AB72+V72+P72</f>
        <v>0</v>
      </c>
      <c r="AG72" s="76">
        <v>37909</v>
      </c>
      <c r="AH72" s="2">
        <f t="shared" ref="AH72:AH103" si="53">IF(AG72="","",YEAR(AG72))</f>
        <v>2003</v>
      </c>
      <c r="AI72" s="62">
        <f t="shared" ref="AI72:AI103" si="54">IF(AH72="","",C$1-AH72)</f>
        <v>15</v>
      </c>
      <c r="AJ72" s="62" t="str">
        <f t="shared" ref="AJ72:AJ103" si="55">IF(AI72="","",IF(AI72&gt;=40,"Veteran",IF(AND(AI72&gt;=9,AI72&lt;11),"Benjamin",IF(AND(AI72&gt;=11,AI72&lt;13),"Minime",IF(AND(AI72&gt;=13,AI72&lt;15),"Cadet",IF(AND(AI72&gt;=15,AI72&lt;18),"Junior",IF(AND(AI72&gt;=18,AI72&lt;40),"Senior","Poussin")))))))</f>
        <v>Junior</v>
      </c>
      <c r="AK72" s="2" t="str">
        <f t="shared" ref="AK72:AK103" si="56">UPPER(MID(AJ72,1,1))</f>
        <v>J</v>
      </c>
      <c r="AL72" t="s">
        <v>691</v>
      </c>
      <c r="AM72" s="2" t="str">
        <f t="shared" ref="AM72:AM103" si="57">UPPER(MID(AL72,1,1))</f>
        <v>T</v>
      </c>
      <c r="AN72" s="2"/>
      <c r="AO72" s="2" t="str">
        <f t="shared" ref="AO72:AO103" si="58">UPPER(MID(AN72,1,1))</f>
        <v/>
      </c>
      <c r="AP72" s="2" t="str">
        <f t="shared" ref="AP72:AP103" si="59">IF(AM72="v","v",IF(AM72="B","b",CONCATENATE(AM72,AO72,AK72)))</f>
        <v>TJ</v>
      </c>
      <c r="AQ72" s="50">
        <f>IF(AP72="",0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AR72" s="2"/>
      <c r="AS72" s="6">
        <f t="shared" ref="AS72:AS103" si="60">IF(AR72="",0,IF(AR72="oui",120,0))</f>
        <v>0</v>
      </c>
      <c r="AT72" s="2"/>
      <c r="AU72" s="6">
        <f>IF(AT72="",0,IF(AT72="non",0,IF(AT72="oui",IF(AJ72="veteran",parametre!I$7,IF(AJ72="senior",parametre!N$7,parametre!K$7)))))</f>
        <v>0</v>
      </c>
      <c r="AV72" s="2"/>
      <c r="AW72" s="6">
        <f>IF(AV72="",0,IF(AV72="oui",parametre!I$8,0))</f>
        <v>0</v>
      </c>
      <c r="AX72" s="2"/>
      <c r="AY72" s="6">
        <f>IF(AX72="",0,IF(AX72="oui",parametre!I$9,0))</f>
        <v>0</v>
      </c>
      <c r="AZ72" s="2"/>
      <c r="BA72" s="2"/>
      <c r="BB72" s="6">
        <f t="shared" ref="BB72:BB103" si="61">IF(BA72="",0,_xlfn.NUMBERVALUE(BA72))</f>
        <v>0</v>
      </c>
      <c r="BC72" s="50">
        <f>IF(AP72="",""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BD72" s="6">
        <f>IF(AP72="","",IF(AP72="v",parametre!D$25,IF(AP72="b",parametre!D$26,IF(AP72="tv",parametre!D$2,IF(AP72="ts",parametre!D$3,IF(AP72="tj",parametre!D$4,IF(AP72="tc",parametre!D$5,IF(AP72="tm",parametre!D$6,IF(AP72="tb",parametre!D$7,IF(AP72="tp",parametre!D$8,IF(AP72="plv",parametre!D$9,IF(AP72="pev",parametre!D$10,IF(AP72="pls",parametre!D$11,IF(AP72="pes",parametre!D$12,IF(AP72="pej",parametre!D$13,IF(AP72="pec",parametre!D$14,IF(AP72="pem",parametre!D$15,IF(AP72="peb",parametre!D$16,IF(AP72="pep",parametre!D$17,IF(AP72="ev",parametre!D$18,IF(AP72="es",parametre!D$19,IF(AP72="ej",parametre!D$20,IF(AP72="ec",parametre!D$21,IF(AP72="em",parametre!D$22,IF(AP72="eb",parametre!D$23,IF(AP72="ep",parametre!D$24,0))))))))))))))))))))))))))</f>
        <v>124</v>
      </c>
      <c r="BE72" s="6">
        <f>IF(AP72="","",IF(AP72="v",parametre!E$25,IF(AP72="b",parametre!E$26,IF(AP72="tv",parametre!E$2,IF(AP72="ts",parametre!E$3,IF(AP72="tj",parametre!E$4,IF(AP72="tc",parametre!E$5,IF(AP72="tm",parametre!E$6,IF(AP72="tb",parametre!E$7,IF(AP72="tp",parametre!E$8,IF(AP72="plv",parametre!E$9,IF(AP72="pev",parametre!E$10,IF(AP72="pls",parametre!E$11,IF(AP72="pes",parametre!E$12,IF(AP72="pej",parametre!E$13,IF(AP72="pec",parametre!E$14,IF(AP72="pem",parametre!E$15,IF(AP72="peb",parametre!E$16,IF(AP72="pep",parametre!E$17,IF(AP72="ev",parametre!E$18,IF(AP72="es",parametre!E$19,IF(AP72="ej",parametre!E$20,IF(AP72="ec",parametre!E$21,IF(AP72="em",parametre!E$22,IF(AP72="eb",parametre!E$23,IF(AP72="ep",parametre!E$24,0))))))))))))))))))))))))))</f>
        <v>55</v>
      </c>
      <c r="BF72" s="54">
        <f t="shared" ref="BF72:BF103" si="62">IF(AP72="",0,BC72+AS72+AU72+AW72-AY72-BB72)</f>
        <v>179</v>
      </c>
      <c r="BG72" s="2"/>
      <c r="BH72" s="2"/>
      <c r="BI72" s="2"/>
      <c r="BJ72" s="6">
        <f t="shared" ref="BJ72:BJ103" si="63">_xlfn.NUMBERVALUE(BI72)</f>
        <v>0</v>
      </c>
      <c r="BK72" s="2"/>
      <c r="BL72" s="2"/>
      <c r="BM72" s="2"/>
      <c r="BN72" s="58">
        <f t="shared" ref="BN72:BN103" si="64">BF72+BJ72</f>
        <v>179</v>
      </c>
      <c r="BO72" s="57">
        <f t="shared" ref="BO72:BO103" si="65">AF72</f>
        <v>0</v>
      </c>
      <c r="BP72" s="61">
        <f t="shared" ref="BP72:BP103" si="66">BN72-BO72-BJ72</f>
        <v>179</v>
      </c>
      <c r="BQ72" s="155" t="s">
        <v>193</v>
      </c>
      <c r="BR72" s="177" t="str">
        <f>CONCATENATE(Tableau2[[#This Row],[Colonne1]],".jpg")</f>
        <v>GUILLEMIER Antoine.jpg</v>
      </c>
      <c r="BS72" s="181" t="str">
        <f>$BP$1&amp;Tableau2[[#This Row],[Colonne70]]</f>
        <v>F:\Gestion club DIJON TT\licencie\GUILLEMIER Antoine.jpg</v>
      </c>
    </row>
    <row r="73" spans="1:71" ht="21" x14ac:dyDescent="0.25">
      <c r="A73" s="63" t="str">
        <f t="shared" si="46"/>
        <v>GUILLEMIER Eric</v>
      </c>
      <c r="B73" s="76" t="s">
        <v>695</v>
      </c>
      <c r="C73"/>
      <c r="D73" s="2" t="s">
        <v>496</v>
      </c>
      <c r="E73" s="2" t="str">
        <f t="shared" si="47"/>
        <v>GUILLEMIER</v>
      </c>
      <c r="F73" t="s">
        <v>632</v>
      </c>
      <c r="G73" s="2" t="str">
        <f t="shared" si="48"/>
        <v>Eric</v>
      </c>
      <c r="H73"/>
      <c r="I73"/>
      <c r="J73"/>
      <c r="K73" s="178"/>
      <c r="L73" s="178"/>
      <c r="M73"/>
      <c r="N73" s="2"/>
      <c r="O73" s="2"/>
      <c r="P73" s="6">
        <f t="shared" si="49"/>
        <v>0</v>
      </c>
      <c r="Q73" s="2"/>
      <c r="R73" s="2"/>
      <c r="S73" s="2"/>
      <c r="T73" s="2"/>
      <c r="U73" s="2"/>
      <c r="V73" s="6">
        <f t="shared" si="50"/>
        <v>0</v>
      </c>
      <c r="W73" s="2"/>
      <c r="X73" s="2"/>
      <c r="Y73" s="2"/>
      <c r="Z73" s="2"/>
      <c r="AA73" s="2"/>
      <c r="AB73" s="6">
        <f t="shared" si="51"/>
        <v>0</v>
      </c>
      <c r="AC73" s="2"/>
      <c r="AD73" s="2"/>
      <c r="AE73" s="2"/>
      <c r="AF73" s="57">
        <f t="shared" si="52"/>
        <v>0</v>
      </c>
      <c r="AG73" s="76">
        <v>25662</v>
      </c>
      <c r="AH73" s="2">
        <f t="shared" si="53"/>
        <v>1970</v>
      </c>
      <c r="AI73" s="62">
        <f t="shared" si="54"/>
        <v>48</v>
      </c>
      <c r="AJ73" s="62" t="str">
        <f t="shared" si="55"/>
        <v>Veteran</v>
      </c>
      <c r="AK73" s="2" t="str">
        <f t="shared" si="56"/>
        <v>V</v>
      </c>
      <c r="AL73" t="s">
        <v>85</v>
      </c>
      <c r="AM73" s="2" t="str">
        <f t="shared" si="57"/>
        <v>B</v>
      </c>
      <c r="AN73" s="2"/>
      <c r="AO73" s="2" t="str">
        <f t="shared" si="58"/>
        <v/>
      </c>
      <c r="AP73" s="2" t="str">
        <f t="shared" si="59"/>
        <v>b</v>
      </c>
      <c r="AQ73" s="50">
        <f>IF(AP73="",0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AR73" s="2"/>
      <c r="AS73" s="6">
        <f t="shared" si="60"/>
        <v>0</v>
      </c>
      <c r="AT73" s="2"/>
      <c r="AU73" s="6">
        <f>IF(AT73="",0,IF(AT73="non",0,IF(AT73="oui",IF(AJ73="veteran",parametre!I$7,IF(AJ73="senior",parametre!N$7,parametre!K$7)))))</f>
        <v>0</v>
      </c>
      <c r="AV73" s="2"/>
      <c r="AW73" s="6">
        <f>IF(AV73="",0,IF(AV73="oui",parametre!I$8,0))</f>
        <v>0</v>
      </c>
      <c r="AX73" s="2"/>
      <c r="AY73" s="6">
        <f>IF(AX73="",0,IF(AX73="oui",parametre!I$9,0))</f>
        <v>0</v>
      </c>
      <c r="AZ73" s="2"/>
      <c r="BA73" s="2"/>
      <c r="BB73" s="6">
        <f t="shared" si="61"/>
        <v>0</v>
      </c>
      <c r="BC73" s="50">
        <f>IF(AP73="",""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BD73" s="6">
        <f>IF(AP73="","",IF(AP73="v",parametre!D$25,IF(AP73="b",parametre!D$26,IF(AP73="tv",parametre!D$2,IF(AP73="ts",parametre!D$3,IF(AP73="tj",parametre!D$4,IF(AP73="tc",parametre!D$5,IF(AP73="tm",parametre!D$6,IF(AP73="tb",parametre!D$7,IF(AP73="tp",parametre!D$8,IF(AP73="plv",parametre!D$9,IF(AP73="pev",parametre!D$10,IF(AP73="pls",parametre!D$11,IF(AP73="pes",parametre!D$12,IF(AP73="pej",parametre!D$13,IF(AP73="pec",parametre!D$14,IF(AP73="pem",parametre!D$15,IF(AP73="peb",parametre!D$16,IF(AP73="pep",parametre!D$17,IF(AP73="ev",parametre!D$18,IF(AP73="es",parametre!D$19,IF(AP73="ej",parametre!D$20,IF(AP73="ec",parametre!D$21,IF(AP73="em",parametre!D$22,IF(AP73="eb",parametre!D$23,IF(AP73="ep",parametre!D$24,0))))))))))))))))))))))))))</f>
        <v>0</v>
      </c>
      <c r="BE73" s="6">
        <f>IF(AP73="","",IF(AP73="v",parametre!E$25,IF(AP73="b",parametre!E$26,IF(AP73="tv",parametre!E$2,IF(AP73="ts",parametre!E$3,IF(AP73="tj",parametre!E$4,IF(AP73="tc",parametre!E$5,IF(AP73="tm",parametre!E$6,IF(AP73="tb",parametre!E$7,IF(AP73="tp",parametre!E$8,IF(AP73="plv",parametre!E$9,IF(AP73="pev",parametre!E$10,IF(AP73="pls",parametre!E$11,IF(AP73="pes",parametre!E$12,IF(AP73="pej",parametre!E$13,IF(AP73="pec",parametre!E$14,IF(AP73="pem",parametre!E$15,IF(AP73="peb",parametre!E$16,IF(AP73="pep",parametre!E$17,IF(AP73="ev",parametre!E$18,IF(AP73="es",parametre!E$19,IF(AP73="ej",parametre!E$20,IF(AP73="ec",parametre!E$21,IF(AP73="em",parametre!E$22,IF(AP73="eb",parametre!E$23,IF(AP73="ep",parametre!E$24,0))))))))))))))))))))))))))</f>
        <v>13.4</v>
      </c>
      <c r="BF73" s="54">
        <f t="shared" si="62"/>
        <v>13.4</v>
      </c>
      <c r="BG73" s="2"/>
      <c r="BH73" s="2"/>
      <c r="BI73" s="2"/>
      <c r="BJ73" s="6">
        <f t="shared" si="63"/>
        <v>0</v>
      </c>
      <c r="BK73" s="2"/>
      <c r="BL73" s="2"/>
      <c r="BM73" s="2"/>
      <c r="BN73" s="58">
        <f t="shared" si="64"/>
        <v>13.4</v>
      </c>
      <c r="BO73" s="57">
        <f t="shared" si="65"/>
        <v>0</v>
      </c>
      <c r="BP73" s="61">
        <f t="shared" si="66"/>
        <v>13.4</v>
      </c>
      <c r="BQ73" s="155"/>
      <c r="BR73" s="177" t="str">
        <f>CONCATENATE(Tableau2[[#This Row],[Colonne1]],".jpg")</f>
        <v>GUILLEMIER Eric.jpg</v>
      </c>
      <c r="BS73" s="181" t="str">
        <f>$BP$1&amp;Tableau2[[#This Row],[Colonne70]]</f>
        <v>F:\Gestion club DIJON TT\licencie\GUILLEMIER Eric.jpg</v>
      </c>
    </row>
    <row r="74" spans="1:71" ht="21" x14ac:dyDescent="0.25">
      <c r="A74" s="63" t="str">
        <f t="shared" si="46"/>
        <v>GUYOT Aniella</v>
      </c>
      <c r="B74" s="76">
        <v>43474</v>
      </c>
      <c r="C74">
        <v>2112898</v>
      </c>
      <c r="D74" s="2" t="s">
        <v>497</v>
      </c>
      <c r="E74" s="2" t="str">
        <f t="shared" si="47"/>
        <v>GUYOT</v>
      </c>
      <c r="F74" t="s">
        <v>633</v>
      </c>
      <c r="G74" s="2" t="str">
        <f t="shared" si="48"/>
        <v>Aniella</v>
      </c>
      <c r="H74"/>
      <c r="I74"/>
      <c r="J74"/>
      <c r="K74" s="178"/>
      <c r="L74" s="178"/>
      <c r="M74"/>
      <c r="N74" s="2"/>
      <c r="O74" s="2"/>
      <c r="P74" s="6">
        <f t="shared" si="49"/>
        <v>0</v>
      </c>
      <c r="Q74" s="2"/>
      <c r="R74" s="2"/>
      <c r="S74" s="2"/>
      <c r="T74" s="2"/>
      <c r="U74" s="2"/>
      <c r="V74" s="6">
        <f t="shared" si="50"/>
        <v>0</v>
      </c>
      <c r="W74" s="2"/>
      <c r="X74" s="2"/>
      <c r="Y74" s="2"/>
      <c r="Z74" s="2"/>
      <c r="AA74" s="2"/>
      <c r="AB74" s="6">
        <f t="shared" si="51"/>
        <v>0</v>
      </c>
      <c r="AC74" s="2"/>
      <c r="AD74" s="2"/>
      <c r="AE74" s="2"/>
      <c r="AF74" s="57">
        <f t="shared" si="52"/>
        <v>0</v>
      </c>
      <c r="AG74" s="76">
        <v>34993</v>
      </c>
      <c r="AH74" s="2">
        <f t="shared" si="53"/>
        <v>1995</v>
      </c>
      <c r="AI74" s="62">
        <f t="shared" si="54"/>
        <v>23</v>
      </c>
      <c r="AJ74" s="62" t="str">
        <f t="shared" si="55"/>
        <v>Senior</v>
      </c>
      <c r="AK74" s="2" t="str">
        <f t="shared" si="56"/>
        <v>S</v>
      </c>
      <c r="AL74" t="s">
        <v>692</v>
      </c>
      <c r="AM74" s="2" t="str">
        <f t="shared" si="57"/>
        <v>P</v>
      </c>
      <c r="AN74" s="2"/>
      <c r="AO74" s="2" t="str">
        <f t="shared" si="58"/>
        <v/>
      </c>
      <c r="AP74" s="2" t="str">
        <f t="shared" si="59"/>
        <v>PS</v>
      </c>
      <c r="AQ74" s="50">
        <f>IF(AP74="",0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AR74" s="2"/>
      <c r="AS74" s="6">
        <f t="shared" si="60"/>
        <v>0</v>
      </c>
      <c r="AT74" s="2"/>
      <c r="AU74" s="6">
        <f>IF(AT74="",0,IF(AT74="non",0,IF(AT74="oui",IF(AJ74="veteran",parametre!I$7,IF(AJ74="senior",parametre!N$7,parametre!K$7)))))</f>
        <v>0</v>
      </c>
      <c r="AV74" s="2"/>
      <c r="AW74" s="6">
        <f>IF(AV74="",0,IF(AV74="oui",parametre!I$8,0))</f>
        <v>0</v>
      </c>
      <c r="AX74" s="2"/>
      <c r="AY74" s="6">
        <f>IF(AX74="",0,IF(AX74="oui",parametre!I$9,0))</f>
        <v>0</v>
      </c>
      <c r="AZ74" s="2"/>
      <c r="BA74" s="2"/>
      <c r="BB74" s="6">
        <f t="shared" si="61"/>
        <v>0</v>
      </c>
      <c r="BC74" s="50">
        <f>IF(AP74="",""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BD74" s="6">
        <f>IF(AP74="","",IF(AP74="v",parametre!D$25,IF(AP74="b",parametre!D$26,IF(AP74="tv",parametre!D$2,IF(AP74="ts",parametre!D$3,IF(AP74="tj",parametre!D$4,IF(AP74="tc",parametre!D$5,IF(AP74="tm",parametre!D$6,IF(AP74="tb",parametre!D$7,IF(AP74="tp",parametre!D$8,IF(AP74="plv",parametre!D$9,IF(AP74="pev",parametre!D$10,IF(AP74="pls",parametre!D$11,IF(AP74="pes",parametre!D$12,IF(AP74="pej",parametre!D$13,IF(AP74="pec",parametre!D$14,IF(AP74="pem",parametre!D$15,IF(AP74="peb",parametre!D$16,IF(AP74="pep",parametre!D$17,IF(AP74="ev",parametre!D$18,IF(AP74="es",parametre!D$19,IF(AP74="ej",parametre!D$20,IF(AP74="ec",parametre!D$21,IF(AP74="em",parametre!D$22,IF(AP74="eb",parametre!D$23,IF(AP74="ep",parametre!D$24,0))))))))))))))))))))))))))</f>
        <v>0</v>
      </c>
      <c r="BE74" s="6">
        <f>IF(AP74="","",IF(AP74="v",parametre!E$25,IF(AP74="b",parametre!E$26,IF(AP74="tv",parametre!E$2,IF(AP74="ts",parametre!E$3,IF(AP74="tj",parametre!E$4,IF(AP74="tc",parametre!E$5,IF(AP74="tm",parametre!E$6,IF(AP74="tb",parametre!E$7,IF(AP74="tp",parametre!E$8,IF(AP74="plv",parametre!E$9,IF(AP74="pev",parametre!E$10,IF(AP74="pls",parametre!E$11,IF(AP74="pes",parametre!E$12,IF(AP74="pej",parametre!E$13,IF(AP74="pec",parametre!E$14,IF(AP74="pem",parametre!E$15,IF(AP74="peb",parametre!E$16,IF(AP74="pep",parametre!E$17,IF(AP74="ev",parametre!E$18,IF(AP74="es",parametre!E$19,IF(AP74="ej",parametre!E$20,IF(AP74="ec",parametre!E$21,IF(AP74="em",parametre!E$22,IF(AP74="eb",parametre!E$23,IF(AP74="ep",parametre!E$24,0))))))))))))))))))))))))))</f>
        <v>0</v>
      </c>
      <c r="BF74" s="54">
        <f t="shared" si="62"/>
        <v>0</v>
      </c>
      <c r="BG74" s="2"/>
      <c r="BH74" s="2"/>
      <c r="BI74" s="2"/>
      <c r="BJ74" s="6">
        <f t="shared" si="63"/>
        <v>0</v>
      </c>
      <c r="BK74" s="2"/>
      <c r="BL74" s="2"/>
      <c r="BM74" s="2"/>
      <c r="BN74" s="58">
        <f t="shared" si="64"/>
        <v>0</v>
      </c>
      <c r="BO74" s="57">
        <f t="shared" si="65"/>
        <v>0</v>
      </c>
      <c r="BP74" s="61">
        <f t="shared" si="66"/>
        <v>0</v>
      </c>
      <c r="BQ74" s="155" t="s">
        <v>194</v>
      </c>
      <c r="BR74" s="177" t="str">
        <f>CONCATENATE(Tableau2[[#This Row],[Colonne1]],".jpg")</f>
        <v>GUYOT Aniella.jpg</v>
      </c>
      <c r="BS74" s="181" t="str">
        <f>$BP$1&amp;Tableau2[[#This Row],[Colonne70]]</f>
        <v>F:\Gestion club DIJON TT\licencie\GUYOT Aniella.jpg</v>
      </c>
    </row>
    <row r="75" spans="1:71" ht="21" x14ac:dyDescent="0.25">
      <c r="A75" s="63" t="str">
        <f t="shared" si="46"/>
        <v>HARATYK Philippe</v>
      </c>
      <c r="B75" s="76">
        <v>43367</v>
      </c>
      <c r="C75">
        <v>212453</v>
      </c>
      <c r="D75" s="2" t="s">
        <v>498</v>
      </c>
      <c r="E75" s="2" t="str">
        <f t="shared" si="47"/>
        <v>HARATYK</v>
      </c>
      <c r="F75" t="s">
        <v>629</v>
      </c>
      <c r="G75" s="2" t="str">
        <f t="shared" si="48"/>
        <v>Philippe</v>
      </c>
      <c r="H75"/>
      <c r="I75"/>
      <c r="J75"/>
      <c r="K75" s="178"/>
      <c r="L75" s="178"/>
      <c r="M75"/>
      <c r="N75" s="2"/>
      <c r="O75" s="2"/>
      <c r="P75" s="6">
        <f t="shared" si="49"/>
        <v>0</v>
      </c>
      <c r="Q75" s="2"/>
      <c r="R75" s="2"/>
      <c r="S75" s="2"/>
      <c r="T75" s="2"/>
      <c r="U75" s="2"/>
      <c r="V75" s="6">
        <f t="shared" si="50"/>
        <v>0</v>
      </c>
      <c r="W75" s="2"/>
      <c r="X75" s="2"/>
      <c r="Y75" s="2"/>
      <c r="Z75" s="2"/>
      <c r="AA75" s="2"/>
      <c r="AB75" s="6">
        <f t="shared" si="51"/>
        <v>0</v>
      </c>
      <c r="AC75" s="2"/>
      <c r="AD75" s="2"/>
      <c r="AE75" s="2"/>
      <c r="AF75" s="57">
        <f t="shared" si="52"/>
        <v>0</v>
      </c>
      <c r="AG75" s="76">
        <v>21221</v>
      </c>
      <c r="AH75" s="2">
        <f t="shared" si="53"/>
        <v>1958</v>
      </c>
      <c r="AI75" s="62">
        <f t="shared" si="54"/>
        <v>60</v>
      </c>
      <c r="AJ75" s="62" t="str">
        <f t="shared" si="55"/>
        <v>Veteran</v>
      </c>
      <c r="AK75" s="2" t="str">
        <f t="shared" si="56"/>
        <v>V</v>
      </c>
      <c r="AL75" t="s">
        <v>691</v>
      </c>
      <c r="AM75" s="2" t="str">
        <f t="shared" si="57"/>
        <v>T</v>
      </c>
      <c r="AN75" s="2"/>
      <c r="AO75" s="2" t="str">
        <f t="shared" si="58"/>
        <v/>
      </c>
      <c r="AP75" s="2" t="str">
        <f t="shared" si="59"/>
        <v>TV</v>
      </c>
      <c r="AQ75" s="50">
        <f>IF(AP75="",0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AR75" s="2"/>
      <c r="AS75" s="6">
        <f t="shared" si="60"/>
        <v>0</v>
      </c>
      <c r="AT75" s="2"/>
      <c r="AU75" s="6">
        <f>IF(AT75="",0,IF(AT75="non",0,IF(AT75="oui",IF(AJ75="veteran",parametre!I$7,IF(AJ75="senior",parametre!N$7,parametre!K$7)))))</f>
        <v>0</v>
      </c>
      <c r="AV75" s="2"/>
      <c r="AW75" s="6">
        <f>IF(AV75="",0,IF(AV75="oui",parametre!I$8,0))</f>
        <v>0</v>
      </c>
      <c r="AX75" s="2"/>
      <c r="AY75" s="6">
        <f>IF(AX75="",0,IF(AX75="oui",parametre!I$9,0))</f>
        <v>0</v>
      </c>
      <c r="AZ75" s="2"/>
      <c r="BA75" s="2"/>
      <c r="BB75" s="6">
        <f t="shared" si="61"/>
        <v>0</v>
      </c>
      <c r="BC75" s="50">
        <f>IF(AP75="",""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BD75" s="6">
        <f>IF(AP75="","",IF(AP75="v",parametre!D$25,IF(AP75="b",parametre!D$26,IF(AP75="tv",parametre!D$2,IF(AP75="ts",parametre!D$3,IF(AP75="tj",parametre!D$4,IF(AP75="tc",parametre!D$5,IF(AP75="tm",parametre!D$6,IF(AP75="tb",parametre!D$7,IF(AP75="tp",parametre!D$8,IF(AP75="plv",parametre!D$9,IF(AP75="pev",parametre!D$10,IF(AP75="pls",parametre!D$11,IF(AP75="pes",parametre!D$12,IF(AP75="pej",parametre!D$13,IF(AP75="pec",parametre!D$14,IF(AP75="pem",parametre!D$15,IF(AP75="peb",parametre!D$16,IF(AP75="pep",parametre!D$17,IF(AP75="ev",parametre!D$18,IF(AP75="es",parametre!D$19,IF(AP75="ej",parametre!D$20,IF(AP75="ec",parametre!D$21,IF(AP75="em",parametre!D$22,IF(AP75="eb",parametre!D$23,IF(AP75="ep",parametre!D$24,0))))))))))))))))))))))))))</f>
        <v>125</v>
      </c>
      <c r="BE75" s="6">
        <f>IF(AP75="","",IF(AP75="v",parametre!E$25,IF(AP75="b",parametre!E$26,IF(AP75="tv",parametre!E$2,IF(AP75="ts",parametre!E$3,IF(AP75="tj",parametre!E$4,IF(AP75="tc",parametre!E$5,IF(AP75="tm",parametre!E$6,IF(AP75="tb",parametre!E$7,IF(AP75="tp",parametre!E$8,IF(AP75="plv",parametre!E$9,IF(AP75="pev",parametre!E$10,IF(AP75="pls",parametre!E$11,IF(AP75="pes",parametre!E$12,IF(AP75="pej",parametre!E$13,IF(AP75="pec",parametre!E$14,IF(AP75="pem",parametre!E$15,IF(AP75="peb",parametre!E$16,IF(AP75="pep",parametre!E$17,IF(AP75="ev",parametre!E$18,IF(AP75="es",parametre!E$19,IF(AP75="ej",parametre!E$20,IF(AP75="ec",parametre!E$21,IF(AP75="em",parametre!E$22,IF(AP75="eb",parametre!E$23,IF(AP75="ep",parametre!E$24,0))))))))))))))))))))))))))</f>
        <v>59</v>
      </c>
      <c r="BF75" s="54">
        <f t="shared" si="62"/>
        <v>184</v>
      </c>
      <c r="BG75" s="2"/>
      <c r="BH75" s="2"/>
      <c r="BI75" s="2"/>
      <c r="BJ75" s="6">
        <f t="shared" si="63"/>
        <v>0</v>
      </c>
      <c r="BK75" s="2"/>
      <c r="BL75" s="2"/>
      <c r="BM75" s="2"/>
      <c r="BN75" s="58">
        <f t="shared" si="64"/>
        <v>184</v>
      </c>
      <c r="BO75" s="57">
        <f t="shared" si="65"/>
        <v>0</v>
      </c>
      <c r="BP75" s="61">
        <f t="shared" si="66"/>
        <v>184</v>
      </c>
      <c r="BQ75" s="155" t="s">
        <v>193</v>
      </c>
      <c r="BR75" s="177" t="str">
        <f>CONCATENATE(Tableau2[[#This Row],[Colonne1]],".jpg")</f>
        <v>HARATYK Philippe.jpg</v>
      </c>
      <c r="BS75" s="181" t="str">
        <f>$BP$1&amp;Tableau2[[#This Row],[Colonne70]]</f>
        <v>F:\Gestion club DIJON TT\licencie\HARATYK Philippe.jpg</v>
      </c>
    </row>
    <row r="76" spans="1:71" ht="21" x14ac:dyDescent="0.25">
      <c r="A76" s="63" t="str">
        <f t="shared" si="46"/>
        <v>HARBULOT Francis</v>
      </c>
      <c r="B76" s="76">
        <v>43351</v>
      </c>
      <c r="C76">
        <v>2111618</v>
      </c>
      <c r="D76" s="2" t="s">
        <v>499</v>
      </c>
      <c r="E76" s="2" t="str">
        <f t="shared" si="47"/>
        <v>HARBULOT</v>
      </c>
      <c r="F76" t="s">
        <v>634</v>
      </c>
      <c r="G76" s="2" t="str">
        <f t="shared" si="48"/>
        <v>Francis</v>
      </c>
      <c r="H76"/>
      <c r="I76"/>
      <c r="J76"/>
      <c r="K76" s="178"/>
      <c r="L76" s="178"/>
      <c r="M76"/>
      <c r="N76" s="2"/>
      <c r="O76" s="2"/>
      <c r="P76" s="6">
        <f t="shared" si="49"/>
        <v>0</v>
      </c>
      <c r="Q76" s="2"/>
      <c r="R76" s="2"/>
      <c r="S76" s="2"/>
      <c r="T76" s="2"/>
      <c r="U76" s="2"/>
      <c r="V76" s="6">
        <f t="shared" si="50"/>
        <v>0</v>
      </c>
      <c r="W76" s="2"/>
      <c r="X76" s="2"/>
      <c r="Y76" s="2"/>
      <c r="Z76" s="2"/>
      <c r="AA76" s="2"/>
      <c r="AB76" s="6">
        <f t="shared" si="51"/>
        <v>0</v>
      </c>
      <c r="AC76" s="2"/>
      <c r="AD76" s="2"/>
      <c r="AE76" s="2"/>
      <c r="AF76" s="57">
        <f t="shared" si="52"/>
        <v>0</v>
      </c>
      <c r="AG76" s="76">
        <v>19484</v>
      </c>
      <c r="AH76" s="2">
        <f t="shared" si="53"/>
        <v>1953</v>
      </c>
      <c r="AI76" s="62">
        <f t="shared" si="54"/>
        <v>65</v>
      </c>
      <c r="AJ76" s="62" t="str">
        <f t="shared" si="55"/>
        <v>Veteran</v>
      </c>
      <c r="AK76" s="2" t="str">
        <f t="shared" si="56"/>
        <v>V</v>
      </c>
      <c r="AL76" t="s">
        <v>692</v>
      </c>
      <c r="AM76" s="2" t="str">
        <f t="shared" si="57"/>
        <v>P</v>
      </c>
      <c r="AN76" s="2"/>
      <c r="AO76" s="2" t="str">
        <f t="shared" si="58"/>
        <v/>
      </c>
      <c r="AP76" s="2" t="str">
        <f t="shared" si="59"/>
        <v>PV</v>
      </c>
      <c r="AQ76" s="50">
        <f>IF(AP76="",0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AR76" s="2"/>
      <c r="AS76" s="6">
        <f t="shared" si="60"/>
        <v>0</v>
      </c>
      <c r="AT76" s="2"/>
      <c r="AU76" s="6">
        <f>IF(AT76="",0,IF(AT76="non",0,IF(AT76="oui",IF(AJ76="veteran",parametre!I$7,IF(AJ76="senior",parametre!N$7,parametre!K$7)))))</f>
        <v>0</v>
      </c>
      <c r="AV76" s="2"/>
      <c r="AW76" s="6">
        <f>IF(AV76="",0,IF(AV76="oui",parametre!I$8,0))</f>
        <v>0</v>
      </c>
      <c r="AX76" s="2"/>
      <c r="AY76" s="6">
        <f>IF(AX76="",0,IF(AX76="oui",parametre!I$9,0))</f>
        <v>0</v>
      </c>
      <c r="AZ76" s="2"/>
      <c r="BA76" s="2"/>
      <c r="BB76" s="6">
        <f t="shared" si="61"/>
        <v>0</v>
      </c>
      <c r="BC76" s="50">
        <f>IF(AP76="",""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BD76" s="6">
        <f>IF(AP76="","",IF(AP76="v",parametre!D$25,IF(AP76="b",parametre!D$26,IF(AP76="tv",parametre!D$2,IF(AP76="ts",parametre!D$3,IF(AP76="tj",parametre!D$4,IF(AP76="tc",parametre!D$5,IF(AP76="tm",parametre!D$6,IF(AP76="tb",parametre!D$7,IF(AP76="tp",parametre!D$8,IF(AP76="plv",parametre!D$9,IF(AP76="pev",parametre!D$10,IF(AP76="pls",parametre!D$11,IF(AP76="pes",parametre!D$12,IF(AP76="pej",parametre!D$13,IF(AP76="pec",parametre!D$14,IF(AP76="pem",parametre!D$15,IF(AP76="peb",parametre!D$16,IF(AP76="pep",parametre!D$17,IF(AP76="ev",parametre!D$18,IF(AP76="es",parametre!D$19,IF(AP76="ej",parametre!D$20,IF(AP76="ec",parametre!D$21,IF(AP76="em",parametre!D$22,IF(AP76="eb",parametre!D$23,IF(AP76="ep",parametre!D$24,0))))))))))))))))))))))))))</f>
        <v>0</v>
      </c>
      <c r="BE76" s="6">
        <f>IF(AP76="","",IF(AP76="v",parametre!E$25,IF(AP76="b",parametre!E$26,IF(AP76="tv",parametre!E$2,IF(AP76="ts",parametre!E$3,IF(AP76="tj",parametre!E$4,IF(AP76="tc",parametre!E$5,IF(AP76="tm",parametre!E$6,IF(AP76="tb",parametre!E$7,IF(AP76="tp",parametre!E$8,IF(AP76="plv",parametre!E$9,IF(AP76="pev",parametre!E$10,IF(AP76="pls",parametre!E$11,IF(AP76="pes",parametre!E$12,IF(AP76="pej",parametre!E$13,IF(AP76="pec",parametre!E$14,IF(AP76="pem",parametre!E$15,IF(AP76="peb",parametre!E$16,IF(AP76="pep",parametre!E$17,IF(AP76="ev",parametre!E$18,IF(AP76="es",parametre!E$19,IF(AP76="ej",parametre!E$20,IF(AP76="ec",parametre!E$21,IF(AP76="em",parametre!E$22,IF(AP76="eb",parametre!E$23,IF(AP76="ep",parametre!E$24,0))))))))))))))))))))))))))</f>
        <v>0</v>
      </c>
      <c r="BF76" s="54">
        <f t="shared" si="62"/>
        <v>0</v>
      </c>
      <c r="BG76" s="2"/>
      <c r="BH76" s="2"/>
      <c r="BI76" s="2"/>
      <c r="BJ76" s="6">
        <f t="shared" si="63"/>
        <v>0</v>
      </c>
      <c r="BK76" s="2"/>
      <c r="BL76" s="2"/>
      <c r="BM76" s="2"/>
      <c r="BN76" s="58">
        <f t="shared" si="64"/>
        <v>0</v>
      </c>
      <c r="BO76" s="57">
        <f t="shared" si="65"/>
        <v>0</v>
      </c>
      <c r="BP76" s="61">
        <f t="shared" si="66"/>
        <v>0</v>
      </c>
      <c r="BQ76" s="155" t="s">
        <v>193</v>
      </c>
      <c r="BR76" s="177" t="str">
        <f>CONCATENATE(Tableau2[[#This Row],[Colonne1]],".jpg")</f>
        <v>HARBULOT Francis.jpg</v>
      </c>
      <c r="BS76" s="181" t="str">
        <f>$BP$1&amp;Tableau2[[#This Row],[Colonne70]]</f>
        <v>F:\Gestion club DIJON TT\licencie\HARBULOT Francis.jpg</v>
      </c>
    </row>
    <row r="77" spans="1:71" ht="21" x14ac:dyDescent="0.25">
      <c r="A77" s="63" t="str">
        <f t="shared" si="46"/>
        <v>HARDY Jérome</v>
      </c>
      <c r="B77" s="76">
        <v>43295</v>
      </c>
      <c r="C77">
        <v>2110288</v>
      </c>
      <c r="D77" s="2" t="s">
        <v>500</v>
      </c>
      <c r="E77" s="2" t="str">
        <f t="shared" si="47"/>
        <v>HARDY</v>
      </c>
      <c r="F77" t="s">
        <v>635</v>
      </c>
      <c r="G77" s="2" t="str">
        <f t="shared" si="48"/>
        <v>Jérome</v>
      </c>
      <c r="H77"/>
      <c r="I77"/>
      <c r="J77"/>
      <c r="K77" s="178"/>
      <c r="L77" s="178"/>
      <c r="M77"/>
      <c r="N77" s="2"/>
      <c r="O77" s="2"/>
      <c r="P77" s="6">
        <f t="shared" si="49"/>
        <v>0</v>
      </c>
      <c r="Q77" s="2"/>
      <c r="R77" s="2"/>
      <c r="S77" s="2"/>
      <c r="T77" s="2"/>
      <c r="U77" s="2"/>
      <c r="V77" s="6">
        <f t="shared" si="50"/>
        <v>0</v>
      </c>
      <c r="W77" s="2"/>
      <c r="X77" s="2"/>
      <c r="Y77" s="2"/>
      <c r="Z77" s="2"/>
      <c r="AA77" s="2"/>
      <c r="AB77" s="6">
        <f t="shared" si="51"/>
        <v>0</v>
      </c>
      <c r="AC77" s="2"/>
      <c r="AD77" s="2"/>
      <c r="AE77" s="2"/>
      <c r="AF77" s="57">
        <f t="shared" si="52"/>
        <v>0</v>
      </c>
      <c r="AG77" s="76">
        <v>23244</v>
      </c>
      <c r="AH77" s="2">
        <f t="shared" si="53"/>
        <v>1963</v>
      </c>
      <c r="AI77" s="62">
        <f t="shared" si="54"/>
        <v>55</v>
      </c>
      <c r="AJ77" s="62" t="str">
        <f t="shared" si="55"/>
        <v>Veteran</v>
      </c>
      <c r="AK77" s="2" t="str">
        <f t="shared" si="56"/>
        <v>V</v>
      </c>
      <c r="AL77" t="s">
        <v>691</v>
      </c>
      <c r="AM77" s="2" t="str">
        <f t="shared" si="57"/>
        <v>T</v>
      </c>
      <c r="AN77" s="2"/>
      <c r="AO77" s="2" t="str">
        <f t="shared" si="58"/>
        <v/>
      </c>
      <c r="AP77" s="2" t="str">
        <f t="shared" si="59"/>
        <v>TV</v>
      </c>
      <c r="AQ77" s="50">
        <f>IF(AP77="",0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AR77" s="2"/>
      <c r="AS77" s="6">
        <f t="shared" si="60"/>
        <v>0</v>
      </c>
      <c r="AT77" s="2"/>
      <c r="AU77" s="6">
        <f>IF(AT77="",0,IF(AT77="non",0,IF(AT77="oui",IF(AJ77="veteran",parametre!I$7,IF(AJ77="senior",parametre!N$7,parametre!K$7)))))</f>
        <v>0</v>
      </c>
      <c r="AV77" s="2"/>
      <c r="AW77" s="6">
        <f>IF(AV77="",0,IF(AV77="oui",parametre!I$8,0))</f>
        <v>0</v>
      </c>
      <c r="AX77" s="2"/>
      <c r="AY77" s="6">
        <f>IF(AX77="",0,IF(AX77="oui",parametre!I$9,0))</f>
        <v>0</v>
      </c>
      <c r="AZ77" s="2"/>
      <c r="BA77" s="2"/>
      <c r="BB77" s="6">
        <f t="shared" si="61"/>
        <v>0</v>
      </c>
      <c r="BC77" s="50">
        <f>IF(AP77="",""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BD77" s="6">
        <f>IF(AP77="","",IF(AP77="v",parametre!D$25,IF(AP77="b",parametre!D$26,IF(AP77="tv",parametre!D$2,IF(AP77="ts",parametre!D$3,IF(AP77="tj",parametre!D$4,IF(AP77="tc",parametre!D$5,IF(AP77="tm",parametre!D$6,IF(AP77="tb",parametre!D$7,IF(AP77="tp",parametre!D$8,IF(AP77="plv",parametre!D$9,IF(AP77="pev",parametre!D$10,IF(AP77="pls",parametre!D$11,IF(AP77="pes",parametre!D$12,IF(AP77="pej",parametre!D$13,IF(AP77="pec",parametre!D$14,IF(AP77="pem",parametre!D$15,IF(AP77="peb",parametre!D$16,IF(AP77="pep",parametre!D$17,IF(AP77="ev",parametre!D$18,IF(AP77="es",parametre!D$19,IF(AP77="ej",parametre!D$20,IF(AP77="ec",parametre!D$21,IF(AP77="em",parametre!D$22,IF(AP77="eb",parametre!D$23,IF(AP77="ep",parametre!D$24,0))))))))))))))))))))))))))</f>
        <v>125</v>
      </c>
      <c r="BE77" s="6">
        <f>IF(AP77="","",IF(AP77="v",parametre!E$25,IF(AP77="b",parametre!E$26,IF(AP77="tv",parametre!E$2,IF(AP77="ts",parametre!E$3,IF(AP77="tj",parametre!E$4,IF(AP77="tc",parametre!E$5,IF(AP77="tm",parametre!E$6,IF(AP77="tb",parametre!E$7,IF(AP77="tp",parametre!E$8,IF(AP77="plv",parametre!E$9,IF(AP77="pev",parametre!E$10,IF(AP77="pls",parametre!E$11,IF(AP77="pes",parametre!E$12,IF(AP77="pej",parametre!E$13,IF(AP77="pec",parametre!E$14,IF(AP77="pem",parametre!E$15,IF(AP77="peb",parametre!E$16,IF(AP77="pep",parametre!E$17,IF(AP77="ev",parametre!E$18,IF(AP77="es",parametre!E$19,IF(AP77="ej",parametre!E$20,IF(AP77="ec",parametre!E$21,IF(AP77="em",parametre!E$22,IF(AP77="eb",parametre!E$23,IF(AP77="ep",parametre!E$24,0))))))))))))))))))))))))))</f>
        <v>59</v>
      </c>
      <c r="BF77" s="54">
        <f t="shared" si="62"/>
        <v>184</v>
      </c>
      <c r="BG77" s="2"/>
      <c r="BH77" s="2"/>
      <c r="BI77" s="2"/>
      <c r="BJ77" s="6">
        <f t="shared" si="63"/>
        <v>0</v>
      </c>
      <c r="BK77" s="2"/>
      <c r="BL77" s="2"/>
      <c r="BM77" s="2"/>
      <c r="BN77" s="58">
        <f t="shared" si="64"/>
        <v>184</v>
      </c>
      <c r="BO77" s="57">
        <f t="shared" si="65"/>
        <v>0</v>
      </c>
      <c r="BP77" s="61">
        <f t="shared" si="66"/>
        <v>184</v>
      </c>
      <c r="BQ77" s="155" t="s">
        <v>193</v>
      </c>
      <c r="BR77" s="177" t="str">
        <f>CONCATENATE(Tableau2[[#This Row],[Colonne1]],".jpg")</f>
        <v>HARDY Jérome.jpg</v>
      </c>
      <c r="BS77" s="181" t="str">
        <f>$BP$1&amp;Tableau2[[#This Row],[Colonne70]]</f>
        <v>F:\Gestion club DIJON TT\licencie\HARDY Jérome.jpg</v>
      </c>
    </row>
    <row r="78" spans="1:71" ht="21" x14ac:dyDescent="0.25">
      <c r="A78" s="63" t="str">
        <f t="shared" si="46"/>
        <v>HARDY OROPALLO Damien</v>
      </c>
      <c r="B78" s="76">
        <v>43389</v>
      </c>
      <c r="C78">
        <v>2110246</v>
      </c>
      <c r="D78" s="2" t="s">
        <v>501</v>
      </c>
      <c r="E78" s="2" t="str">
        <f t="shared" si="47"/>
        <v>HARDY OROPALLO</v>
      </c>
      <c r="F78" t="s">
        <v>636</v>
      </c>
      <c r="G78" s="2" t="str">
        <f t="shared" si="48"/>
        <v>Damien</v>
      </c>
      <c r="H78"/>
      <c r="I78"/>
      <c r="J78"/>
      <c r="K78" s="178"/>
      <c r="L78" s="178"/>
      <c r="M78"/>
      <c r="N78" s="2"/>
      <c r="O78" s="2"/>
      <c r="P78" s="6">
        <f t="shared" si="49"/>
        <v>0</v>
      </c>
      <c r="Q78" s="2"/>
      <c r="R78" s="2"/>
      <c r="S78" s="2"/>
      <c r="T78" s="2"/>
      <c r="U78" s="2"/>
      <c r="V78" s="6">
        <f t="shared" si="50"/>
        <v>0</v>
      </c>
      <c r="W78" s="2"/>
      <c r="X78" s="2"/>
      <c r="Y78" s="2"/>
      <c r="Z78" s="2"/>
      <c r="AA78" s="2"/>
      <c r="AB78" s="6">
        <f t="shared" si="51"/>
        <v>0</v>
      </c>
      <c r="AC78" s="2"/>
      <c r="AD78" s="2"/>
      <c r="AE78" s="2"/>
      <c r="AF78" s="57">
        <f t="shared" si="52"/>
        <v>0</v>
      </c>
      <c r="AG78" s="76">
        <v>36472</v>
      </c>
      <c r="AH78" s="2">
        <f t="shared" si="53"/>
        <v>1999</v>
      </c>
      <c r="AI78" s="62">
        <f t="shared" si="54"/>
        <v>19</v>
      </c>
      <c r="AJ78" s="62" t="str">
        <f t="shared" si="55"/>
        <v>Senior</v>
      </c>
      <c r="AK78" s="2" t="str">
        <f t="shared" si="56"/>
        <v>S</v>
      </c>
      <c r="AL78" t="s">
        <v>691</v>
      </c>
      <c r="AM78" s="2" t="str">
        <f t="shared" si="57"/>
        <v>T</v>
      </c>
      <c r="AN78" s="2"/>
      <c r="AO78" s="2" t="str">
        <f t="shared" si="58"/>
        <v/>
      </c>
      <c r="AP78" s="2" t="str">
        <f t="shared" si="59"/>
        <v>TS</v>
      </c>
      <c r="AQ78" s="50">
        <f>IF(AP78="",0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AR78" s="2"/>
      <c r="AS78" s="6">
        <f t="shared" si="60"/>
        <v>0</v>
      </c>
      <c r="AT78" s="2"/>
      <c r="AU78" s="6">
        <f>IF(AT78="",0,IF(AT78="non",0,IF(AT78="oui",IF(AJ78="veteran",parametre!I$7,IF(AJ78="senior",parametre!N$7,parametre!K$7)))))</f>
        <v>0</v>
      </c>
      <c r="AV78" s="2"/>
      <c r="AW78" s="6">
        <f>IF(AV78="",0,IF(AV78="oui",parametre!I$8,0))</f>
        <v>0</v>
      </c>
      <c r="AX78" s="2"/>
      <c r="AY78" s="6">
        <f>IF(AX78="",0,IF(AX78="oui",parametre!I$9,0))</f>
        <v>0</v>
      </c>
      <c r="AZ78" s="2"/>
      <c r="BA78" s="2"/>
      <c r="BB78" s="6">
        <f t="shared" si="61"/>
        <v>0</v>
      </c>
      <c r="BC78" s="50">
        <f>IF(AP78="",""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BD78" s="6">
        <f>IF(AP78="","",IF(AP78="v",parametre!D$25,IF(AP78="b",parametre!D$26,IF(AP78="tv",parametre!D$2,IF(AP78="ts",parametre!D$3,IF(AP78="tj",parametre!D$4,IF(AP78="tc",parametre!D$5,IF(AP78="tm",parametre!D$6,IF(AP78="tb",parametre!D$7,IF(AP78="tp",parametre!D$8,IF(AP78="plv",parametre!D$9,IF(AP78="pev",parametre!D$10,IF(AP78="pls",parametre!D$11,IF(AP78="pes",parametre!D$12,IF(AP78="pej",parametre!D$13,IF(AP78="pec",parametre!D$14,IF(AP78="pem",parametre!D$15,IF(AP78="peb",parametre!D$16,IF(AP78="pep",parametre!D$17,IF(AP78="ev",parametre!D$18,IF(AP78="es",parametre!D$19,IF(AP78="ej",parametre!D$20,IF(AP78="ec",parametre!D$21,IF(AP78="em",parametre!D$22,IF(AP78="eb",parametre!D$23,IF(AP78="ep",parametre!D$24,0))))))))))))))))))))))))))</f>
        <v>125</v>
      </c>
      <c r="BE78" s="6">
        <f>IF(AP78="","",IF(AP78="v",parametre!E$25,IF(AP78="b",parametre!E$26,IF(AP78="tv",parametre!E$2,IF(AP78="ts",parametre!E$3,IF(AP78="tj",parametre!E$4,IF(AP78="tc",parametre!E$5,IF(AP78="tm",parametre!E$6,IF(AP78="tb",parametre!E$7,IF(AP78="tp",parametre!E$8,IF(AP78="plv",parametre!E$9,IF(AP78="pev",parametre!E$10,IF(AP78="pls",parametre!E$11,IF(AP78="pes",parametre!E$12,IF(AP78="pej",parametre!E$13,IF(AP78="pec",parametre!E$14,IF(AP78="pem",parametre!E$15,IF(AP78="peb",parametre!E$16,IF(AP78="pep",parametre!E$17,IF(AP78="ev",parametre!E$18,IF(AP78="es",parametre!E$19,IF(AP78="ej",parametre!E$20,IF(AP78="ec",parametre!E$21,IF(AP78="em",parametre!E$22,IF(AP78="eb",parametre!E$23,IF(AP78="ep",parametre!E$24,0))))))))))))))))))))))))))</f>
        <v>59</v>
      </c>
      <c r="BF78" s="54">
        <f t="shared" si="62"/>
        <v>184</v>
      </c>
      <c r="BG78" s="2"/>
      <c r="BH78" s="2"/>
      <c r="BI78" s="2"/>
      <c r="BJ78" s="6">
        <f t="shared" si="63"/>
        <v>0</v>
      </c>
      <c r="BK78" s="2"/>
      <c r="BL78" s="2"/>
      <c r="BM78" s="2"/>
      <c r="BN78" s="58">
        <f t="shared" si="64"/>
        <v>184</v>
      </c>
      <c r="BO78" s="57">
        <f t="shared" si="65"/>
        <v>0</v>
      </c>
      <c r="BP78" s="61">
        <f t="shared" si="66"/>
        <v>184</v>
      </c>
      <c r="BQ78" s="155" t="s">
        <v>193</v>
      </c>
      <c r="BR78" s="177" t="str">
        <f>CONCATENATE(Tableau2[[#This Row],[Colonne1]],".jpg")</f>
        <v>HARDY OROPALLO Damien.jpg</v>
      </c>
      <c r="BS78" s="181" t="str">
        <f>$BP$1&amp;Tableau2[[#This Row],[Colonne70]]</f>
        <v>F:\Gestion club DIJON TT\licencie\HARDY OROPALLO Damien.jpg</v>
      </c>
    </row>
    <row r="79" spans="1:71" ht="21" x14ac:dyDescent="0.25">
      <c r="A79" s="63" t="str">
        <f t="shared" si="46"/>
        <v>JACOTOT Baptiste</v>
      </c>
      <c r="B79" s="76">
        <v>43351</v>
      </c>
      <c r="C79">
        <v>2111603</v>
      </c>
      <c r="D79" s="2" t="s">
        <v>502</v>
      </c>
      <c r="E79" s="2" t="str">
        <f t="shared" si="47"/>
        <v>JACOTOT</v>
      </c>
      <c r="F79" t="s">
        <v>637</v>
      </c>
      <c r="G79" s="2" t="str">
        <f t="shared" si="48"/>
        <v>Baptiste</v>
      </c>
      <c r="H79"/>
      <c r="I79"/>
      <c r="J79"/>
      <c r="K79" s="178"/>
      <c r="L79" s="178"/>
      <c r="M79"/>
      <c r="N79" s="2"/>
      <c r="O79" s="2"/>
      <c r="P79" s="6">
        <f t="shared" si="49"/>
        <v>0</v>
      </c>
      <c r="Q79" s="2"/>
      <c r="R79" s="2"/>
      <c r="S79" s="2"/>
      <c r="T79" s="2"/>
      <c r="U79" s="2"/>
      <c r="V79" s="6">
        <f t="shared" si="50"/>
        <v>0</v>
      </c>
      <c r="W79" s="2"/>
      <c r="X79" s="2"/>
      <c r="Y79" s="2"/>
      <c r="Z79" s="2"/>
      <c r="AA79" s="2"/>
      <c r="AB79" s="6">
        <f t="shared" si="51"/>
        <v>0</v>
      </c>
      <c r="AC79" s="2"/>
      <c r="AD79" s="2"/>
      <c r="AE79" s="2"/>
      <c r="AF79" s="57">
        <f t="shared" si="52"/>
        <v>0</v>
      </c>
      <c r="AG79" s="76">
        <v>37821</v>
      </c>
      <c r="AH79" s="2">
        <f t="shared" si="53"/>
        <v>2003</v>
      </c>
      <c r="AI79" s="62">
        <f t="shared" si="54"/>
        <v>15</v>
      </c>
      <c r="AJ79" s="62" t="str">
        <f t="shared" si="55"/>
        <v>Junior</v>
      </c>
      <c r="AK79" s="2" t="str">
        <f t="shared" si="56"/>
        <v>J</v>
      </c>
      <c r="AL79" t="s">
        <v>691</v>
      </c>
      <c r="AM79" s="2" t="str">
        <f t="shared" si="57"/>
        <v>T</v>
      </c>
      <c r="AN79" s="2"/>
      <c r="AO79" s="2" t="str">
        <f t="shared" si="58"/>
        <v/>
      </c>
      <c r="AP79" s="2" t="str">
        <f t="shared" si="59"/>
        <v>TJ</v>
      </c>
      <c r="AQ79" s="50">
        <f>IF(AP79="",0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AR79" s="2"/>
      <c r="AS79" s="6">
        <f t="shared" si="60"/>
        <v>0</v>
      </c>
      <c r="AT79" s="2"/>
      <c r="AU79" s="6">
        <f>IF(AT79="",0,IF(AT79="non",0,IF(AT79="oui",IF(AJ79="veteran",parametre!I$7,IF(AJ79="senior",parametre!N$7,parametre!K$7)))))</f>
        <v>0</v>
      </c>
      <c r="AV79" s="2"/>
      <c r="AW79" s="6">
        <f>IF(AV79="",0,IF(AV79="oui",parametre!I$8,0))</f>
        <v>0</v>
      </c>
      <c r="AX79" s="2"/>
      <c r="AY79" s="6">
        <f>IF(AX79="",0,IF(AX79="oui",parametre!I$9,0))</f>
        <v>0</v>
      </c>
      <c r="AZ79" s="2"/>
      <c r="BA79" s="2"/>
      <c r="BB79" s="6">
        <f t="shared" si="61"/>
        <v>0</v>
      </c>
      <c r="BC79" s="50">
        <f>IF(AP79="",""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BD79" s="6">
        <f>IF(AP79="","",IF(AP79="v",parametre!D$25,IF(AP79="b",parametre!D$26,IF(AP79="tv",parametre!D$2,IF(AP79="ts",parametre!D$3,IF(AP79="tj",parametre!D$4,IF(AP79="tc",parametre!D$5,IF(AP79="tm",parametre!D$6,IF(AP79="tb",parametre!D$7,IF(AP79="tp",parametre!D$8,IF(AP79="plv",parametre!D$9,IF(AP79="pev",parametre!D$10,IF(AP79="pls",parametre!D$11,IF(AP79="pes",parametre!D$12,IF(AP79="pej",parametre!D$13,IF(AP79="pec",parametre!D$14,IF(AP79="pem",parametre!D$15,IF(AP79="peb",parametre!D$16,IF(AP79="pep",parametre!D$17,IF(AP79="ev",parametre!D$18,IF(AP79="es",parametre!D$19,IF(AP79="ej",parametre!D$20,IF(AP79="ec",parametre!D$21,IF(AP79="em",parametre!D$22,IF(AP79="eb",parametre!D$23,IF(AP79="ep",parametre!D$24,0))))))))))))))))))))))))))</f>
        <v>124</v>
      </c>
      <c r="BE79" s="6">
        <f>IF(AP79="","",IF(AP79="v",parametre!E$25,IF(AP79="b",parametre!E$26,IF(AP79="tv",parametre!E$2,IF(AP79="ts",parametre!E$3,IF(AP79="tj",parametre!E$4,IF(AP79="tc",parametre!E$5,IF(AP79="tm",parametre!E$6,IF(AP79="tb",parametre!E$7,IF(AP79="tp",parametre!E$8,IF(AP79="plv",parametre!E$9,IF(AP79="pev",parametre!E$10,IF(AP79="pls",parametre!E$11,IF(AP79="pes",parametre!E$12,IF(AP79="pej",parametre!E$13,IF(AP79="pec",parametre!E$14,IF(AP79="pem",parametre!E$15,IF(AP79="peb",parametre!E$16,IF(AP79="pep",parametre!E$17,IF(AP79="ev",parametre!E$18,IF(AP79="es",parametre!E$19,IF(AP79="ej",parametre!E$20,IF(AP79="ec",parametre!E$21,IF(AP79="em",parametre!E$22,IF(AP79="eb",parametre!E$23,IF(AP79="ep",parametre!E$24,0))))))))))))))))))))))))))</f>
        <v>55</v>
      </c>
      <c r="BF79" s="54">
        <f t="shared" si="62"/>
        <v>179</v>
      </c>
      <c r="BG79" s="2"/>
      <c r="BH79" s="2"/>
      <c r="BI79" s="2"/>
      <c r="BJ79" s="6">
        <f t="shared" si="63"/>
        <v>0</v>
      </c>
      <c r="BK79" s="2"/>
      <c r="BL79" s="2"/>
      <c r="BM79" s="2"/>
      <c r="BN79" s="58">
        <f t="shared" si="64"/>
        <v>179</v>
      </c>
      <c r="BO79" s="57">
        <f t="shared" si="65"/>
        <v>0</v>
      </c>
      <c r="BP79" s="61">
        <f t="shared" si="66"/>
        <v>179</v>
      </c>
      <c r="BQ79" s="155" t="s">
        <v>193</v>
      </c>
      <c r="BR79" s="177" t="str">
        <f>CONCATENATE(Tableau2[[#This Row],[Colonne1]],".jpg")</f>
        <v>JACOTOT Baptiste.jpg</v>
      </c>
      <c r="BS79" s="181" t="str">
        <f>$BP$1&amp;Tableau2[[#This Row],[Colonne70]]</f>
        <v>F:\Gestion club DIJON TT\licencie\JACOTOT Baptiste.jpg</v>
      </c>
    </row>
    <row r="80" spans="1:71" ht="21" x14ac:dyDescent="0.25">
      <c r="A80" s="63" t="str">
        <f t="shared" si="46"/>
        <v>JACQUEMIN Mael</v>
      </c>
      <c r="B80" s="76">
        <v>43351</v>
      </c>
      <c r="C80">
        <v>2112049</v>
      </c>
      <c r="D80" s="2" t="s">
        <v>503</v>
      </c>
      <c r="E80" s="2" t="str">
        <f t="shared" si="47"/>
        <v>JACQUEMIN</v>
      </c>
      <c r="F80" t="s">
        <v>588</v>
      </c>
      <c r="G80" s="2" t="str">
        <f t="shared" si="48"/>
        <v>Mael</v>
      </c>
      <c r="H80"/>
      <c r="I80"/>
      <c r="J80"/>
      <c r="K80" s="178"/>
      <c r="L80" s="178"/>
      <c r="M80"/>
      <c r="N80" s="2"/>
      <c r="O80" s="2"/>
      <c r="P80" s="6">
        <f t="shared" si="49"/>
        <v>0</v>
      </c>
      <c r="Q80" s="2"/>
      <c r="R80" s="2"/>
      <c r="S80" s="2"/>
      <c r="T80" s="2"/>
      <c r="U80" s="2"/>
      <c r="V80" s="6">
        <f t="shared" si="50"/>
        <v>0</v>
      </c>
      <c r="W80" s="2"/>
      <c r="X80" s="2"/>
      <c r="Y80" s="2"/>
      <c r="Z80" s="2"/>
      <c r="AA80" s="2"/>
      <c r="AB80" s="6">
        <f t="shared" si="51"/>
        <v>0</v>
      </c>
      <c r="AC80" s="2"/>
      <c r="AD80" s="2"/>
      <c r="AE80" s="2"/>
      <c r="AF80" s="57">
        <f t="shared" si="52"/>
        <v>0</v>
      </c>
      <c r="AG80" s="76">
        <v>39414</v>
      </c>
      <c r="AH80" s="2">
        <f t="shared" si="53"/>
        <v>2007</v>
      </c>
      <c r="AI80" s="62">
        <f t="shared" si="54"/>
        <v>11</v>
      </c>
      <c r="AJ80" s="62" t="str">
        <f t="shared" si="55"/>
        <v>Minime</v>
      </c>
      <c r="AK80" s="2" t="str">
        <f t="shared" si="56"/>
        <v>M</v>
      </c>
      <c r="AL80" t="s">
        <v>691</v>
      </c>
      <c r="AM80" s="2" t="str">
        <f t="shared" si="57"/>
        <v>T</v>
      </c>
      <c r="AN80" s="2"/>
      <c r="AO80" s="2" t="str">
        <f t="shared" si="58"/>
        <v/>
      </c>
      <c r="AP80" s="2" t="str">
        <f t="shared" si="59"/>
        <v>TM</v>
      </c>
      <c r="AQ80" s="50">
        <f>IF(AP80="",0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AR80" s="2"/>
      <c r="AS80" s="6">
        <f t="shared" si="60"/>
        <v>0</v>
      </c>
      <c r="AT80" s="2"/>
      <c r="AU80" s="6">
        <f>IF(AT80="",0,IF(AT80="non",0,IF(AT80="oui",IF(AJ80="veteran",parametre!I$7,IF(AJ80="senior",parametre!N$7,parametre!K$7)))))</f>
        <v>0</v>
      </c>
      <c r="AV80" s="2"/>
      <c r="AW80" s="6">
        <f>IF(AV80="",0,IF(AV80="oui",parametre!I$8,0))</f>
        <v>0</v>
      </c>
      <c r="AX80" s="2"/>
      <c r="AY80" s="6">
        <f>IF(AX80="",0,IF(AX80="oui",parametre!I$9,0))</f>
        <v>0</v>
      </c>
      <c r="AZ80" s="2"/>
      <c r="BA80" s="2"/>
      <c r="BB80" s="6">
        <f t="shared" si="61"/>
        <v>0</v>
      </c>
      <c r="BC80" s="50">
        <f>IF(AP80="",""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BD80" s="6">
        <f>IF(AP80="","",IF(AP80="v",parametre!D$25,IF(AP80="b",parametre!D$26,IF(AP80="tv",parametre!D$2,IF(AP80="ts",parametre!D$3,IF(AP80="tj",parametre!D$4,IF(AP80="tc",parametre!D$5,IF(AP80="tm",parametre!D$6,IF(AP80="tb",parametre!D$7,IF(AP80="tp",parametre!D$8,IF(AP80="plv",parametre!D$9,IF(AP80="pev",parametre!D$10,IF(AP80="pls",parametre!D$11,IF(AP80="pes",parametre!D$12,IF(AP80="pej",parametre!D$13,IF(AP80="pec",parametre!D$14,IF(AP80="pem",parametre!D$15,IF(AP80="peb",parametre!D$16,IF(AP80="pep",parametre!D$17,IF(AP80="ev",parametre!D$18,IF(AP80="es",parametre!D$19,IF(AP80="ej",parametre!D$20,IF(AP80="ec",parametre!D$21,IF(AP80="em",parametre!D$22,IF(AP80="eb",parametre!D$23,IF(AP80="ep",parametre!D$24,0))))))))))))))))))))))))))</f>
        <v>128.5</v>
      </c>
      <c r="BE80" s="6">
        <f>IF(AP80="","",IF(AP80="v",parametre!E$25,IF(AP80="b",parametre!E$26,IF(AP80="tv",parametre!E$2,IF(AP80="ts",parametre!E$3,IF(AP80="tj",parametre!E$4,IF(AP80="tc",parametre!E$5,IF(AP80="tm",parametre!E$6,IF(AP80="tb",parametre!E$7,IF(AP80="tp",parametre!E$8,IF(AP80="plv",parametre!E$9,IF(AP80="pev",parametre!E$10,IF(AP80="pls",parametre!E$11,IF(AP80="pes",parametre!E$12,IF(AP80="pej",parametre!E$13,IF(AP80="pec",parametre!E$14,IF(AP80="pem",parametre!E$15,IF(AP80="peb",parametre!E$16,IF(AP80="pep",parametre!E$17,IF(AP80="ev",parametre!E$18,IF(AP80="es",parametre!E$19,IF(AP80="ej",parametre!E$20,IF(AP80="ec",parametre!E$21,IF(AP80="em",parametre!E$22,IF(AP80="eb",parametre!E$23,IF(AP80="ep",parametre!E$24,0))))))))))))))))))))))))))</f>
        <v>40.5</v>
      </c>
      <c r="BF80" s="54">
        <f t="shared" si="62"/>
        <v>169</v>
      </c>
      <c r="BG80" s="2"/>
      <c r="BH80" s="2"/>
      <c r="BI80" s="2"/>
      <c r="BJ80" s="6">
        <f t="shared" si="63"/>
        <v>0</v>
      </c>
      <c r="BK80" s="2"/>
      <c r="BL80" s="2"/>
      <c r="BM80" s="2"/>
      <c r="BN80" s="58">
        <f t="shared" si="64"/>
        <v>169</v>
      </c>
      <c r="BO80" s="57">
        <f t="shared" si="65"/>
        <v>0</v>
      </c>
      <c r="BP80" s="61">
        <f t="shared" si="66"/>
        <v>169</v>
      </c>
      <c r="BQ80" s="155" t="s">
        <v>193</v>
      </c>
      <c r="BR80" s="177" t="str">
        <f>CONCATENATE(Tableau2[[#This Row],[Colonne1]],".jpg")</f>
        <v>JACQUEMIN Mael.jpg</v>
      </c>
      <c r="BS80" s="181" t="str">
        <f>$BP$1&amp;Tableau2[[#This Row],[Colonne70]]</f>
        <v>F:\Gestion club DIJON TT\licencie\JACQUEMIN Mael.jpg</v>
      </c>
    </row>
    <row r="81" spans="1:71" ht="21" x14ac:dyDescent="0.25">
      <c r="A81" s="63" t="str">
        <f t="shared" si="46"/>
        <v>JANNIAUD Nicolas</v>
      </c>
      <c r="B81" s="76">
        <v>43354</v>
      </c>
      <c r="C81">
        <v>2112656</v>
      </c>
      <c r="D81" s="2" t="s">
        <v>504</v>
      </c>
      <c r="E81" s="2" t="str">
        <f t="shared" si="47"/>
        <v>JANNIAUD</v>
      </c>
      <c r="F81" t="s">
        <v>638</v>
      </c>
      <c r="G81" s="2" t="str">
        <f t="shared" si="48"/>
        <v>Nicolas</v>
      </c>
      <c r="H81"/>
      <c r="I81"/>
      <c r="J81"/>
      <c r="K81" s="178"/>
      <c r="L81" s="178"/>
      <c r="M81"/>
      <c r="N81" s="2"/>
      <c r="O81" s="2"/>
      <c r="P81" s="6">
        <f t="shared" si="49"/>
        <v>0</v>
      </c>
      <c r="Q81" s="2"/>
      <c r="R81" s="2"/>
      <c r="S81" s="2"/>
      <c r="T81" s="2"/>
      <c r="U81" s="2"/>
      <c r="V81" s="6">
        <f t="shared" si="50"/>
        <v>0</v>
      </c>
      <c r="W81" s="2"/>
      <c r="X81" s="2"/>
      <c r="Y81" s="2"/>
      <c r="Z81" s="2"/>
      <c r="AA81" s="2"/>
      <c r="AB81" s="6">
        <f t="shared" si="51"/>
        <v>0</v>
      </c>
      <c r="AC81" s="2"/>
      <c r="AD81" s="2"/>
      <c r="AE81" s="2"/>
      <c r="AF81" s="57">
        <f t="shared" si="52"/>
        <v>0</v>
      </c>
      <c r="AG81" s="76">
        <v>39626</v>
      </c>
      <c r="AH81" s="2">
        <f t="shared" si="53"/>
        <v>2008</v>
      </c>
      <c r="AI81" s="62">
        <f t="shared" si="54"/>
        <v>10</v>
      </c>
      <c r="AJ81" s="62" t="str">
        <f t="shared" si="55"/>
        <v>Benjamin</v>
      </c>
      <c r="AK81" s="2" t="str">
        <f t="shared" si="56"/>
        <v>B</v>
      </c>
      <c r="AL81" t="s">
        <v>691</v>
      </c>
      <c r="AM81" s="2" t="str">
        <f t="shared" si="57"/>
        <v>T</v>
      </c>
      <c r="AN81" s="2"/>
      <c r="AO81" s="2" t="str">
        <f t="shared" si="58"/>
        <v/>
      </c>
      <c r="AP81" s="2" t="str">
        <f t="shared" si="59"/>
        <v>TB</v>
      </c>
      <c r="AQ81" s="50">
        <f>IF(AP81="",0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AR81" s="2"/>
      <c r="AS81" s="6">
        <f t="shared" si="60"/>
        <v>0</v>
      </c>
      <c r="AT81" s="2"/>
      <c r="AU81" s="6">
        <f>IF(AT81="",0,IF(AT81="non",0,IF(AT81="oui",IF(AJ81="veteran",parametre!I$7,IF(AJ81="senior",parametre!N$7,parametre!K$7)))))</f>
        <v>0</v>
      </c>
      <c r="AV81" s="2"/>
      <c r="AW81" s="6">
        <f>IF(AV81="",0,IF(AV81="oui",parametre!I$8,0))</f>
        <v>0</v>
      </c>
      <c r="AX81" s="2"/>
      <c r="AY81" s="6">
        <f>IF(AX81="",0,IF(AX81="oui",parametre!I$9,0))</f>
        <v>0</v>
      </c>
      <c r="AZ81" s="2"/>
      <c r="BA81" s="2"/>
      <c r="BB81" s="6">
        <f t="shared" si="61"/>
        <v>0</v>
      </c>
      <c r="BC81" s="50">
        <f>IF(AP81="",""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BD81" s="6">
        <f>IF(AP81="","",IF(AP81="v",parametre!D$25,IF(AP81="b",parametre!D$26,IF(AP81="tv",parametre!D$2,IF(AP81="ts",parametre!D$3,IF(AP81="tj",parametre!D$4,IF(AP81="tc",parametre!D$5,IF(AP81="tm",parametre!D$6,IF(AP81="tb",parametre!D$7,IF(AP81="tp",parametre!D$8,IF(AP81="plv",parametre!D$9,IF(AP81="pev",parametre!D$10,IF(AP81="pls",parametre!D$11,IF(AP81="pes",parametre!D$12,IF(AP81="pej",parametre!D$13,IF(AP81="pec",parametre!D$14,IF(AP81="pem",parametre!D$15,IF(AP81="peb",parametre!D$16,IF(AP81="pep",parametre!D$17,IF(AP81="ev",parametre!D$18,IF(AP81="es",parametre!D$19,IF(AP81="ej",parametre!D$20,IF(AP81="ec",parametre!D$21,IF(AP81="em",parametre!D$22,IF(AP81="eb",parametre!D$23,IF(AP81="ep",parametre!D$24,0))))))))))))))))))))))))))</f>
        <v>129.5</v>
      </c>
      <c r="BE81" s="6">
        <f>IF(AP81="","",IF(AP81="v",parametre!E$25,IF(AP81="b",parametre!E$26,IF(AP81="tv",parametre!E$2,IF(AP81="ts",parametre!E$3,IF(AP81="tj",parametre!E$4,IF(AP81="tc",parametre!E$5,IF(AP81="tm",parametre!E$6,IF(AP81="tb",parametre!E$7,IF(AP81="tp",parametre!E$8,IF(AP81="plv",parametre!E$9,IF(AP81="pev",parametre!E$10,IF(AP81="pls",parametre!E$11,IF(AP81="pes",parametre!E$12,IF(AP81="pej",parametre!E$13,IF(AP81="pec",parametre!E$14,IF(AP81="pem",parametre!E$15,IF(AP81="peb",parametre!E$16,IF(AP81="pep",parametre!E$17,IF(AP81="ev",parametre!E$18,IF(AP81="es",parametre!E$19,IF(AP81="ej",parametre!E$20,IF(AP81="ec",parametre!E$21,IF(AP81="em",parametre!E$22,IF(AP81="eb",parametre!E$23,IF(AP81="ep",parametre!E$24,0))))))))))))))))))))))))))</f>
        <v>34.5</v>
      </c>
      <c r="BF81" s="54">
        <f t="shared" si="62"/>
        <v>164</v>
      </c>
      <c r="BG81" s="2"/>
      <c r="BH81" s="2"/>
      <c r="BI81" s="2"/>
      <c r="BJ81" s="6">
        <f t="shared" si="63"/>
        <v>0</v>
      </c>
      <c r="BK81" s="2"/>
      <c r="BL81" s="2"/>
      <c r="BM81" s="2"/>
      <c r="BN81" s="58">
        <f t="shared" si="64"/>
        <v>164</v>
      </c>
      <c r="BO81" s="57">
        <f t="shared" si="65"/>
        <v>0</v>
      </c>
      <c r="BP81" s="61">
        <f t="shared" si="66"/>
        <v>164</v>
      </c>
      <c r="BQ81" s="155" t="s">
        <v>193</v>
      </c>
      <c r="BR81" s="177" t="str">
        <f>CONCATENATE(Tableau2[[#This Row],[Colonne1]],".jpg")</f>
        <v>JANNIAUD Nicolas.jpg</v>
      </c>
      <c r="BS81" s="181" t="str">
        <f>$BP$1&amp;Tableau2[[#This Row],[Colonne70]]</f>
        <v>F:\Gestion club DIJON TT\licencie\JANNIAUD Nicolas.jpg</v>
      </c>
    </row>
    <row r="82" spans="1:71" ht="21" x14ac:dyDescent="0.25">
      <c r="A82" s="63" t="str">
        <f t="shared" si="46"/>
        <v>JOLY Danaé</v>
      </c>
      <c r="B82" s="76">
        <v>43474</v>
      </c>
      <c r="C82">
        <v>2112896</v>
      </c>
      <c r="D82" s="2" t="s">
        <v>505</v>
      </c>
      <c r="E82" s="2" t="str">
        <f t="shared" si="47"/>
        <v>JOLY</v>
      </c>
      <c r="F82" t="s">
        <v>639</v>
      </c>
      <c r="G82" s="2" t="str">
        <f t="shared" si="48"/>
        <v>Danaé</v>
      </c>
      <c r="H82"/>
      <c r="I82"/>
      <c r="J82"/>
      <c r="K82" s="178"/>
      <c r="L82" s="178"/>
      <c r="M82"/>
      <c r="N82" s="2"/>
      <c r="O82" s="2"/>
      <c r="P82" s="6">
        <f t="shared" si="49"/>
        <v>0</v>
      </c>
      <c r="Q82" s="2"/>
      <c r="R82" s="2"/>
      <c r="S82" s="2"/>
      <c r="T82" s="2"/>
      <c r="U82" s="2"/>
      <c r="V82" s="6">
        <f t="shared" si="50"/>
        <v>0</v>
      </c>
      <c r="W82" s="2"/>
      <c r="X82" s="2"/>
      <c r="Y82" s="2"/>
      <c r="Z82" s="2"/>
      <c r="AA82" s="2"/>
      <c r="AB82" s="6">
        <f t="shared" si="51"/>
        <v>0</v>
      </c>
      <c r="AC82" s="2"/>
      <c r="AD82" s="2"/>
      <c r="AE82" s="2"/>
      <c r="AF82" s="57">
        <f t="shared" si="52"/>
        <v>0</v>
      </c>
      <c r="AG82" s="76">
        <v>40533</v>
      </c>
      <c r="AH82" s="2">
        <f t="shared" si="53"/>
        <v>2010</v>
      </c>
      <c r="AI82" s="62">
        <f t="shared" si="54"/>
        <v>8</v>
      </c>
      <c r="AJ82" s="62" t="str">
        <f t="shared" si="55"/>
        <v>Poussin</v>
      </c>
      <c r="AK82" s="2" t="str">
        <f t="shared" si="56"/>
        <v>P</v>
      </c>
      <c r="AL82" t="s">
        <v>692</v>
      </c>
      <c r="AM82" s="2" t="str">
        <f t="shared" si="57"/>
        <v>P</v>
      </c>
      <c r="AN82" s="2"/>
      <c r="AO82" s="2" t="str">
        <f t="shared" si="58"/>
        <v/>
      </c>
      <c r="AP82" s="2" t="str">
        <f t="shared" si="59"/>
        <v>PP</v>
      </c>
      <c r="AQ82" s="50">
        <f>IF(AP82="",0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AR82" s="2"/>
      <c r="AS82" s="6">
        <f t="shared" si="60"/>
        <v>0</v>
      </c>
      <c r="AT82" s="2"/>
      <c r="AU82" s="6">
        <f>IF(AT82="",0,IF(AT82="non",0,IF(AT82="oui",IF(AJ82="veteran",parametre!I$7,IF(AJ82="senior",parametre!N$7,parametre!K$7)))))</f>
        <v>0</v>
      </c>
      <c r="AV82" s="2"/>
      <c r="AW82" s="6">
        <f>IF(AV82="",0,IF(AV82="oui",parametre!I$8,0))</f>
        <v>0</v>
      </c>
      <c r="AX82" s="2"/>
      <c r="AY82" s="6">
        <f>IF(AX82="",0,IF(AX82="oui",parametre!I$9,0))</f>
        <v>0</v>
      </c>
      <c r="AZ82" s="2"/>
      <c r="BA82" s="2"/>
      <c r="BB82" s="6">
        <f t="shared" si="61"/>
        <v>0</v>
      </c>
      <c r="BC82" s="50">
        <f>IF(AP82="",""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BD82" s="6">
        <f>IF(AP82="","",IF(AP82="v",parametre!D$25,IF(AP82="b",parametre!D$26,IF(AP82="tv",parametre!D$2,IF(AP82="ts",parametre!D$3,IF(AP82="tj",parametre!D$4,IF(AP82="tc",parametre!D$5,IF(AP82="tm",parametre!D$6,IF(AP82="tb",parametre!D$7,IF(AP82="tp",parametre!D$8,IF(AP82="plv",parametre!D$9,IF(AP82="pev",parametre!D$10,IF(AP82="pls",parametre!D$11,IF(AP82="pes",parametre!D$12,IF(AP82="pej",parametre!D$13,IF(AP82="pec",parametre!D$14,IF(AP82="pem",parametre!D$15,IF(AP82="peb",parametre!D$16,IF(AP82="pep",parametre!D$17,IF(AP82="ev",parametre!D$18,IF(AP82="es",parametre!D$19,IF(AP82="ej",parametre!D$20,IF(AP82="ec",parametre!D$21,IF(AP82="em",parametre!D$22,IF(AP82="eb",parametre!D$23,IF(AP82="ep",parametre!D$24,0))))))))))))))))))))))))))</f>
        <v>0</v>
      </c>
      <c r="BE82" s="6">
        <f>IF(AP82="","",IF(AP82="v",parametre!E$25,IF(AP82="b",parametre!E$26,IF(AP82="tv",parametre!E$2,IF(AP82="ts",parametre!E$3,IF(AP82="tj",parametre!E$4,IF(AP82="tc",parametre!E$5,IF(AP82="tm",parametre!E$6,IF(AP82="tb",parametre!E$7,IF(AP82="tp",parametre!E$8,IF(AP82="plv",parametre!E$9,IF(AP82="pev",parametre!E$10,IF(AP82="pls",parametre!E$11,IF(AP82="pes",parametre!E$12,IF(AP82="pej",parametre!E$13,IF(AP82="pec",parametre!E$14,IF(AP82="pem",parametre!E$15,IF(AP82="peb",parametre!E$16,IF(AP82="pep",parametre!E$17,IF(AP82="ev",parametre!E$18,IF(AP82="es",parametre!E$19,IF(AP82="ej",parametre!E$20,IF(AP82="ec",parametre!E$21,IF(AP82="em",parametre!E$22,IF(AP82="eb",parametre!E$23,IF(AP82="ep",parametre!E$24,0))))))))))))))))))))))))))</f>
        <v>0</v>
      </c>
      <c r="BF82" s="54">
        <f t="shared" si="62"/>
        <v>0</v>
      </c>
      <c r="BG82" s="2"/>
      <c r="BH82" s="2"/>
      <c r="BI82" s="2"/>
      <c r="BJ82" s="6">
        <f t="shared" si="63"/>
        <v>0</v>
      </c>
      <c r="BK82" s="2"/>
      <c r="BL82" s="2"/>
      <c r="BM82" s="2"/>
      <c r="BN82" s="58">
        <f t="shared" si="64"/>
        <v>0</v>
      </c>
      <c r="BO82" s="57">
        <f t="shared" si="65"/>
        <v>0</v>
      </c>
      <c r="BP82" s="61">
        <f t="shared" si="66"/>
        <v>0</v>
      </c>
      <c r="BQ82" s="155" t="s">
        <v>194</v>
      </c>
      <c r="BR82" s="177" t="str">
        <f>CONCATENATE(Tableau2[[#This Row],[Colonne1]],".jpg")</f>
        <v>JOLY Danaé.jpg</v>
      </c>
      <c r="BS82" s="181" t="str">
        <f>$BP$1&amp;Tableau2[[#This Row],[Colonne70]]</f>
        <v>F:\Gestion club DIJON TT\licencie\JOLY Danaé.jpg</v>
      </c>
    </row>
    <row r="83" spans="1:71" ht="21" x14ac:dyDescent="0.25">
      <c r="A83" s="63" t="str">
        <f t="shared" si="46"/>
        <v>JOLY Lenny</v>
      </c>
      <c r="B83" s="76">
        <v>43347</v>
      </c>
      <c r="C83">
        <v>2112643</v>
      </c>
      <c r="D83" s="2" t="s">
        <v>505</v>
      </c>
      <c r="E83" s="2" t="str">
        <f t="shared" si="47"/>
        <v>JOLY</v>
      </c>
      <c r="F83" t="s">
        <v>640</v>
      </c>
      <c r="G83" s="2" t="str">
        <f t="shared" si="48"/>
        <v>Lenny</v>
      </c>
      <c r="H83"/>
      <c r="I83"/>
      <c r="J83"/>
      <c r="K83" s="178"/>
      <c r="L83" s="178"/>
      <c r="M83"/>
      <c r="N83" s="2"/>
      <c r="O83" s="2"/>
      <c r="P83" s="6">
        <f t="shared" si="49"/>
        <v>0</v>
      </c>
      <c r="Q83" s="2"/>
      <c r="R83" s="2"/>
      <c r="S83" s="2"/>
      <c r="T83" s="2"/>
      <c r="U83" s="2"/>
      <c r="V83" s="6">
        <f t="shared" si="50"/>
        <v>0</v>
      </c>
      <c r="W83" s="2"/>
      <c r="X83" s="2"/>
      <c r="Y83" s="2"/>
      <c r="Z83" s="2"/>
      <c r="AA83" s="2"/>
      <c r="AB83" s="6">
        <f t="shared" si="51"/>
        <v>0</v>
      </c>
      <c r="AC83" s="2"/>
      <c r="AD83" s="2"/>
      <c r="AE83" s="2"/>
      <c r="AF83" s="57">
        <f t="shared" si="52"/>
        <v>0</v>
      </c>
      <c r="AG83" s="76">
        <v>39078</v>
      </c>
      <c r="AH83" s="2">
        <f t="shared" si="53"/>
        <v>2006</v>
      </c>
      <c r="AI83" s="62">
        <f t="shared" si="54"/>
        <v>12</v>
      </c>
      <c r="AJ83" s="62" t="str">
        <f t="shared" si="55"/>
        <v>Minime</v>
      </c>
      <c r="AK83" s="2" t="str">
        <f t="shared" si="56"/>
        <v>M</v>
      </c>
      <c r="AL83" t="s">
        <v>691</v>
      </c>
      <c r="AM83" s="2" t="str">
        <f t="shared" si="57"/>
        <v>T</v>
      </c>
      <c r="AN83" s="2"/>
      <c r="AO83" s="2" t="str">
        <f t="shared" si="58"/>
        <v/>
      </c>
      <c r="AP83" s="2" t="str">
        <f t="shared" si="59"/>
        <v>TM</v>
      </c>
      <c r="AQ83" s="50">
        <f>IF(AP83="",0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AR83" s="2"/>
      <c r="AS83" s="6">
        <f t="shared" si="60"/>
        <v>0</v>
      </c>
      <c r="AT83" s="2"/>
      <c r="AU83" s="6">
        <f>IF(AT83="",0,IF(AT83="non",0,IF(AT83="oui",IF(AJ83="veteran",parametre!I$7,IF(AJ83="senior",parametre!N$7,parametre!K$7)))))</f>
        <v>0</v>
      </c>
      <c r="AV83" s="2"/>
      <c r="AW83" s="6">
        <f>IF(AV83="",0,IF(AV83="oui",parametre!I$8,0))</f>
        <v>0</v>
      </c>
      <c r="AX83" s="2"/>
      <c r="AY83" s="6">
        <f>IF(AX83="",0,IF(AX83="oui",parametre!I$9,0))</f>
        <v>0</v>
      </c>
      <c r="AZ83" s="2"/>
      <c r="BA83" s="2"/>
      <c r="BB83" s="6">
        <f t="shared" si="61"/>
        <v>0</v>
      </c>
      <c r="BC83" s="50">
        <f>IF(AP83="",""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BD83" s="6">
        <f>IF(AP83="","",IF(AP83="v",parametre!D$25,IF(AP83="b",parametre!D$26,IF(AP83="tv",parametre!D$2,IF(AP83="ts",parametre!D$3,IF(AP83="tj",parametre!D$4,IF(AP83="tc",parametre!D$5,IF(AP83="tm",parametre!D$6,IF(AP83="tb",parametre!D$7,IF(AP83="tp",parametre!D$8,IF(AP83="plv",parametre!D$9,IF(AP83="pev",parametre!D$10,IF(AP83="pls",parametre!D$11,IF(AP83="pes",parametre!D$12,IF(AP83="pej",parametre!D$13,IF(AP83="pec",parametre!D$14,IF(AP83="pem",parametre!D$15,IF(AP83="peb",parametre!D$16,IF(AP83="pep",parametre!D$17,IF(AP83="ev",parametre!D$18,IF(AP83="es",parametre!D$19,IF(AP83="ej",parametre!D$20,IF(AP83="ec",parametre!D$21,IF(AP83="em",parametre!D$22,IF(AP83="eb",parametre!D$23,IF(AP83="ep",parametre!D$24,0))))))))))))))))))))))))))</f>
        <v>128.5</v>
      </c>
      <c r="BE83" s="6">
        <f>IF(AP83="","",IF(AP83="v",parametre!E$25,IF(AP83="b",parametre!E$26,IF(AP83="tv",parametre!E$2,IF(AP83="ts",parametre!E$3,IF(AP83="tj",parametre!E$4,IF(AP83="tc",parametre!E$5,IF(AP83="tm",parametre!E$6,IF(AP83="tb",parametre!E$7,IF(AP83="tp",parametre!E$8,IF(AP83="plv",parametre!E$9,IF(AP83="pev",parametre!E$10,IF(AP83="pls",parametre!E$11,IF(AP83="pes",parametre!E$12,IF(AP83="pej",parametre!E$13,IF(AP83="pec",parametre!E$14,IF(AP83="pem",parametre!E$15,IF(AP83="peb",parametre!E$16,IF(AP83="pep",parametre!E$17,IF(AP83="ev",parametre!E$18,IF(AP83="es",parametre!E$19,IF(AP83="ej",parametre!E$20,IF(AP83="ec",parametre!E$21,IF(AP83="em",parametre!E$22,IF(AP83="eb",parametre!E$23,IF(AP83="ep",parametre!E$24,0))))))))))))))))))))))))))</f>
        <v>40.5</v>
      </c>
      <c r="BF83" s="54">
        <f t="shared" si="62"/>
        <v>169</v>
      </c>
      <c r="BG83" s="2"/>
      <c r="BH83" s="2"/>
      <c r="BI83" s="2"/>
      <c r="BJ83" s="6">
        <f t="shared" si="63"/>
        <v>0</v>
      </c>
      <c r="BK83" s="2"/>
      <c r="BL83" s="2"/>
      <c r="BM83" s="2"/>
      <c r="BN83" s="58">
        <f t="shared" si="64"/>
        <v>169</v>
      </c>
      <c r="BO83" s="57">
        <f t="shared" si="65"/>
        <v>0</v>
      </c>
      <c r="BP83" s="61">
        <f t="shared" si="66"/>
        <v>169</v>
      </c>
      <c r="BQ83" s="155" t="s">
        <v>193</v>
      </c>
      <c r="BR83" s="177" t="str">
        <f>CONCATENATE(Tableau2[[#This Row],[Colonne1]],".jpg")</f>
        <v>JOLY Lenny.jpg</v>
      </c>
      <c r="BS83" s="181" t="str">
        <f>$BP$1&amp;Tableau2[[#This Row],[Colonne70]]</f>
        <v>F:\Gestion club DIJON TT\licencie\JOLY Lenny.jpg</v>
      </c>
    </row>
    <row r="84" spans="1:71" ht="21" x14ac:dyDescent="0.25">
      <c r="A84" s="63" t="str">
        <f t="shared" si="46"/>
        <v>JOUAN Thomas</v>
      </c>
      <c r="B84" s="76">
        <v>43342</v>
      </c>
      <c r="C84">
        <v>2111934</v>
      </c>
      <c r="D84" s="2" t="s">
        <v>506</v>
      </c>
      <c r="E84" s="2" t="str">
        <f t="shared" si="47"/>
        <v>JOUAN</v>
      </c>
      <c r="F84" t="s">
        <v>628</v>
      </c>
      <c r="G84" s="2" t="str">
        <f t="shared" si="48"/>
        <v>Thomas</v>
      </c>
      <c r="H84"/>
      <c r="I84"/>
      <c r="J84"/>
      <c r="K84" s="178"/>
      <c r="L84" s="178"/>
      <c r="M84"/>
      <c r="N84" s="2"/>
      <c r="O84" s="2"/>
      <c r="P84" s="6">
        <f t="shared" si="49"/>
        <v>0</v>
      </c>
      <c r="Q84" s="2"/>
      <c r="R84" s="2"/>
      <c r="S84" s="2"/>
      <c r="T84" s="2"/>
      <c r="U84" s="2"/>
      <c r="V84" s="6">
        <f t="shared" si="50"/>
        <v>0</v>
      </c>
      <c r="W84" s="2"/>
      <c r="X84" s="2"/>
      <c r="Y84" s="2"/>
      <c r="Z84" s="2"/>
      <c r="AA84" s="2"/>
      <c r="AB84" s="6">
        <f t="shared" si="51"/>
        <v>0</v>
      </c>
      <c r="AC84" s="2"/>
      <c r="AD84" s="2"/>
      <c r="AE84" s="2"/>
      <c r="AF84" s="57">
        <f t="shared" si="52"/>
        <v>0</v>
      </c>
      <c r="AG84" s="76">
        <v>37247</v>
      </c>
      <c r="AH84" s="2">
        <f t="shared" si="53"/>
        <v>2001</v>
      </c>
      <c r="AI84" s="62">
        <f t="shared" si="54"/>
        <v>17</v>
      </c>
      <c r="AJ84" s="62" t="str">
        <f t="shared" si="55"/>
        <v>Junior</v>
      </c>
      <c r="AK84" s="2" t="str">
        <f t="shared" si="56"/>
        <v>J</v>
      </c>
      <c r="AL84" t="s">
        <v>691</v>
      </c>
      <c r="AM84" s="2" t="str">
        <f t="shared" si="57"/>
        <v>T</v>
      </c>
      <c r="AN84" s="2"/>
      <c r="AO84" s="2" t="str">
        <f t="shared" si="58"/>
        <v/>
      </c>
      <c r="AP84" s="2" t="str">
        <f t="shared" si="59"/>
        <v>TJ</v>
      </c>
      <c r="AQ84" s="50">
        <f>IF(AP84="",0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AR84" s="2"/>
      <c r="AS84" s="6">
        <f t="shared" si="60"/>
        <v>0</v>
      </c>
      <c r="AT84" s="2"/>
      <c r="AU84" s="6">
        <f>IF(AT84="",0,IF(AT84="non",0,IF(AT84="oui",IF(AJ84="veteran",parametre!I$7,IF(AJ84="senior",parametre!N$7,parametre!K$7)))))</f>
        <v>0</v>
      </c>
      <c r="AV84" s="2"/>
      <c r="AW84" s="6">
        <f>IF(AV84="",0,IF(AV84="oui",parametre!I$8,0))</f>
        <v>0</v>
      </c>
      <c r="AX84" s="2"/>
      <c r="AY84" s="6">
        <f>IF(AX84="",0,IF(AX84="oui",parametre!I$9,0))</f>
        <v>0</v>
      </c>
      <c r="AZ84" s="2"/>
      <c r="BA84" s="2"/>
      <c r="BB84" s="6">
        <f t="shared" si="61"/>
        <v>0</v>
      </c>
      <c r="BC84" s="50">
        <f>IF(AP84="",""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BD84" s="6">
        <f>IF(AP84="","",IF(AP84="v",parametre!D$25,IF(AP84="b",parametre!D$26,IF(AP84="tv",parametre!D$2,IF(AP84="ts",parametre!D$3,IF(AP84="tj",parametre!D$4,IF(AP84="tc",parametre!D$5,IF(AP84="tm",parametre!D$6,IF(AP84="tb",parametre!D$7,IF(AP84="tp",parametre!D$8,IF(AP84="plv",parametre!D$9,IF(AP84="pev",parametre!D$10,IF(AP84="pls",parametre!D$11,IF(AP84="pes",parametre!D$12,IF(AP84="pej",parametre!D$13,IF(AP84="pec",parametre!D$14,IF(AP84="pem",parametre!D$15,IF(AP84="peb",parametre!D$16,IF(AP84="pep",parametre!D$17,IF(AP84="ev",parametre!D$18,IF(AP84="es",parametre!D$19,IF(AP84="ej",parametre!D$20,IF(AP84="ec",parametre!D$21,IF(AP84="em",parametre!D$22,IF(AP84="eb",parametre!D$23,IF(AP84="ep",parametre!D$24,0))))))))))))))))))))))))))</f>
        <v>124</v>
      </c>
      <c r="BE84" s="6">
        <f>IF(AP84="","",IF(AP84="v",parametre!E$25,IF(AP84="b",parametre!E$26,IF(AP84="tv",parametre!E$2,IF(AP84="ts",parametre!E$3,IF(AP84="tj",parametre!E$4,IF(AP84="tc",parametre!E$5,IF(AP84="tm",parametre!E$6,IF(AP84="tb",parametre!E$7,IF(AP84="tp",parametre!E$8,IF(AP84="plv",parametre!E$9,IF(AP84="pev",parametre!E$10,IF(AP84="pls",parametre!E$11,IF(AP84="pes",parametre!E$12,IF(AP84="pej",parametre!E$13,IF(AP84="pec",parametre!E$14,IF(AP84="pem",parametre!E$15,IF(AP84="peb",parametre!E$16,IF(AP84="pep",parametre!E$17,IF(AP84="ev",parametre!E$18,IF(AP84="es",parametre!E$19,IF(AP84="ej",parametre!E$20,IF(AP84="ec",parametre!E$21,IF(AP84="em",parametre!E$22,IF(AP84="eb",parametre!E$23,IF(AP84="ep",parametre!E$24,0))))))))))))))))))))))))))</f>
        <v>55</v>
      </c>
      <c r="BF84" s="54">
        <f t="shared" si="62"/>
        <v>179</v>
      </c>
      <c r="BG84" s="2"/>
      <c r="BH84" s="2"/>
      <c r="BI84" s="2"/>
      <c r="BJ84" s="6">
        <f t="shared" si="63"/>
        <v>0</v>
      </c>
      <c r="BK84" s="2"/>
      <c r="BL84" s="2"/>
      <c r="BM84" s="2"/>
      <c r="BN84" s="58">
        <f t="shared" si="64"/>
        <v>179</v>
      </c>
      <c r="BO84" s="57">
        <f t="shared" si="65"/>
        <v>0</v>
      </c>
      <c r="BP84" s="61">
        <f t="shared" si="66"/>
        <v>179</v>
      </c>
      <c r="BQ84" s="155" t="s">
        <v>193</v>
      </c>
      <c r="BR84" s="177" t="str">
        <f>CONCATENATE(Tableau2[[#This Row],[Colonne1]],".jpg")</f>
        <v>JOUAN Thomas.jpg</v>
      </c>
      <c r="BS84" s="181" t="str">
        <f>$BP$1&amp;Tableau2[[#This Row],[Colonne70]]</f>
        <v>F:\Gestion club DIJON TT\licencie\JOUAN Thomas.jpg</v>
      </c>
    </row>
    <row r="85" spans="1:71" ht="21" x14ac:dyDescent="0.25">
      <c r="A85" s="63" t="str">
        <f t="shared" si="46"/>
        <v>JOURDES Sören</v>
      </c>
      <c r="B85" s="76">
        <v>43427</v>
      </c>
      <c r="C85">
        <v>2112859</v>
      </c>
      <c r="D85" s="2" t="s">
        <v>507</v>
      </c>
      <c r="E85" s="2" t="str">
        <f t="shared" si="47"/>
        <v>JOURDES</v>
      </c>
      <c r="F85" t="s">
        <v>641</v>
      </c>
      <c r="G85" s="2" t="str">
        <f t="shared" si="48"/>
        <v>Sören</v>
      </c>
      <c r="H85"/>
      <c r="I85"/>
      <c r="J85"/>
      <c r="K85" s="178"/>
      <c r="L85" s="178"/>
      <c r="M85"/>
      <c r="N85" s="2"/>
      <c r="O85" s="2"/>
      <c r="P85" s="6">
        <f t="shared" si="49"/>
        <v>0</v>
      </c>
      <c r="Q85" s="2"/>
      <c r="R85" s="2"/>
      <c r="S85" s="2"/>
      <c r="T85" s="2"/>
      <c r="U85" s="2"/>
      <c r="V85" s="6">
        <f t="shared" si="50"/>
        <v>0</v>
      </c>
      <c r="W85" s="2"/>
      <c r="X85" s="2"/>
      <c r="Y85" s="2"/>
      <c r="Z85" s="2"/>
      <c r="AA85" s="2"/>
      <c r="AB85" s="6">
        <f t="shared" si="51"/>
        <v>0</v>
      </c>
      <c r="AC85" s="2"/>
      <c r="AD85" s="2"/>
      <c r="AE85" s="2"/>
      <c r="AF85" s="57">
        <f t="shared" si="52"/>
        <v>0</v>
      </c>
      <c r="AG85" s="76">
        <v>40900</v>
      </c>
      <c r="AH85" s="2">
        <f t="shared" si="53"/>
        <v>2011</v>
      </c>
      <c r="AI85" s="62">
        <f t="shared" si="54"/>
        <v>7</v>
      </c>
      <c r="AJ85" s="62" t="str">
        <f t="shared" si="55"/>
        <v>Poussin</v>
      </c>
      <c r="AK85" s="2" t="str">
        <f t="shared" si="56"/>
        <v>P</v>
      </c>
      <c r="AL85" t="s">
        <v>691</v>
      </c>
      <c r="AM85" s="2" t="str">
        <f t="shared" si="57"/>
        <v>T</v>
      </c>
      <c r="AN85" s="2"/>
      <c r="AO85" s="2" t="str">
        <f t="shared" si="58"/>
        <v/>
      </c>
      <c r="AP85" s="2" t="str">
        <f t="shared" si="59"/>
        <v>TP</v>
      </c>
      <c r="AQ85" s="50">
        <f>IF(AP85="",0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AR85" s="2"/>
      <c r="AS85" s="6">
        <f t="shared" si="60"/>
        <v>0</v>
      </c>
      <c r="AT85" s="2"/>
      <c r="AU85" s="6">
        <f>IF(AT85="",0,IF(AT85="non",0,IF(AT85="oui",IF(AJ85="veteran",parametre!I$7,IF(AJ85="senior",parametre!N$7,parametre!K$7)))))</f>
        <v>0</v>
      </c>
      <c r="AV85" s="2"/>
      <c r="AW85" s="6">
        <f>IF(AV85="",0,IF(AV85="oui",parametre!I$8,0))</f>
        <v>0</v>
      </c>
      <c r="AX85" s="2"/>
      <c r="AY85" s="6">
        <f>IF(AX85="",0,IF(AX85="oui",parametre!I$9,0))</f>
        <v>0</v>
      </c>
      <c r="AZ85" s="2"/>
      <c r="BA85" s="2"/>
      <c r="BB85" s="6">
        <f t="shared" si="61"/>
        <v>0</v>
      </c>
      <c r="BC85" s="50">
        <f>IF(AP85="",""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BD85" s="6">
        <f>IF(AP85="","",IF(AP85="v",parametre!D$25,IF(AP85="b",parametre!D$26,IF(AP85="tv",parametre!D$2,IF(AP85="ts",parametre!D$3,IF(AP85="tj",parametre!D$4,IF(AP85="tc",parametre!D$5,IF(AP85="tm",parametre!D$6,IF(AP85="tb",parametre!D$7,IF(AP85="tp",parametre!D$8,IF(AP85="plv",parametre!D$9,IF(AP85="pev",parametre!D$10,IF(AP85="pls",parametre!D$11,IF(AP85="pes",parametre!D$12,IF(AP85="pej",parametre!D$13,IF(AP85="pec",parametre!D$14,IF(AP85="pem",parametre!D$15,IF(AP85="peb",parametre!D$16,IF(AP85="pep",parametre!D$17,IF(AP85="ev",parametre!D$18,IF(AP85="es",parametre!D$19,IF(AP85="ej",parametre!D$20,IF(AP85="ec",parametre!D$21,IF(AP85="em",parametre!D$22,IF(AP85="eb",parametre!D$23,IF(AP85="ep",parametre!D$24,0))))))))))))))))))))))))))</f>
        <v>129.5</v>
      </c>
      <c r="BE85" s="6">
        <f>IF(AP85="","",IF(AP85="v",parametre!E$25,IF(AP85="b",parametre!E$26,IF(AP85="tv",parametre!E$2,IF(AP85="ts",parametre!E$3,IF(AP85="tj",parametre!E$4,IF(AP85="tc",parametre!E$5,IF(AP85="tm",parametre!E$6,IF(AP85="tb",parametre!E$7,IF(AP85="tp",parametre!E$8,IF(AP85="plv",parametre!E$9,IF(AP85="pev",parametre!E$10,IF(AP85="pls",parametre!E$11,IF(AP85="pes",parametre!E$12,IF(AP85="pej",parametre!E$13,IF(AP85="pec",parametre!E$14,IF(AP85="pem",parametre!E$15,IF(AP85="peb",parametre!E$16,IF(AP85="pep",parametre!E$17,IF(AP85="ev",parametre!E$18,IF(AP85="es",parametre!E$19,IF(AP85="ej",parametre!E$20,IF(AP85="ec",parametre!E$21,IF(AP85="em",parametre!E$22,IF(AP85="eb",parametre!E$23,IF(AP85="ep",parametre!E$24,0))))))))))))))))))))))))))</f>
        <v>34.5</v>
      </c>
      <c r="BF85" s="54">
        <f t="shared" si="62"/>
        <v>164</v>
      </c>
      <c r="BG85" s="2"/>
      <c r="BH85" s="2"/>
      <c r="BI85" s="2"/>
      <c r="BJ85" s="6">
        <f t="shared" si="63"/>
        <v>0</v>
      </c>
      <c r="BK85" s="2"/>
      <c r="BL85" s="2"/>
      <c r="BM85" s="2"/>
      <c r="BN85" s="58">
        <f t="shared" si="64"/>
        <v>164</v>
      </c>
      <c r="BO85" s="57">
        <f t="shared" si="65"/>
        <v>0</v>
      </c>
      <c r="BP85" s="61">
        <f t="shared" si="66"/>
        <v>164</v>
      </c>
      <c r="BQ85" s="155" t="s">
        <v>193</v>
      </c>
      <c r="BR85" s="177" t="str">
        <f>CONCATENATE(Tableau2[[#This Row],[Colonne1]],".jpg")</f>
        <v>JOURDES Sören.jpg</v>
      </c>
      <c r="BS85" s="181" t="str">
        <f>$BP$1&amp;Tableau2[[#This Row],[Colonne70]]</f>
        <v>F:\Gestion club DIJON TT\licencie\JOURDES Sören.jpg</v>
      </c>
    </row>
    <row r="86" spans="1:71" ht="21" x14ac:dyDescent="0.25">
      <c r="A86" s="63" t="str">
        <f t="shared" si="46"/>
        <v>JULIEN Marine</v>
      </c>
      <c r="B86" s="76">
        <v>43356</v>
      </c>
      <c r="C86">
        <v>217880</v>
      </c>
      <c r="D86" s="2" t="s">
        <v>508</v>
      </c>
      <c r="E86" s="2" t="str">
        <f t="shared" si="47"/>
        <v>JULIEN</v>
      </c>
      <c r="F86" t="s">
        <v>642</v>
      </c>
      <c r="G86" s="2" t="str">
        <f t="shared" si="48"/>
        <v>Marine</v>
      </c>
      <c r="H86"/>
      <c r="I86"/>
      <c r="J86"/>
      <c r="K86" s="178"/>
      <c r="L86" s="178"/>
      <c r="M86"/>
      <c r="N86" s="2"/>
      <c r="O86" s="2"/>
      <c r="P86" s="6">
        <f t="shared" si="49"/>
        <v>0</v>
      </c>
      <c r="Q86" s="2"/>
      <c r="R86" s="2"/>
      <c r="S86" s="2"/>
      <c r="T86" s="2"/>
      <c r="U86" s="2"/>
      <c r="V86" s="6">
        <f t="shared" si="50"/>
        <v>0</v>
      </c>
      <c r="W86" s="2"/>
      <c r="X86" s="2"/>
      <c r="Y86" s="2"/>
      <c r="Z86" s="2"/>
      <c r="AA86" s="2"/>
      <c r="AB86" s="6">
        <f t="shared" si="51"/>
        <v>0</v>
      </c>
      <c r="AC86" s="2"/>
      <c r="AD86" s="2"/>
      <c r="AE86" s="2"/>
      <c r="AF86" s="57">
        <f t="shared" si="52"/>
        <v>0</v>
      </c>
      <c r="AG86" s="76">
        <v>34587</v>
      </c>
      <c r="AH86" s="2">
        <f t="shared" si="53"/>
        <v>1994</v>
      </c>
      <c r="AI86" s="62">
        <f t="shared" si="54"/>
        <v>24</v>
      </c>
      <c r="AJ86" s="62" t="str">
        <f t="shared" si="55"/>
        <v>Senior</v>
      </c>
      <c r="AK86" s="2" t="str">
        <f t="shared" si="56"/>
        <v>S</v>
      </c>
      <c r="AL86" t="s">
        <v>691</v>
      </c>
      <c r="AM86" s="2" t="str">
        <f t="shared" si="57"/>
        <v>T</v>
      </c>
      <c r="AN86" s="2"/>
      <c r="AO86" s="2" t="str">
        <f t="shared" si="58"/>
        <v/>
      </c>
      <c r="AP86" s="2" t="str">
        <f t="shared" si="59"/>
        <v>TS</v>
      </c>
      <c r="AQ86" s="50">
        <f>IF(AP86="",0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AR86" s="2"/>
      <c r="AS86" s="6">
        <f t="shared" si="60"/>
        <v>0</v>
      </c>
      <c r="AT86" s="2"/>
      <c r="AU86" s="6">
        <f>IF(AT86="",0,IF(AT86="non",0,IF(AT86="oui",IF(AJ86="veteran",parametre!I$7,IF(AJ86="senior",parametre!N$7,parametre!K$7)))))</f>
        <v>0</v>
      </c>
      <c r="AV86" s="2"/>
      <c r="AW86" s="6">
        <f>IF(AV86="",0,IF(AV86="oui",parametre!I$8,0))</f>
        <v>0</v>
      </c>
      <c r="AX86" s="2"/>
      <c r="AY86" s="6">
        <f>IF(AX86="",0,IF(AX86="oui",parametre!I$9,0))</f>
        <v>0</v>
      </c>
      <c r="AZ86" s="2"/>
      <c r="BA86" s="2"/>
      <c r="BB86" s="6">
        <f t="shared" si="61"/>
        <v>0</v>
      </c>
      <c r="BC86" s="50">
        <f>IF(AP86="",""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BD86" s="6">
        <f>IF(AP86="","",IF(AP86="v",parametre!D$25,IF(AP86="b",parametre!D$26,IF(AP86="tv",parametre!D$2,IF(AP86="ts",parametre!D$3,IF(AP86="tj",parametre!D$4,IF(AP86="tc",parametre!D$5,IF(AP86="tm",parametre!D$6,IF(AP86="tb",parametre!D$7,IF(AP86="tp",parametre!D$8,IF(AP86="plv",parametre!D$9,IF(AP86="pev",parametre!D$10,IF(AP86="pls",parametre!D$11,IF(AP86="pes",parametre!D$12,IF(AP86="pej",parametre!D$13,IF(AP86="pec",parametre!D$14,IF(AP86="pem",parametre!D$15,IF(AP86="peb",parametre!D$16,IF(AP86="pep",parametre!D$17,IF(AP86="ev",parametre!D$18,IF(AP86="es",parametre!D$19,IF(AP86="ej",parametre!D$20,IF(AP86="ec",parametre!D$21,IF(AP86="em",parametre!D$22,IF(AP86="eb",parametre!D$23,IF(AP86="ep",parametre!D$24,0))))))))))))))))))))))))))</f>
        <v>125</v>
      </c>
      <c r="BE86" s="6">
        <f>IF(AP86="","",IF(AP86="v",parametre!E$25,IF(AP86="b",parametre!E$26,IF(AP86="tv",parametre!E$2,IF(AP86="ts",parametre!E$3,IF(AP86="tj",parametre!E$4,IF(AP86="tc",parametre!E$5,IF(AP86="tm",parametre!E$6,IF(AP86="tb",parametre!E$7,IF(AP86="tp",parametre!E$8,IF(AP86="plv",parametre!E$9,IF(AP86="pev",parametre!E$10,IF(AP86="pls",parametre!E$11,IF(AP86="pes",parametre!E$12,IF(AP86="pej",parametre!E$13,IF(AP86="pec",parametre!E$14,IF(AP86="pem",parametre!E$15,IF(AP86="peb",parametre!E$16,IF(AP86="pep",parametre!E$17,IF(AP86="ev",parametre!E$18,IF(AP86="es",parametre!E$19,IF(AP86="ej",parametre!E$20,IF(AP86="ec",parametre!E$21,IF(AP86="em",parametre!E$22,IF(AP86="eb",parametre!E$23,IF(AP86="ep",parametre!E$24,0))))))))))))))))))))))))))</f>
        <v>59</v>
      </c>
      <c r="BF86" s="54">
        <f t="shared" si="62"/>
        <v>184</v>
      </c>
      <c r="BG86" s="2"/>
      <c r="BH86" s="2"/>
      <c r="BI86" s="2"/>
      <c r="BJ86" s="6">
        <f t="shared" si="63"/>
        <v>0</v>
      </c>
      <c r="BK86" s="2"/>
      <c r="BL86" s="2"/>
      <c r="BM86" s="2"/>
      <c r="BN86" s="58">
        <f t="shared" si="64"/>
        <v>184</v>
      </c>
      <c r="BO86" s="57">
        <f t="shared" si="65"/>
        <v>0</v>
      </c>
      <c r="BP86" s="61">
        <f t="shared" si="66"/>
        <v>184</v>
      </c>
      <c r="BQ86" s="155" t="s">
        <v>194</v>
      </c>
      <c r="BR86" s="177" t="str">
        <f>CONCATENATE(Tableau2[[#This Row],[Colonne1]],".jpg")</f>
        <v>JULIEN Marine.jpg</v>
      </c>
      <c r="BS86" s="181" t="str">
        <f>$BP$1&amp;Tableau2[[#This Row],[Colonne70]]</f>
        <v>F:\Gestion club DIJON TT\licencie\JULIEN Marine.jpg</v>
      </c>
    </row>
    <row r="87" spans="1:71" ht="21" x14ac:dyDescent="0.25">
      <c r="A87" s="63" t="str">
        <f t="shared" si="46"/>
        <v>KOCH Martin</v>
      </c>
      <c r="B87" s="76">
        <v>43375</v>
      </c>
      <c r="C87">
        <v>2112666</v>
      </c>
      <c r="D87" s="2" t="s">
        <v>509</v>
      </c>
      <c r="E87" s="2" t="str">
        <f t="shared" si="47"/>
        <v>KOCH</v>
      </c>
      <c r="F87" t="s">
        <v>643</v>
      </c>
      <c r="G87" s="2" t="str">
        <f t="shared" si="48"/>
        <v>Martin</v>
      </c>
      <c r="H87"/>
      <c r="I87"/>
      <c r="J87"/>
      <c r="K87" s="178"/>
      <c r="L87" s="178"/>
      <c r="M87"/>
      <c r="N87" s="2"/>
      <c r="O87" s="2"/>
      <c r="P87" s="6">
        <f t="shared" si="49"/>
        <v>0</v>
      </c>
      <c r="Q87" s="2"/>
      <c r="R87" s="2"/>
      <c r="S87" s="2"/>
      <c r="T87" s="2"/>
      <c r="U87" s="2"/>
      <c r="V87" s="6">
        <f t="shared" si="50"/>
        <v>0</v>
      </c>
      <c r="W87" s="2"/>
      <c r="X87" s="2"/>
      <c r="Y87" s="2"/>
      <c r="Z87" s="2"/>
      <c r="AA87" s="2"/>
      <c r="AB87" s="6">
        <f t="shared" si="51"/>
        <v>0</v>
      </c>
      <c r="AC87" s="2"/>
      <c r="AD87" s="2"/>
      <c r="AE87" s="2"/>
      <c r="AF87" s="57">
        <f t="shared" si="52"/>
        <v>0</v>
      </c>
      <c r="AG87" s="76">
        <v>36728</v>
      </c>
      <c r="AH87" s="2">
        <f t="shared" si="53"/>
        <v>2000</v>
      </c>
      <c r="AI87" s="62">
        <f t="shared" si="54"/>
        <v>18</v>
      </c>
      <c r="AJ87" s="62" t="str">
        <f t="shared" si="55"/>
        <v>Senior</v>
      </c>
      <c r="AK87" s="2" t="str">
        <f t="shared" si="56"/>
        <v>S</v>
      </c>
      <c r="AL87" t="s">
        <v>691</v>
      </c>
      <c r="AM87" s="2" t="str">
        <f t="shared" si="57"/>
        <v>T</v>
      </c>
      <c r="AN87" s="2"/>
      <c r="AO87" s="2" t="str">
        <f t="shared" si="58"/>
        <v/>
      </c>
      <c r="AP87" s="2" t="str">
        <f t="shared" si="59"/>
        <v>TS</v>
      </c>
      <c r="AQ87" s="50">
        <f>IF(AP87="",0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AR87" s="2"/>
      <c r="AS87" s="6">
        <f t="shared" si="60"/>
        <v>0</v>
      </c>
      <c r="AT87" s="2"/>
      <c r="AU87" s="6">
        <f>IF(AT87="",0,IF(AT87="non",0,IF(AT87="oui",IF(AJ87="veteran",parametre!I$7,IF(AJ87="senior",parametre!N$7,parametre!K$7)))))</f>
        <v>0</v>
      </c>
      <c r="AV87" s="2"/>
      <c r="AW87" s="6">
        <f>IF(AV87="",0,IF(AV87="oui",parametre!I$8,0))</f>
        <v>0</v>
      </c>
      <c r="AX87" s="2"/>
      <c r="AY87" s="6">
        <f>IF(AX87="",0,IF(AX87="oui",parametre!I$9,0))</f>
        <v>0</v>
      </c>
      <c r="AZ87" s="2"/>
      <c r="BA87" s="2"/>
      <c r="BB87" s="6">
        <f t="shared" si="61"/>
        <v>0</v>
      </c>
      <c r="BC87" s="50">
        <f>IF(AP87="",""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BD87" s="6">
        <f>IF(AP87="","",IF(AP87="v",parametre!D$25,IF(AP87="b",parametre!D$26,IF(AP87="tv",parametre!D$2,IF(AP87="ts",parametre!D$3,IF(AP87="tj",parametre!D$4,IF(AP87="tc",parametre!D$5,IF(AP87="tm",parametre!D$6,IF(AP87="tb",parametre!D$7,IF(AP87="tp",parametre!D$8,IF(AP87="plv",parametre!D$9,IF(AP87="pev",parametre!D$10,IF(AP87="pls",parametre!D$11,IF(AP87="pes",parametre!D$12,IF(AP87="pej",parametre!D$13,IF(AP87="pec",parametre!D$14,IF(AP87="pem",parametre!D$15,IF(AP87="peb",parametre!D$16,IF(AP87="pep",parametre!D$17,IF(AP87="ev",parametre!D$18,IF(AP87="es",parametre!D$19,IF(AP87="ej",parametre!D$20,IF(AP87="ec",parametre!D$21,IF(AP87="em",parametre!D$22,IF(AP87="eb",parametre!D$23,IF(AP87="ep",parametre!D$24,0))))))))))))))))))))))))))</f>
        <v>125</v>
      </c>
      <c r="BE87" s="6">
        <f>IF(AP87="","",IF(AP87="v",parametre!E$25,IF(AP87="b",parametre!E$26,IF(AP87="tv",parametre!E$2,IF(AP87="ts",parametre!E$3,IF(AP87="tj",parametre!E$4,IF(AP87="tc",parametre!E$5,IF(AP87="tm",parametre!E$6,IF(AP87="tb",parametre!E$7,IF(AP87="tp",parametre!E$8,IF(AP87="plv",parametre!E$9,IF(AP87="pev",parametre!E$10,IF(AP87="pls",parametre!E$11,IF(AP87="pes",parametre!E$12,IF(AP87="pej",parametre!E$13,IF(AP87="pec",parametre!E$14,IF(AP87="pem",parametre!E$15,IF(AP87="peb",parametre!E$16,IF(AP87="pep",parametre!E$17,IF(AP87="ev",parametre!E$18,IF(AP87="es",parametre!E$19,IF(AP87="ej",parametre!E$20,IF(AP87="ec",parametre!E$21,IF(AP87="em",parametre!E$22,IF(AP87="eb",parametre!E$23,IF(AP87="ep",parametre!E$24,0))))))))))))))))))))))))))</f>
        <v>59</v>
      </c>
      <c r="BF87" s="54">
        <f t="shared" si="62"/>
        <v>184</v>
      </c>
      <c r="BG87" s="2"/>
      <c r="BH87" s="2"/>
      <c r="BI87" s="2"/>
      <c r="BJ87" s="6">
        <f t="shared" si="63"/>
        <v>0</v>
      </c>
      <c r="BK87" s="2"/>
      <c r="BL87" s="2"/>
      <c r="BM87" s="2"/>
      <c r="BN87" s="58">
        <f t="shared" si="64"/>
        <v>184</v>
      </c>
      <c r="BO87" s="57">
        <f t="shared" si="65"/>
        <v>0</v>
      </c>
      <c r="BP87" s="61">
        <f t="shared" si="66"/>
        <v>184</v>
      </c>
      <c r="BQ87" s="155" t="s">
        <v>193</v>
      </c>
      <c r="BR87" s="177" t="str">
        <f>CONCATENATE(Tableau2[[#This Row],[Colonne1]],".jpg")</f>
        <v>KOCH Martin.jpg</v>
      </c>
      <c r="BS87" s="181" t="str">
        <f>$BP$1&amp;Tableau2[[#This Row],[Colonne70]]</f>
        <v>F:\Gestion club DIJON TT\licencie\KOCH Martin.jpg</v>
      </c>
    </row>
    <row r="88" spans="1:71" ht="21" x14ac:dyDescent="0.25">
      <c r="A88" s="63" t="str">
        <f t="shared" si="46"/>
        <v>LACOMME Antoine</v>
      </c>
      <c r="B88" s="76">
        <v>43361</v>
      </c>
      <c r="C88">
        <v>2112136</v>
      </c>
      <c r="D88" s="2" t="s">
        <v>510</v>
      </c>
      <c r="E88" s="2" t="str">
        <f t="shared" si="47"/>
        <v>LACOMME</v>
      </c>
      <c r="F88" t="s">
        <v>631</v>
      </c>
      <c r="G88" s="2" t="str">
        <f t="shared" si="48"/>
        <v>Antoine</v>
      </c>
      <c r="H88"/>
      <c r="I88"/>
      <c r="J88"/>
      <c r="K88" s="178"/>
      <c r="L88" s="178"/>
      <c r="M88"/>
      <c r="N88" s="2"/>
      <c r="O88" s="2"/>
      <c r="P88" s="6">
        <f t="shared" si="49"/>
        <v>0</v>
      </c>
      <c r="Q88" s="2"/>
      <c r="R88" s="2"/>
      <c r="S88" s="2"/>
      <c r="T88" s="2"/>
      <c r="U88" s="2"/>
      <c r="V88" s="6">
        <f t="shared" si="50"/>
        <v>0</v>
      </c>
      <c r="W88" s="2"/>
      <c r="X88" s="2"/>
      <c r="Y88" s="2"/>
      <c r="Z88" s="2"/>
      <c r="AA88" s="2"/>
      <c r="AB88" s="6">
        <f t="shared" si="51"/>
        <v>0</v>
      </c>
      <c r="AC88" s="2"/>
      <c r="AD88" s="2"/>
      <c r="AE88" s="2"/>
      <c r="AF88" s="57">
        <f t="shared" si="52"/>
        <v>0</v>
      </c>
      <c r="AG88" s="76">
        <v>38014</v>
      </c>
      <c r="AH88" s="2">
        <f t="shared" si="53"/>
        <v>2004</v>
      </c>
      <c r="AI88" s="62">
        <f t="shared" si="54"/>
        <v>14</v>
      </c>
      <c r="AJ88" s="62" t="str">
        <f t="shared" si="55"/>
        <v>Cadet</v>
      </c>
      <c r="AK88" s="2" t="str">
        <f t="shared" si="56"/>
        <v>C</v>
      </c>
      <c r="AL88" t="s">
        <v>691</v>
      </c>
      <c r="AM88" s="2" t="str">
        <f t="shared" si="57"/>
        <v>T</v>
      </c>
      <c r="AN88" s="2"/>
      <c r="AO88" s="2" t="str">
        <f t="shared" si="58"/>
        <v/>
      </c>
      <c r="AP88" s="2" t="str">
        <f t="shared" si="59"/>
        <v>TC</v>
      </c>
      <c r="AQ88" s="50">
        <f>IF(AP88="",0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AR88" s="2"/>
      <c r="AS88" s="6">
        <f t="shared" si="60"/>
        <v>0</v>
      </c>
      <c r="AT88" s="2"/>
      <c r="AU88" s="6">
        <f>IF(AT88="",0,IF(AT88="non",0,IF(AT88="oui",IF(AJ88="veteran",parametre!I$7,IF(AJ88="senior",parametre!N$7,parametre!K$7)))))</f>
        <v>0</v>
      </c>
      <c r="AV88" s="2"/>
      <c r="AW88" s="6">
        <f>IF(AV88="",0,IF(AV88="oui",parametre!I$8,0))</f>
        <v>0</v>
      </c>
      <c r="AX88" s="2"/>
      <c r="AY88" s="6">
        <f>IF(AX88="",0,IF(AX88="oui",parametre!I$9,0))</f>
        <v>0</v>
      </c>
      <c r="AZ88" s="2"/>
      <c r="BA88" s="2"/>
      <c r="BB88" s="6">
        <f t="shared" si="61"/>
        <v>0</v>
      </c>
      <c r="BC88" s="50">
        <f>IF(AP88="",""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BD88" s="6">
        <f>IF(AP88="","",IF(AP88="v",parametre!D$25,IF(AP88="b",parametre!D$26,IF(AP88="tv",parametre!D$2,IF(AP88="ts",parametre!D$3,IF(AP88="tj",parametre!D$4,IF(AP88="tc",parametre!D$5,IF(AP88="tm",parametre!D$6,IF(AP88="tb",parametre!D$7,IF(AP88="tp",parametre!D$8,IF(AP88="plv",parametre!D$9,IF(AP88="pev",parametre!D$10,IF(AP88="pls",parametre!D$11,IF(AP88="pes",parametre!D$12,IF(AP88="pej",parametre!D$13,IF(AP88="pec",parametre!D$14,IF(AP88="pem",parametre!D$15,IF(AP88="peb",parametre!D$16,IF(AP88="pep",parametre!D$17,IF(AP88="ev",parametre!D$18,IF(AP88="es",parametre!D$19,IF(AP88="ej",parametre!D$20,IF(AP88="ec",parametre!D$21,IF(AP88="em",parametre!D$22,IF(AP88="eb",parametre!D$23,IF(AP88="ep",parametre!D$24,0))))))))))))))))))))))))))</f>
        <v>128.5</v>
      </c>
      <c r="BE88" s="6">
        <f>IF(AP88="","",IF(AP88="v",parametre!E$25,IF(AP88="b",parametre!E$26,IF(AP88="tv",parametre!E$2,IF(AP88="ts",parametre!E$3,IF(AP88="tj",parametre!E$4,IF(AP88="tc",parametre!E$5,IF(AP88="tm",parametre!E$6,IF(AP88="tb",parametre!E$7,IF(AP88="tp",parametre!E$8,IF(AP88="plv",parametre!E$9,IF(AP88="pev",parametre!E$10,IF(AP88="pls",parametre!E$11,IF(AP88="pes",parametre!E$12,IF(AP88="pej",parametre!E$13,IF(AP88="pec",parametre!E$14,IF(AP88="pem",parametre!E$15,IF(AP88="peb",parametre!E$16,IF(AP88="pep",parametre!E$17,IF(AP88="ev",parametre!E$18,IF(AP88="es",parametre!E$19,IF(AP88="ej",parametre!E$20,IF(AP88="ec",parametre!E$21,IF(AP88="em",parametre!E$22,IF(AP88="eb",parametre!E$23,IF(AP88="ep",parametre!E$24,0))))))))))))))))))))))))))</f>
        <v>40.5</v>
      </c>
      <c r="BF88" s="54">
        <f t="shared" si="62"/>
        <v>169</v>
      </c>
      <c r="BG88" s="2"/>
      <c r="BH88" s="2"/>
      <c r="BI88" s="2"/>
      <c r="BJ88" s="6">
        <f t="shared" si="63"/>
        <v>0</v>
      </c>
      <c r="BK88" s="2"/>
      <c r="BL88" s="2"/>
      <c r="BM88" s="2"/>
      <c r="BN88" s="58">
        <f t="shared" si="64"/>
        <v>169</v>
      </c>
      <c r="BO88" s="57">
        <f t="shared" si="65"/>
        <v>0</v>
      </c>
      <c r="BP88" s="61">
        <f t="shared" si="66"/>
        <v>169</v>
      </c>
      <c r="BQ88" s="155" t="s">
        <v>193</v>
      </c>
      <c r="BR88" s="177" t="str">
        <f>CONCATENATE(Tableau2[[#This Row],[Colonne1]],".jpg")</f>
        <v>LACOMME Antoine.jpg</v>
      </c>
      <c r="BS88" s="181" t="str">
        <f>$BP$1&amp;Tableau2[[#This Row],[Colonne70]]</f>
        <v>F:\Gestion club DIJON TT\licencie\LACOMME Antoine.jpg</v>
      </c>
    </row>
    <row r="89" spans="1:71" ht="21" x14ac:dyDescent="0.25">
      <c r="A89" s="63" t="str">
        <f t="shared" si="46"/>
        <v>LAHOUCINE Dominique</v>
      </c>
      <c r="B89" s="76">
        <v>43351</v>
      </c>
      <c r="C89">
        <v>2112647</v>
      </c>
      <c r="D89" s="2" t="s">
        <v>511</v>
      </c>
      <c r="E89" s="2" t="str">
        <f t="shared" si="47"/>
        <v>LAHOUCINE</v>
      </c>
      <c r="F89" t="s">
        <v>644</v>
      </c>
      <c r="G89" s="2" t="str">
        <f t="shared" si="48"/>
        <v>Dominique</v>
      </c>
      <c r="H89"/>
      <c r="I89"/>
      <c r="J89"/>
      <c r="K89" s="178"/>
      <c r="L89" s="178"/>
      <c r="M89"/>
      <c r="N89" s="2"/>
      <c r="O89" s="2"/>
      <c r="P89" s="6">
        <f t="shared" si="49"/>
        <v>0</v>
      </c>
      <c r="Q89" s="2"/>
      <c r="R89" s="2"/>
      <c r="S89" s="2"/>
      <c r="T89" s="2"/>
      <c r="U89" s="2"/>
      <c r="V89" s="6">
        <f t="shared" si="50"/>
        <v>0</v>
      </c>
      <c r="W89" s="2"/>
      <c r="X89" s="2"/>
      <c r="Y89" s="2"/>
      <c r="Z89" s="2"/>
      <c r="AA89" s="2"/>
      <c r="AB89" s="6">
        <f t="shared" si="51"/>
        <v>0</v>
      </c>
      <c r="AC89" s="2"/>
      <c r="AD89" s="2"/>
      <c r="AE89" s="2"/>
      <c r="AF89" s="57">
        <f t="shared" si="52"/>
        <v>0</v>
      </c>
      <c r="AG89" s="76">
        <v>22926</v>
      </c>
      <c r="AH89" s="2">
        <f t="shared" si="53"/>
        <v>1962</v>
      </c>
      <c r="AI89" s="62">
        <f t="shared" si="54"/>
        <v>56</v>
      </c>
      <c r="AJ89" s="62" t="str">
        <f t="shared" si="55"/>
        <v>Veteran</v>
      </c>
      <c r="AK89" s="2" t="str">
        <f t="shared" si="56"/>
        <v>V</v>
      </c>
      <c r="AL89" t="s">
        <v>692</v>
      </c>
      <c r="AM89" s="2" t="str">
        <f t="shared" si="57"/>
        <v>P</v>
      </c>
      <c r="AN89" s="2"/>
      <c r="AO89" s="2" t="str">
        <f t="shared" si="58"/>
        <v/>
      </c>
      <c r="AP89" s="2" t="str">
        <f t="shared" si="59"/>
        <v>PV</v>
      </c>
      <c r="AQ89" s="50">
        <f>IF(AP89="",0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AR89" s="2"/>
      <c r="AS89" s="6">
        <f t="shared" si="60"/>
        <v>0</v>
      </c>
      <c r="AT89" s="2"/>
      <c r="AU89" s="6">
        <f>IF(AT89="",0,IF(AT89="non",0,IF(AT89="oui",IF(AJ89="veteran",parametre!I$7,IF(AJ89="senior",parametre!N$7,parametre!K$7)))))</f>
        <v>0</v>
      </c>
      <c r="AV89" s="2"/>
      <c r="AW89" s="6">
        <f>IF(AV89="",0,IF(AV89="oui",parametre!I$8,0))</f>
        <v>0</v>
      </c>
      <c r="AX89" s="2"/>
      <c r="AY89" s="6">
        <f>IF(AX89="",0,IF(AX89="oui",parametre!I$9,0))</f>
        <v>0</v>
      </c>
      <c r="AZ89" s="2"/>
      <c r="BA89" s="2"/>
      <c r="BB89" s="6">
        <f t="shared" si="61"/>
        <v>0</v>
      </c>
      <c r="BC89" s="50">
        <f>IF(AP89="",""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BD89" s="6">
        <f>IF(AP89="","",IF(AP89="v",parametre!D$25,IF(AP89="b",parametre!D$26,IF(AP89="tv",parametre!D$2,IF(AP89="ts",parametre!D$3,IF(AP89="tj",parametre!D$4,IF(AP89="tc",parametre!D$5,IF(AP89="tm",parametre!D$6,IF(AP89="tb",parametre!D$7,IF(AP89="tp",parametre!D$8,IF(AP89="plv",parametre!D$9,IF(AP89="pev",parametre!D$10,IF(AP89="pls",parametre!D$11,IF(AP89="pes",parametre!D$12,IF(AP89="pej",parametre!D$13,IF(AP89="pec",parametre!D$14,IF(AP89="pem",parametre!D$15,IF(AP89="peb",parametre!D$16,IF(AP89="pep",parametre!D$17,IF(AP89="ev",parametre!D$18,IF(AP89="es",parametre!D$19,IF(AP89="ej",parametre!D$20,IF(AP89="ec",parametre!D$21,IF(AP89="em",parametre!D$22,IF(AP89="eb",parametre!D$23,IF(AP89="ep",parametre!D$24,0))))))))))))))))))))))))))</f>
        <v>0</v>
      </c>
      <c r="BE89" s="6">
        <f>IF(AP89="","",IF(AP89="v",parametre!E$25,IF(AP89="b",parametre!E$26,IF(AP89="tv",parametre!E$2,IF(AP89="ts",parametre!E$3,IF(AP89="tj",parametre!E$4,IF(AP89="tc",parametre!E$5,IF(AP89="tm",parametre!E$6,IF(AP89="tb",parametre!E$7,IF(AP89="tp",parametre!E$8,IF(AP89="plv",parametre!E$9,IF(AP89="pev",parametre!E$10,IF(AP89="pls",parametre!E$11,IF(AP89="pes",parametre!E$12,IF(AP89="pej",parametre!E$13,IF(AP89="pec",parametre!E$14,IF(AP89="pem",parametre!E$15,IF(AP89="peb",parametre!E$16,IF(AP89="pep",parametre!E$17,IF(AP89="ev",parametre!E$18,IF(AP89="es",parametre!E$19,IF(AP89="ej",parametre!E$20,IF(AP89="ec",parametre!E$21,IF(AP89="em",parametre!E$22,IF(AP89="eb",parametre!E$23,IF(AP89="ep",parametre!E$24,0))))))))))))))))))))))))))</f>
        <v>0</v>
      </c>
      <c r="BF89" s="54">
        <f t="shared" si="62"/>
        <v>0</v>
      </c>
      <c r="BG89" s="2"/>
      <c r="BH89" s="2"/>
      <c r="BI89" s="2"/>
      <c r="BJ89" s="6">
        <f t="shared" si="63"/>
        <v>0</v>
      </c>
      <c r="BK89" s="2"/>
      <c r="BL89" s="2"/>
      <c r="BM89" s="2"/>
      <c r="BN89" s="58">
        <f t="shared" si="64"/>
        <v>0</v>
      </c>
      <c r="BO89" s="57">
        <f t="shared" si="65"/>
        <v>0</v>
      </c>
      <c r="BP89" s="61">
        <f t="shared" si="66"/>
        <v>0</v>
      </c>
      <c r="BQ89" s="155" t="s">
        <v>193</v>
      </c>
      <c r="BR89" s="177" t="str">
        <f>CONCATENATE(Tableau2[[#This Row],[Colonne1]],".jpg")</f>
        <v>LAHOUCINE Dominique.jpg</v>
      </c>
      <c r="BS89" s="181" t="str">
        <f>$BP$1&amp;Tableau2[[#This Row],[Colonne70]]</f>
        <v>F:\Gestion club DIJON TT\licencie\LAHOUCINE Dominique.jpg</v>
      </c>
    </row>
    <row r="90" spans="1:71" ht="21" x14ac:dyDescent="0.25">
      <c r="A90" s="63" t="str">
        <f t="shared" si="46"/>
        <v>LAPARADE Christian</v>
      </c>
      <c r="B90" s="76">
        <v>43335</v>
      </c>
      <c r="C90">
        <v>2111553</v>
      </c>
      <c r="D90" s="2" t="s">
        <v>512</v>
      </c>
      <c r="E90" s="2" t="str">
        <f t="shared" si="47"/>
        <v>LAPARADE</v>
      </c>
      <c r="F90" t="s">
        <v>609</v>
      </c>
      <c r="G90" s="2" t="str">
        <f t="shared" si="48"/>
        <v>Christian</v>
      </c>
      <c r="H90"/>
      <c r="I90"/>
      <c r="J90"/>
      <c r="K90" s="178"/>
      <c r="L90" s="178"/>
      <c r="M90"/>
      <c r="N90" s="2"/>
      <c r="O90" s="2"/>
      <c r="P90" s="6">
        <f t="shared" si="49"/>
        <v>0</v>
      </c>
      <c r="Q90" s="2"/>
      <c r="R90" s="2"/>
      <c r="S90" s="2"/>
      <c r="T90" s="2"/>
      <c r="U90" s="2"/>
      <c r="V90" s="6">
        <f t="shared" si="50"/>
        <v>0</v>
      </c>
      <c r="W90" s="2"/>
      <c r="X90" s="2"/>
      <c r="Y90" s="2"/>
      <c r="Z90" s="2"/>
      <c r="AA90" s="2"/>
      <c r="AB90" s="6">
        <f t="shared" si="51"/>
        <v>0</v>
      </c>
      <c r="AC90" s="2"/>
      <c r="AD90" s="2"/>
      <c r="AE90" s="2"/>
      <c r="AF90" s="57">
        <f t="shared" si="52"/>
        <v>0</v>
      </c>
      <c r="AG90" s="76">
        <v>17478</v>
      </c>
      <c r="AH90" s="2">
        <f t="shared" si="53"/>
        <v>1947</v>
      </c>
      <c r="AI90" s="62">
        <f t="shared" si="54"/>
        <v>71</v>
      </c>
      <c r="AJ90" s="62" t="str">
        <f t="shared" si="55"/>
        <v>Veteran</v>
      </c>
      <c r="AK90" s="2" t="str">
        <f t="shared" si="56"/>
        <v>V</v>
      </c>
      <c r="AL90" t="s">
        <v>691</v>
      </c>
      <c r="AM90" s="2" t="str">
        <f t="shared" si="57"/>
        <v>T</v>
      </c>
      <c r="AN90" s="2"/>
      <c r="AO90" s="2" t="str">
        <f t="shared" si="58"/>
        <v/>
      </c>
      <c r="AP90" s="2" t="str">
        <f t="shared" si="59"/>
        <v>TV</v>
      </c>
      <c r="AQ90" s="50">
        <f>IF(AP90="",0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AR90" s="2"/>
      <c r="AS90" s="6">
        <f t="shared" si="60"/>
        <v>0</v>
      </c>
      <c r="AT90" s="2"/>
      <c r="AU90" s="6">
        <f>IF(AT90="",0,IF(AT90="non",0,IF(AT90="oui",IF(AJ90="veteran",parametre!I$7,IF(AJ90="senior",parametre!N$7,parametre!K$7)))))</f>
        <v>0</v>
      </c>
      <c r="AV90" s="2"/>
      <c r="AW90" s="6">
        <f>IF(AV90="",0,IF(AV90="oui",parametre!I$8,0))</f>
        <v>0</v>
      </c>
      <c r="AX90" s="2"/>
      <c r="AY90" s="6">
        <f>IF(AX90="",0,IF(AX90="oui",parametre!I$9,0))</f>
        <v>0</v>
      </c>
      <c r="AZ90" s="2"/>
      <c r="BA90" s="2"/>
      <c r="BB90" s="6">
        <f t="shared" si="61"/>
        <v>0</v>
      </c>
      <c r="BC90" s="50">
        <f>IF(AP90="",""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BD90" s="6">
        <f>IF(AP90="","",IF(AP90="v",parametre!D$25,IF(AP90="b",parametre!D$26,IF(AP90="tv",parametre!D$2,IF(AP90="ts",parametre!D$3,IF(AP90="tj",parametre!D$4,IF(AP90="tc",parametre!D$5,IF(AP90="tm",parametre!D$6,IF(AP90="tb",parametre!D$7,IF(AP90="tp",parametre!D$8,IF(AP90="plv",parametre!D$9,IF(AP90="pev",parametre!D$10,IF(AP90="pls",parametre!D$11,IF(AP90="pes",parametre!D$12,IF(AP90="pej",parametre!D$13,IF(AP90="pec",parametre!D$14,IF(AP90="pem",parametre!D$15,IF(AP90="peb",parametre!D$16,IF(AP90="pep",parametre!D$17,IF(AP90="ev",parametre!D$18,IF(AP90="es",parametre!D$19,IF(AP90="ej",parametre!D$20,IF(AP90="ec",parametre!D$21,IF(AP90="em",parametre!D$22,IF(AP90="eb",parametre!D$23,IF(AP90="ep",parametre!D$24,0))))))))))))))))))))))))))</f>
        <v>125</v>
      </c>
      <c r="BE90" s="6">
        <f>IF(AP90="","",IF(AP90="v",parametre!E$25,IF(AP90="b",parametre!E$26,IF(AP90="tv",parametre!E$2,IF(AP90="ts",parametre!E$3,IF(AP90="tj",parametre!E$4,IF(AP90="tc",parametre!E$5,IF(AP90="tm",parametre!E$6,IF(AP90="tb",parametre!E$7,IF(AP90="tp",parametre!E$8,IF(AP90="plv",parametre!E$9,IF(AP90="pev",parametre!E$10,IF(AP90="pls",parametre!E$11,IF(AP90="pes",parametre!E$12,IF(AP90="pej",parametre!E$13,IF(AP90="pec",parametre!E$14,IF(AP90="pem",parametre!E$15,IF(AP90="peb",parametre!E$16,IF(AP90="pep",parametre!E$17,IF(AP90="ev",parametre!E$18,IF(AP90="es",parametre!E$19,IF(AP90="ej",parametre!E$20,IF(AP90="ec",parametre!E$21,IF(AP90="em",parametre!E$22,IF(AP90="eb",parametre!E$23,IF(AP90="ep",parametre!E$24,0))))))))))))))))))))))))))</f>
        <v>59</v>
      </c>
      <c r="BF90" s="54">
        <f t="shared" si="62"/>
        <v>184</v>
      </c>
      <c r="BG90" s="2"/>
      <c r="BH90" s="2"/>
      <c r="BI90" s="2"/>
      <c r="BJ90" s="6">
        <f t="shared" si="63"/>
        <v>0</v>
      </c>
      <c r="BK90" s="2"/>
      <c r="BL90" s="2"/>
      <c r="BM90" s="2"/>
      <c r="BN90" s="58">
        <f t="shared" si="64"/>
        <v>184</v>
      </c>
      <c r="BO90" s="57">
        <f t="shared" si="65"/>
        <v>0</v>
      </c>
      <c r="BP90" s="61">
        <f t="shared" si="66"/>
        <v>184</v>
      </c>
      <c r="BQ90" s="155" t="s">
        <v>193</v>
      </c>
      <c r="BR90" s="177" t="str">
        <f>CONCATENATE(Tableau2[[#This Row],[Colonne1]],".jpg")</f>
        <v>LAPARADE Christian.jpg</v>
      </c>
      <c r="BS90" s="181" t="str">
        <f>$BP$1&amp;Tableau2[[#This Row],[Colonne70]]</f>
        <v>F:\Gestion club DIJON TT\licencie\LAPARADE Christian.jpg</v>
      </c>
    </row>
    <row r="91" spans="1:71" ht="21" x14ac:dyDescent="0.25">
      <c r="A91" s="63" t="str">
        <f t="shared" si="46"/>
        <v>LATOUR Logan</v>
      </c>
      <c r="B91" s="76">
        <v>43371</v>
      </c>
      <c r="C91">
        <v>2112728</v>
      </c>
      <c r="D91" s="2" t="s">
        <v>513</v>
      </c>
      <c r="E91" s="2" t="str">
        <f t="shared" si="47"/>
        <v>LATOUR</v>
      </c>
      <c r="F91" t="s">
        <v>645</v>
      </c>
      <c r="G91" s="2" t="str">
        <f t="shared" si="48"/>
        <v>Logan</v>
      </c>
      <c r="H91"/>
      <c r="I91"/>
      <c r="J91"/>
      <c r="K91" s="178"/>
      <c r="L91" s="178"/>
      <c r="M91"/>
      <c r="N91" s="2"/>
      <c r="O91" s="2"/>
      <c r="P91" s="6">
        <f t="shared" si="49"/>
        <v>0</v>
      </c>
      <c r="Q91" s="2"/>
      <c r="R91" s="2"/>
      <c r="S91" s="2"/>
      <c r="T91" s="2"/>
      <c r="U91" s="2"/>
      <c r="V91" s="6">
        <f t="shared" si="50"/>
        <v>0</v>
      </c>
      <c r="W91" s="2"/>
      <c r="X91" s="2"/>
      <c r="Y91" s="2"/>
      <c r="Z91" s="2"/>
      <c r="AA91" s="2"/>
      <c r="AB91" s="6">
        <f t="shared" si="51"/>
        <v>0</v>
      </c>
      <c r="AC91" s="2"/>
      <c r="AD91" s="2"/>
      <c r="AE91" s="2"/>
      <c r="AF91" s="57">
        <f t="shared" si="52"/>
        <v>0</v>
      </c>
      <c r="AG91" s="76">
        <v>39587</v>
      </c>
      <c r="AH91" s="2">
        <f t="shared" si="53"/>
        <v>2008</v>
      </c>
      <c r="AI91" s="62">
        <f t="shared" si="54"/>
        <v>10</v>
      </c>
      <c r="AJ91" s="62" t="str">
        <f t="shared" si="55"/>
        <v>Benjamin</v>
      </c>
      <c r="AK91" s="2" t="str">
        <f t="shared" si="56"/>
        <v>B</v>
      </c>
      <c r="AL91" t="s">
        <v>691</v>
      </c>
      <c r="AM91" s="2" t="str">
        <f t="shared" si="57"/>
        <v>T</v>
      </c>
      <c r="AN91" s="2"/>
      <c r="AO91" s="2" t="str">
        <f t="shared" si="58"/>
        <v/>
      </c>
      <c r="AP91" s="2" t="str">
        <f t="shared" si="59"/>
        <v>TB</v>
      </c>
      <c r="AQ91" s="50">
        <f>IF(AP91="",0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AR91" s="2"/>
      <c r="AS91" s="6">
        <f t="shared" si="60"/>
        <v>0</v>
      </c>
      <c r="AT91" s="2"/>
      <c r="AU91" s="6">
        <f>IF(AT91="",0,IF(AT91="non",0,IF(AT91="oui",IF(AJ91="veteran",parametre!I$7,IF(AJ91="senior",parametre!N$7,parametre!K$7)))))</f>
        <v>0</v>
      </c>
      <c r="AV91" s="2"/>
      <c r="AW91" s="6">
        <f>IF(AV91="",0,IF(AV91="oui",parametre!I$8,0))</f>
        <v>0</v>
      </c>
      <c r="AX91" s="2"/>
      <c r="AY91" s="6">
        <f>IF(AX91="",0,IF(AX91="oui",parametre!I$9,0))</f>
        <v>0</v>
      </c>
      <c r="AZ91" s="2"/>
      <c r="BA91" s="2"/>
      <c r="BB91" s="6">
        <f t="shared" si="61"/>
        <v>0</v>
      </c>
      <c r="BC91" s="50">
        <f>IF(AP91="",""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BD91" s="6">
        <f>IF(AP91="","",IF(AP91="v",parametre!D$25,IF(AP91="b",parametre!D$26,IF(AP91="tv",parametre!D$2,IF(AP91="ts",parametre!D$3,IF(AP91="tj",parametre!D$4,IF(AP91="tc",parametre!D$5,IF(AP91="tm",parametre!D$6,IF(AP91="tb",parametre!D$7,IF(AP91="tp",parametre!D$8,IF(AP91="plv",parametre!D$9,IF(AP91="pev",parametre!D$10,IF(AP91="pls",parametre!D$11,IF(AP91="pes",parametre!D$12,IF(AP91="pej",parametre!D$13,IF(AP91="pec",parametre!D$14,IF(AP91="pem",parametre!D$15,IF(AP91="peb",parametre!D$16,IF(AP91="pep",parametre!D$17,IF(AP91="ev",parametre!D$18,IF(AP91="es",parametre!D$19,IF(AP91="ej",parametre!D$20,IF(AP91="ec",parametre!D$21,IF(AP91="em",parametre!D$22,IF(AP91="eb",parametre!D$23,IF(AP91="ep",parametre!D$24,0))))))))))))))))))))))))))</f>
        <v>129.5</v>
      </c>
      <c r="BE91" s="6">
        <f>IF(AP91="","",IF(AP91="v",parametre!E$25,IF(AP91="b",parametre!E$26,IF(AP91="tv",parametre!E$2,IF(AP91="ts",parametre!E$3,IF(AP91="tj",parametre!E$4,IF(AP91="tc",parametre!E$5,IF(AP91="tm",parametre!E$6,IF(AP91="tb",parametre!E$7,IF(AP91="tp",parametre!E$8,IF(AP91="plv",parametre!E$9,IF(AP91="pev",parametre!E$10,IF(AP91="pls",parametre!E$11,IF(AP91="pes",parametre!E$12,IF(AP91="pej",parametre!E$13,IF(AP91="pec",parametre!E$14,IF(AP91="pem",parametre!E$15,IF(AP91="peb",parametre!E$16,IF(AP91="pep",parametre!E$17,IF(AP91="ev",parametre!E$18,IF(AP91="es",parametre!E$19,IF(AP91="ej",parametre!E$20,IF(AP91="ec",parametre!E$21,IF(AP91="em",parametre!E$22,IF(AP91="eb",parametre!E$23,IF(AP91="ep",parametre!E$24,0))))))))))))))))))))))))))</f>
        <v>34.5</v>
      </c>
      <c r="BF91" s="54">
        <f t="shared" si="62"/>
        <v>164</v>
      </c>
      <c r="BG91" s="2"/>
      <c r="BH91" s="2"/>
      <c r="BI91" s="2"/>
      <c r="BJ91" s="6">
        <f t="shared" si="63"/>
        <v>0</v>
      </c>
      <c r="BK91" s="2"/>
      <c r="BL91" s="2"/>
      <c r="BM91" s="2"/>
      <c r="BN91" s="58">
        <f t="shared" si="64"/>
        <v>164</v>
      </c>
      <c r="BO91" s="57">
        <f t="shared" si="65"/>
        <v>0</v>
      </c>
      <c r="BP91" s="61">
        <f t="shared" si="66"/>
        <v>164</v>
      </c>
      <c r="BQ91" s="155" t="s">
        <v>193</v>
      </c>
      <c r="BR91" s="177" t="str">
        <f>CONCATENATE(Tableau2[[#This Row],[Colonne1]],".jpg")</f>
        <v>LATOUR Logan.jpg</v>
      </c>
      <c r="BS91" s="181" t="str">
        <f>$BP$1&amp;Tableau2[[#This Row],[Colonne70]]</f>
        <v>F:\Gestion club DIJON TT\licencie\LATOUR Logan.jpg</v>
      </c>
    </row>
    <row r="92" spans="1:71" ht="21" x14ac:dyDescent="0.25">
      <c r="A92" s="63" t="str">
        <f t="shared" si="46"/>
        <v>LAURENT Yann</v>
      </c>
      <c r="B92" s="76">
        <v>43354</v>
      </c>
      <c r="C92">
        <v>588372</v>
      </c>
      <c r="D92" s="2" t="s">
        <v>514</v>
      </c>
      <c r="E92" s="2" t="str">
        <f t="shared" si="47"/>
        <v>LAURENT</v>
      </c>
      <c r="F92" t="s">
        <v>646</v>
      </c>
      <c r="G92" s="2" t="str">
        <f t="shared" si="48"/>
        <v>Yann</v>
      </c>
      <c r="H92"/>
      <c r="I92"/>
      <c r="J92"/>
      <c r="K92" s="178"/>
      <c r="L92" s="178"/>
      <c r="M92"/>
      <c r="N92" s="2"/>
      <c r="O92" s="2"/>
      <c r="P92" s="6">
        <f t="shared" si="49"/>
        <v>0</v>
      </c>
      <c r="Q92" s="2"/>
      <c r="R92" s="2"/>
      <c r="S92" s="2"/>
      <c r="T92" s="2"/>
      <c r="U92" s="2"/>
      <c r="V92" s="6">
        <f t="shared" si="50"/>
        <v>0</v>
      </c>
      <c r="W92" s="2"/>
      <c r="X92" s="2"/>
      <c r="Y92" s="2"/>
      <c r="Z92" s="2"/>
      <c r="AA92" s="2"/>
      <c r="AB92" s="6">
        <f t="shared" si="51"/>
        <v>0</v>
      </c>
      <c r="AC92" s="2"/>
      <c r="AD92" s="2"/>
      <c r="AE92" s="2"/>
      <c r="AF92" s="57">
        <f t="shared" si="52"/>
        <v>0</v>
      </c>
      <c r="AG92" s="76">
        <v>36171</v>
      </c>
      <c r="AH92" s="2">
        <f t="shared" si="53"/>
        <v>1999</v>
      </c>
      <c r="AI92" s="62">
        <f t="shared" si="54"/>
        <v>19</v>
      </c>
      <c r="AJ92" s="62" t="str">
        <f t="shared" si="55"/>
        <v>Senior</v>
      </c>
      <c r="AK92" s="2" t="str">
        <f t="shared" si="56"/>
        <v>S</v>
      </c>
      <c r="AL92" t="s">
        <v>691</v>
      </c>
      <c r="AM92" s="2" t="str">
        <f t="shared" si="57"/>
        <v>T</v>
      </c>
      <c r="AN92" s="2"/>
      <c r="AO92" s="2" t="str">
        <f t="shared" si="58"/>
        <v/>
      </c>
      <c r="AP92" s="2" t="str">
        <f t="shared" si="59"/>
        <v>TS</v>
      </c>
      <c r="AQ92" s="50">
        <f>IF(AP92="",0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AR92" s="2"/>
      <c r="AS92" s="6">
        <f t="shared" si="60"/>
        <v>0</v>
      </c>
      <c r="AT92" s="2"/>
      <c r="AU92" s="6">
        <f>IF(AT92="",0,IF(AT92="non",0,IF(AT92="oui",IF(AJ92="veteran",parametre!I$7,IF(AJ92="senior",parametre!N$7,parametre!K$7)))))</f>
        <v>0</v>
      </c>
      <c r="AV92" s="2"/>
      <c r="AW92" s="6">
        <f>IF(AV92="",0,IF(AV92="oui",parametre!I$8,0))</f>
        <v>0</v>
      </c>
      <c r="AX92" s="2"/>
      <c r="AY92" s="6">
        <f>IF(AX92="",0,IF(AX92="oui",parametre!I$9,0))</f>
        <v>0</v>
      </c>
      <c r="AZ92" s="2"/>
      <c r="BA92" s="2"/>
      <c r="BB92" s="6">
        <f t="shared" si="61"/>
        <v>0</v>
      </c>
      <c r="BC92" s="50">
        <f>IF(AP92="",""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BD92" s="6">
        <f>IF(AP92="","",IF(AP92="v",parametre!D$25,IF(AP92="b",parametre!D$26,IF(AP92="tv",parametre!D$2,IF(AP92="ts",parametre!D$3,IF(AP92="tj",parametre!D$4,IF(AP92="tc",parametre!D$5,IF(AP92="tm",parametre!D$6,IF(AP92="tb",parametre!D$7,IF(AP92="tp",parametre!D$8,IF(AP92="plv",parametre!D$9,IF(AP92="pev",parametre!D$10,IF(AP92="pls",parametre!D$11,IF(AP92="pes",parametre!D$12,IF(AP92="pej",parametre!D$13,IF(AP92="pec",parametre!D$14,IF(AP92="pem",parametre!D$15,IF(AP92="peb",parametre!D$16,IF(AP92="pep",parametre!D$17,IF(AP92="ev",parametre!D$18,IF(AP92="es",parametre!D$19,IF(AP92="ej",parametre!D$20,IF(AP92="ec",parametre!D$21,IF(AP92="em",parametre!D$22,IF(AP92="eb",parametre!D$23,IF(AP92="ep",parametre!D$24,0))))))))))))))))))))))))))</f>
        <v>125</v>
      </c>
      <c r="BE92" s="6">
        <f>IF(AP92="","",IF(AP92="v",parametre!E$25,IF(AP92="b",parametre!E$26,IF(AP92="tv",parametre!E$2,IF(AP92="ts",parametre!E$3,IF(AP92="tj",parametre!E$4,IF(AP92="tc",parametre!E$5,IF(AP92="tm",parametre!E$6,IF(AP92="tb",parametre!E$7,IF(AP92="tp",parametre!E$8,IF(AP92="plv",parametre!E$9,IF(AP92="pev",parametre!E$10,IF(AP92="pls",parametre!E$11,IF(AP92="pes",parametre!E$12,IF(AP92="pej",parametre!E$13,IF(AP92="pec",parametre!E$14,IF(AP92="pem",parametre!E$15,IF(AP92="peb",parametre!E$16,IF(AP92="pep",parametre!E$17,IF(AP92="ev",parametre!E$18,IF(AP92="es",parametre!E$19,IF(AP92="ej",parametre!E$20,IF(AP92="ec",parametre!E$21,IF(AP92="em",parametre!E$22,IF(AP92="eb",parametre!E$23,IF(AP92="ep",parametre!E$24,0))))))))))))))))))))))))))</f>
        <v>59</v>
      </c>
      <c r="BF92" s="54">
        <f t="shared" si="62"/>
        <v>184</v>
      </c>
      <c r="BG92" s="2"/>
      <c r="BH92" s="2"/>
      <c r="BI92" s="2"/>
      <c r="BJ92" s="6">
        <f t="shared" si="63"/>
        <v>0</v>
      </c>
      <c r="BK92" s="2"/>
      <c r="BL92" s="2"/>
      <c r="BM92" s="2"/>
      <c r="BN92" s="58">
        <f t="shared" si="64"/>
        <v>184</v>
      </c>
      <c r="BO92" s="57">
        <f t="shared" si="65"/>
        <v>0</v>
      </c>
      <c r="BP92" s="61">
        <f t="shared" si="66"/>
        <v>184</v>
      </c>
      <c r="BQ92" s="155" t="s">
        <v>193</v>
      </c>
      <c r="BR92" s="177" t="str">
        <f>CONCATENATE(Tableau2[[#This Row],[Colonne1]],".jpg")</f>
        <v>LAURENT Yann.jpg</v>
      </c>
      <c r="BS92" s="181" t="str">
        <f>$BP$1&amp;Tableau2[[#This Row],[Colonne70]]</f>
        <v>F:\Gestion club DIJON TT\licencie\LAURENT Yann.jpg</v>
      </c>
    </row>
    <row r="93" spans="1:71" ht="21" x14ac:dyDescent="0.25">
      <c r="A93" s="63" t="str">
        <f t="shared" si="46"/>
        <v>LAYADI Julien</v>
      </c>
      <c r="B93" s="76">
        <v>43482</v>
      </c>
      <c r="C93">
        <v>2110963</v>
      </c>
      <c r="D93" s="2" t="s">
        <v>515</v>
      </c>
      <c r="E93" s="2" t="str">
        <f t="shared" si="47"/>
        <v>LAYADI</v>
      </c>
      <c r="F93" t="s">
        <v>575</v>
      </c>
      <c r="G93" s="2" t="str">
        <f t="shared" si="48"/>
        <v>Julien</v>
      </c>
      <c r="H93"/>
      <c r="I93"/>
      <c r="J93"/>
      <c r="K93" s="178"/>
      <c r="L93" s="178"/>
      <c r="M93"/>
      <c r="N93" s="2"/>
      <c r="O93" s="2"/>
      <c r="P93" s="6">
        <f t="shared" si="49"/>
        <v>0</v>
      </c>
      <c r="Q93" s="2"/>
      <c r="R93" s="2"/>
      <c r="S93" s="2"/>
      <c r="T93" s="2"/>
      <c r="U93" s="2"/>
      <c r="V93" s="6">
        <f t="shared" si="50"/>
        <v>0</v>
      </c>
      <c r="W93" s="2"/>
      <c r="X93" s="2"/>
      <c r="Y93" s="2"/>
      <c r="Z93" s="2"/>
      <c r="AA93" s="2"/>
      <c r="AB93" s="6">
        <f t="shared" si="51"/>
        <v>0</v>
      </c>
      <c r="AC93" s="2"/>
      <c r="AD93" s="2"/>
      <c r="AE93" s="2"/>
      <c r="AF93" s="57">
        <f t="shared" si="52"/>
        <v>0</v>
      </c>
      <c r="AG93" s="76">
        <v>35587</v>
      </c>
      <c r="AH93" s="2">
        <f t="shared" si="53"/>
        <v>1997</v>
      </c>
      <c r="AI93" s="62">
        <f t="shared" si="54"/>
        <v>21</v>
      </c>
      <c r="AJ93" s="62" t="str">
        <f t="shared" si="55"/>
        <v>Senior</v>
      </c>
      <c r="AK93" s="2" t="str">
        <f t="shared" si="56"/>
        <v>S</v>
      </c>
      <c r="AL93" t="s">
        <v>691</v>
      </c>
      <c r="AM93" s="2" t="str">
        <f t="shared" si="57"/>
        <v>T</v>
      </c>
      <c r="AN93" s="2"/>
      <c r="AO93" s="2" t="str">
        <f t="shared" si="58"/>
        <v/>
      </c>
      <c r="AP93" s="2" t="str">
        <f t="shared" si="59"/>
        <v>TS</v>
      </c>
      <c r="AQ93" s="50">
        <f>IF(AP93="",0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AR93" s="2"/>
      <c r="AS93" s="6">
        <f t="shared" si="60"/>
        <v>0</v>
      </c>
      <c r="AT93" s="2"/>
      <c r="AU93" s="6">
        <f>IF(AT93="",0,IF(AT93="non",0,IF(AT93="oui",IF(AJ93="veteran",parametre!I$7,IF(AJ93="senior",parametre!N$7,parametre!K$7)))))</f>
        <v>0</v>
      </c>
      <c r="AV93" s="2"/>
      <c r="AW93" s="6">
        <f>IF(AV93="",0,IF(AV93="oui",parametre!I$8,0))</f>
        <v>0</v>
      </c>
      <c r="AX93" s="2"/>
      <c r="AY93" s="6">
        <f>IF(AX93="",0,IF(AX93="oui",parametre!I$9,0))</f>
        <v>0</v>
      </c>
      <c r="AZ93" s="2"/>
      <c r="BA93" s="2"/>
      <c r="BB93" s="6">
        <f t="shared" si="61"/>
        <v>0</v>
      </c>
      <c r="BC93" s="50">
        <f>IF(AP93="",""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BD93" s="6">
        <f>IF(AP93="","",IF(AP93="v",parametre!D$25,IF(AP93="b",parametre!D$26,IF(AP93="tv",parametre!D$2,IF(AP93="ts",parametre!D$3,IF(AP93="tj",parametre!D$4,IF(AP93="tc",parametre!D$5,IF(AP93="tm",parametre!D$6,IF(AP93="tb",parametre!D$7,IF(AP93="tp",parametre!D$8,IF(AP93="plv",parametre!D$9,IF(AP93="pev",parametre!D$10,IF(AP93="pls",parametre!D$11,IF(AP93="pes",parametre!D$12,IF(AP93="pej",parametre!D$13,IF(AP93="pec",parametre!D$14,IF(AP93="pem",parametre!D$15,IF(AP93="peb",parametre!D$16,IF(AP93="pep",parametre!D$17,IF(AP93="ev",parametre!D$18,IF(AP93="es",parametre!D$19,IF(AP93="ej",parametre!D$20,IF(AP93="ec",parametre!D$21,IF(AP93="em",parametre!D$22,IF(AP93="eb",parametre!D$23,IF(AP93="ep",parametre!D$24,0))))))))))))))))))))))))))</f>
        <v>125</v>
      </c>
      <c r="BE93" s="6">
        <f>IF(AP93="","",IF(AP93="v",parametre!E$25,IF(AP93="b",parametre!E$26,IF(AP93="tv",parametre!E$2,IF(AP93="ts",parametre!E$3,IF(AP93="tj",parametre!E$4,IF(AP93="tc",parametre!E$5,IF(AP93="tm",parametre!E$6,IF(AP93="tb",parametre!E$7,IF(AP93="tp",parametre!E$8,IF(AP93="plv",parametre!E$9,IF(AP93="pev",parametre!E$10,IF(AP93="pls",parametre!E$11,IF(AP93="pes",parametre!E$12,IF(AP93="pej",parametre!E$13,IF(AP93="pec",parametre!E$14,IF(AP93="pem",parametre!E$15,IF(AP93="peb",parametre!E$16,IF(AP93="pep",parametre!E$17,IF(AP93="ev",parametre!E$18,IF(AP93="es",parametre!E$19,IF(AP93="ej",parametre!E$20,IF(AP93="ec",parametre!E$21,IF(AP93="em",parametre!E$22,IF(AP93="eb",parametre!E$23,IF(AP93="ep",parametre!E$24,0))))))))))))))))))))))))))</f>
        <v>59</v>
      </c>
      <c r="BF93" s="54">
        <f t="shared" si="62"/>
        <v>184</v>
      </c>
      <c r="BG93" s="2"/>
      <c r="BH93" s="2"/>
      <c r="BI93" s="2"/>
      <c r="BJ93" s="6">
        <f t="shared" si="63"/>
        <v>0</v>
      </c>
      <c r="BK93" s="2"/>
      <c r="BL93" s="2"/>
      <c r="BM93" s="2"/>
      <c r="BN93" s="58">
        <f t="shared" si="64"/>
        <v>184</v>
      </c>
      <c r="BO93" s="57">
        <f t="shared" si="65"/>
        <v>0</v>
      </c>
      <c r="BP93" s="61">
        <f t="shared" si="66"/>
        <v>184</v>
      </c>
      <c r="BQ93" s="155" t="s">
        <v>193</v>
      </c>
      <c r="BR93" s="177" t="str">
        <f>CONCATENATE(Tableau2[[#This Row],[Colonne1]],".jpg")</f>
        <v>LAYADI Julien.jpg</v>
      </c>
      <c r="BS93" s="181" t="str">
        <f>$BP$1&amp;Tableau2[[#This Row],[Colonne70]]</f>
        <v>F:\Gestion club DIJON TT\licencie\LAYADI Julien.jpg</v>
      </c>
    </row>
    <row r="94" spans="1:71" ht="21" x14ac:dyDescent="0.25">
      <c r="A94" s="63" t="str">
        <f t="shared" si="46"/>
        <v>LE GUYADER Elie</v>
      </c>
      <c r="B94" s="76">
        <v>43375</v>
      </c>
      <c r="C94">
        <v>2214429</v>
      </c>
      <c r="D94" s="2" t="s">
        <v>516</v>
      </c>
      <c r="E94" s="2" t="str">
        <f t="shared" si="47"/>
        <v>LE GUYADER</v>
      </c>
      <c r="F94" t="s">
        <v>647</v>
      </c>
      <c r="G94" s="2" t="str">
        <f t="shared" si="48"/>
        <v>Elie</v>
      </c>
      <c r="H94"/>
      <c r="I94"/>
      <c r="J94"/>
      <c r="K94" s="178"/>
      <c r="L94" s="178"/>
      <c r="M94"/>
      <c r="N94" s="2"/>
      <c r="O94" s="2"/>
      <c r="P94" s="6">
        <f t="shared" si="49"/>
        <v>0</v>
      </c>
      <c r="Q94" s="2"/>
      <c r="R94" s="2"/>
      <c r="S94" s="2"/>
      <c r="T94" s="2"/>
      <c r="U94" s="2"/>
      <c r="V94" s="6">
        <f t="shared" si="50"/>
        <v>0</v>
      </c>
      <c r="W94" s="2"/>
      <c r="X94" s="2"/>
      <c r="Y94" s="2"/>
      <c r="Z94" s="2"/>
      <c r="AA94" s="2"/>
      <c r="AB94" s="6">
        <f t="shared" si="51"/>
        <v>0</v>
      </c>
      <c r="AC94" s="2"/>
      <c r="AD94" s="2"/>
      <c r="AE94" s="2"/>
      <c r="AF94" s="57">
        <f t="shared" si="52"/>
        <v>0</v>
      </c>
      <c r="AG94" s="76">
        <v>35161</v>
      </c>
      <c r="AH94" s="2">
        <f t="shared" si="53"/>
        <v>1996</v>
      </c>
      <c r="AI94" s="62">
        <f t="shared" si="54"/>
        <v>22</v>
      </c>
      <c r="AJ94" s="62" t="str">
        <f t="shared" si="55"/>
        <v>Senior</v>
      </c>
      <c r="AK94" s="2" t="str">
        <f t="shared" si="56"/>
        <v>S</v>
      </c>
      <c r="AL94" t="s">
        <v>691</v>
      </c>
      <c r="AM94" s="2" t="str">
        <f t="shared" si="57"/>
        <v>T</v>
      </c>
      <c r="AN94" s="2"/>
      <c r="AO94" s="2" t="str">
        <f t="shared" si="58"/>
        <v/>
      </c>
      <c r="AP94" s="2" t="str">
        <f t="shared" si="59"/>
        <v>TS</v>
      </c>
      <c r="AQ94" s="50">
        <f>IF(AP94="",0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AR94" s="2"/>
      <c r="AS94" s="6">
        <f t="shared" si="60"/>
        <v>0</v>
      </c>
      <c r="AT94" s="2"/>
      <c r="AU94" s="6">
        <f>IF(AT94="",0,IF(AT94="non",0,IF(AT94="oui",IF(AJ94="veteran",parametre!I$7,IF(AJ94="senior",parametre!N$7,parametre!K$7)))))</f>
        <v>0</v>
      </c>
      <c r="AV94" s="2"/>
      <c r="AW94" s="6">
        <f>IF(AV94="",0,IF(AV94="oui",parametre!I$8,0))</f>
        <v>0</v>
      </c>
      <c r="AX94" s="2"/>
      <c r="AY94" s="6">
        <f>IF(AX94="",0,IF(AX94="oui",parametre!I$9,0))</f>
        <v>0</v>
      </c>
      <c r="AZ94" s="2"/>
      <c r="BA94" s="2"/>
      <c r="BB94" s="6">
        <f t="shared" si="61"/>
        <v>0</v>
      </c>
      <c r="BC94" s="50">
        <f>IF(AP94="",""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BD94" s="6">
        <f>IF(AP94="","",IF(AP94="v",parametre!D$25,IF(AP94="b",parametre!D$26,IF(AP94="tv",parametre!D$2,IF(AP94="ts",parametre!D$3,IF(AP94="tj",parametre!D$4,IF(AP94="tc",parametre!D$5,IF(AP94="tm",parametre!D$6,IF(AP94="tb",parametre!D$7,IF(AP94="tp",parametre!D$8,IF(AP94="plv",parametre!D$9,IF(AP94="pev",parametre!D$10,IF(AP94="pls",parametre!D$11,IF(AP94="pes",parametre!D$12,IF(AP94="pej",parametre!D$13,IF(AP94="pec",parametre!D$14,IF(AP94="pem",parametre!D$15,IF(AP94="peb",parametre!D$16,IF(AP94="pep",parametre!D$17,IF(AP94="ev",parametre!D$18,IF(AP94="es",parametre!D$19,IF(AP94="ej",parametre!D$20,IF(AP94="ec",parametre!D$21,IF(AP94="em",parametre!D$22,IF(AP94="eb",parametre!D$23,IF(AP94="ep",parametre!D$24,0))))))))))))))))))))))))))</f>
        <v>125</v>
      </c>
      <c r="BE94" s="6">
        <f>IF(AP94="","",IF(AP94="v",parametre!E$25,IF(AP94="b",parametre!E$26,IF(AP94="tv",parametre!E$2,IF(AP94="ts",parametre!E$3,IF(AP94="tj",parametre!E$4,IF(AP94="tc",parametre!E$5,IF(AP94="tm",parametre!E$6,IF(AP94="tb",parametre!E$7,IF(AP94="tp",parametre!E$8,IF(AP94="plv",parametre!E$9,IF(AP94="pev",parametre!E$10,IF(AP94="pls",parametre!E$11,IF(AP94="pes",parametre!E$12,IF(AP94="pej",parametre!E$13,IF(AP94="pec",parametre!E$14,IF(AP94="pem",parametre!E$15,IF(AP94="peb",parametre!E$16,IF(AP94="pep",parametre!E$17,IF(AP94="ev",parametre!E$18,IF(AP94="es",parametre!E$19,IF(AP94="ej",parametre!E$20,IF(AP94="ec",parametre!E$21,IF(AP94="em",parametre!E$22,IF(AP94="eb",parametre!E$23,IF(AP94="ep",parametre!E$24,0))))))))))))))))))))))))))</f>
        <v>59</v>
      </c>
      <c r="BF94" s="54">
        <f t="shared" si="62"/>
        <v>184</v>
      </c>
      <c r="BG94" s="2"/>
      <c r="BH94" s="2"/>
      <c r="BI94" s="2"/>
      <c r="BJ94" s="6">
        <f t="shared" si="63"/>
        <v>0</v>
      </c>
      <c r="BK94" s="2"/>
      <c r="BL94" s="2"/>
      <c r="BM94" s="2"/>
      <c r="BN94" s="58">
        <f t="shared" si="64"/>
        <v>184</v>
      </c>
      <c r="BO94" s="57">
        <f t="shared" si="65"/>
        <v>0</v>
      </c>
      <c r="BP94" s="61">
        <f t="shared" si="66"/>
        <v>184</v>
      </c>
      <c r="BQ94" s="155" t="s">
        <v>193</v>
      </c>
      <c r="BR94" s="177" t="str">
        <f>CONCATENATE(Tableau2[[#This Row],[Colonne1]],".jpg")</f>
        <v>LE GUYADER Elie.jpg</v>
      </c>
      <c r="BS94" s="181" t="str">
        <f>$BP$1&amp;Tableau2[[#This Row],[Colonne70]]</f>
        <v>F:\Gestion club DIJON TT\licencie\LE GUYADER Elie.jpg</v>
      </c>
    </row>
    <row r="95" spans="1:71" ht="21" x14ac:dyDescent="0.25">
      <c r="A95" s="63" t="str">
        <f t="shared" si="46"/>
        <v>LEGRAND Campbell</v>
      </c>
      <c r="B95" s="76">
        <v>43370</v>
      </c>
      <c r="C95">
        <v>2112716</v>
      </c>
      <c r="D95" s="2" t="s">
        <v>517</v>
      </c>
      <c r="E95" s="2" t="str">
        <f t="shared" si="47"/>
        <v>LEGRAND</v>
      </c>
      <c r="F95" t="s">
        <v>648</v>
      </c>
      <c r="G95" s="2" t="str">
        <f t="shared" si="48"/>
        <v>Campbell</v>
      </c>
      <c r="H95"/>
      <c r="I95"/>
      <c r="J95"/>
      <c r="K95" s="178"/>
      <c r="L95" s="178"/>
      <c r="M95"/>
      <c r="N95" s="2"/>
      <c r="O95" s="2"/>
      <c r="P95" s="6">
        <f t="shared" si="49"/>
        <v>0</v>
      </c>
      <c r="Q95" s="2"/>
      <c r="R95" s="2"/>
      <c r="S95" s="2"/>
      <c r="T95" s="2"/>
      <c r="U95" s="2"/>
      <c r="V95" s="6">
        <f t="shared" si="50"/>
        <v>0</v>
      </c>
      <c r="W95" s="2"/>
      <c r="X95" s="2"/>
      <c r="Y95" s="2"/>
      <c r="Z95" s="2"/>
      <c r="AA95" s="2"/>
      <c r="AB95" s="6">
        <f t="shared" si="51"/>
        <v>0</v>
      </c>
      <c r="AC95" s="2"/>
      <c r="AD95" s="2"/>
      <c r="AE95" s="2"/>
      <c r="AF95" s="57">
        <f t="shared" si="52"/>
        <v>0</v>
      </c>
      <c r="AG95" s="76">
        <v>41707</v>
      </c>
      <c r="AH95" s="2">
        <f t="shared" si="53"/>
        <v>2014</v>
      </c>
      <c r="AI95" s="62">
        <f t="shared" si="54"/>
        <v>4</v>
      </c>
      <c r="AJ95" s="62" t="str">
        <f t="shared" si="55"/>
        <v>Poussin</v>
      </c>
      <c r="AK95" s="2" t="str">
        <f t="shared" si="56"/>
        <v>P</v>
      </c>
      <c r="AL95" t="s">
        <v>691</v>
      </c>
      <c r="AM95" s="2" t="str">
        <f t="shared" si="57"/>
        <v>T</v>
      </c>
      <c r="AN95" s="2"/>
      <c r="AO95" s="2" t="str">
        <f t="shared" si="58"/>
        <v/>
      </c>
      <c r="AP95" s="2" t="str">
        <f t="shared" si="59"/>
        <v>TP</v>
      </c>
      <c r="AQ95" s="50">
        <f>IF(AP95="",0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AR95" s="2"/>
      <c r="AS95" s="6">
        <f t="shared" si="60"/>
        <v>0</v>
      </c>
      <c r="AT95" s="2"/>
      <c r="AU95" s="6">
        <f>IF(AT95="",0,IF(AT95="non",0,IF(AT95="oui",IF(AJ95="veteran",parametre!I$7,IF(AJ95="senior",parametre!N$7,parametre!K$7)))))</f>
        <v>0</v>
      </c>
      <c r="AV95" s="2"/>
      <c r="AW95" s="6">
        <f>IF(AV95="",0,IF(AV95="oui",parametre!I$8,0))</f>
        <v>0</v>
      </c>
      <c r="AX95" s="2"/>
      <c r="AY95" s="6">
        <f>IF(AX95="",0,IF(AX95="oui",parametre!I$9,0))</f>
        <v>0</v>
      </c>
      <c r="AZ95" s="2"/>
      <c r="BA95" s="2"/>
      <c r="BB95" s="6">
        <f t="shared" si="61"/>
        <v>0</v>
      </c>
      <c r="BC95" s="50">
        <f>IF(AP95="",""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BD95" s="6">
        <f>IF(AP95="","",IF(AP95="v",parametre!D$25,IF(AP95="b",parametre!D$26,IF(AP95="tv",parametre!D$2,IF(AP95="ts",parametre!D$3,IF(AP95="tj",parametre!D$4,IF(AP95="tc",parametre!D$5,IF(AP95="tm",parametre!D$6,IF(AP95="tb",parametre!D$7,IF(AP95="tp",parametre!D$8,IF(AP95="plv",parametre!D$9,IF(AP95="pev",parametre!D$10,IF(AP95="pls",parametre!D$11,IF(AP95="pes",parametre!D$12,IF(AP95="pej",parametre!D$13,IF(AP95="pec",parametre!D$14,IF(AP95="pem",parametre!D$15,IF(AP95="peb",parametre!D$16,IF(AP95="pep",parametre!D$17,IF(AP95="ev",parametre!D$18,IF(AP95="es",parametre!D$19,IF(AP95="ej",parametre!D$20,IF(AP95="ec",parametre!D$21,IF(AP95="em",parametre!D$22,IF(AP95="eb",parametre!D$23,IF(AP95="ep",parametre!D$24,0))))))))))))))))))))))))))</f>
        <v>129.5</v>
      </c>
      <c r="BE95" s="6">
        <f>IF(AP95="","",IF(AP95="v",parametre!E$25,IF(AP95="b",parametre!E$26,IF(AP95="tv",parametre!E$2,IF(AP95="ts",parametre!E$3,IF(AP95="tj",parametre!E$4,IF(AP95="tc",parametre!E$5,IF(AP95="tm",parametre!E$6,IF(AP95="tb",parametre!E$7,IF(AP95="tp",parametre!E$8,IF(AP95="plv",parametre!E$9,IF(AP95="pev",parametre!E$10,IF(AP95="pls",parametre!E$11,IF(AP95="pes",parametre!E$12,IF(AP95="pej",parametre!E$13,IF(AP95="pec",parametre!E$14,IF(AP95="pem",parametre!E$15,IF(AP95="peb",parametre!E$16,IF(AP95="pep",parametre!E$17,IF(AP95="ev",parametre!E$18,IF(AP95="es",parametre!E$19,IF(AP95="ej",parametre!E$20,IF(AP95="ec",parametre!E$21,IF(AP95="em",parametre!E$22,IF(AP95="eb",parametre!E$23,IF(AP95="ep",parametre!E$24,0))))))))))))))))))))))))))</f>
        <v>34.5</v>
      </c>
      <c r="BF95" s="54">
        <f t="shared" si="62"/>
        <v>164</v>
      </c>
      <c r="BG95" s="2"/>
      <c r="BH95" s="2"/>
      <c r="BI95" s="2"/>
      <c r="BJ95" s="6">
        <f t="shared" si="63"/>
        <v>0</v>
      </c>
      <c r="BK95" s="2"/>
      <c r="BL95" s="2"/>
      <c r="BM95" s="2"/>
      <c r="BN95" s="58">
        <f t="shared" si="64"/>
        <v>164</v>
      </c>
      <c r="BO95" s="57">
        <f t="shared" si="65"/>
        <v>0</v>
      </c>
      <c r="BP95" s="61">
        <f t="shared" si="66"/>
        <v>164</v>
      </c>
      <c r="BQ95" s="155" t="s">
        <v>194</v>
      </c>
      <c r="BR95" s="177" t="str">
        <f>CONCATENATE(Tableau2[[#This Row],[Colonne1]],".jpg")</f>
        <v>LEGRAND Campbell.jpg</v>
      </c>
      <c r="BS95" s="181" t="str">
        <f>$BP$1&amp;Tableau2[[#This Row],[Colonne70]]</f>
        <v>F:\Gestion club DIJON TT\licencie\LEGRAND Campbell.jpg</v>
      </c>
    </row>
    <row r="96" spans="1:71" ht="21" x14ac:dyDescent="0.25">
      <c r="A96" s="63" t="str">
        <f t="shared" si="46"/>
        <v>LEVAULT Pierre</v>
      </c>
      <c r="B96" s="76">
        <v>43347</v>
      </c>
      <c r="C96">
        <v>2112118</v>
      </c>
      <c r="D96" s="2" t="s">
        <v>518</v>
      </c>
      <c r="E96" s="2" t="str">
        <f t="shared" si="47"/>
        <v>LEVAULT</v>
      </c>
      <c r="F96" t="s">
        <v>649</v>
      </c>
      <c r="G96" s="2" t="str">
        <f t="shared" si="48"/>
        <v>Pierre</v>
      </c>
      <c r="H96"/>
      <c r="I96"/>
      <c r="J96"/>
      <c r="K96" s="178"/>
      <c r="L96" s="178"/>
      <c r="M96"/>
      <c r="N96" s="2"/>
      <c r="O96" s="2"/>
      <c r="P96" s="6">
        <f t="shared" si="49"/>
        <v>0</v>
      </c>
      <c r="Q96" s="2"/>
      <c r="R96" s="2"/>
      <c r="S96" s="2"/>
      <c r="T96" s="2"/>
      <c r="U96" s="2"/>
      <c r="V96" s="6">
        <f t="shared" si="50"/>
        <v>0</v>
      </c>
      <c r="W96" s="2"/>
      <c r="X96" s="2"/>
      <c r="Y96" s="2"/>
      <c r="Z96" s="2"/>
      <c r="AA96" s="2"/>
      <c r="AB96" s="6">
        <f t="shared" si="51"/>
        <v>0</v>
      </c>
      <c r="AC96" s="2"/>
      <c r="AD96" s="2"/>
      <c r="AE96" s="2"/>
      <c r="AF96" s="57">
        <f t="shared" si="52"/>
        <v>0</v>
      </c>
      <c r="AG96" s="76">
        <v>39082</v>
      </c>
      <c r="AH96" s="2">
        <f t="shared" si="53"/>
        <v>2006</v>
      </c>
      <c r="AI96" s="62">
        <f t="shared" si="54"/>
        <v>12</v>
      </c>
      <c r="AJ96" s="62" t="str">
        <f t="shared" si="55"/>
        <v>Minime</v>
      </c>
      <c r="AK96" s="2" t="str">
        <f t="shared" si="56"/>
        <v>M</v>
      </c>
      <c r="AL96" t="s">
        <v>691</v>
      </c>
      <c r="AM96" s="2" t="str">
        <f t="shared" si="57"/>
        <v>T</v>
      </c>
      <c r="AN96" s="2"/>
      <c r="AO96" s="2" t="str">
        <f t="shared" si="58"/>
        <v/>
      </c>
      <c r="AP96" s="2" t="str">
        <f t="shared" si="59"/>
        <v>TM</v>
      </c>
      <c r="AQ96" s="50">
        <f>IF(AP96="",0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AR96" s="2"/>
      <c r="AS96" s="6">
        <f t="shared" si="60"/>
        <v>0</v>
      </c>
      <c r="AT96" s="2"/>
      <c r="AU96" s="6">
        <f>IF(AT96="",0,IF(AT96="non",0,IF(AT96="oui",IF(AJ96="veteran",parametre!I$7,IF(AJ96="senior",parametre!N$7,parametre!K$7)))))</f>
        <v>0</v>
      </c>
      <c r="AV96" s="2"/>
      <c r="AW96" s="6">
        <f>IF(AV96="",0,IF(AV96="oui",parametre!I$8,0))</f>
        <v>0</v>
      </c>
      <c r="AX96" s="2"/>
      <c r="AY96" s="6">
        <f>IF(AX96="",0,IF(AX96="oui",parametre!I$9,0))</f>
        <v>0</v>
      </c>
      <c r="AZ96" s="2"/>
      <c r="BA96" s="2"/>
      <c r="BB96" s="6">
        <f t="shared" si="61"/>
        <v>0</v>
      </c>
      <c r="BC96" s="50">
        <f>IF(AP96="",""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BD96" s="6">
        <f>IF(AP96="","",IF(AP96="v",parametre!D$25,IF(AP96="b",parametre!D$26,IF(AP96="tv",parametre!D$2,IF(AP96="ts",parametre!D$3,IF(AP96="tj",parametre!D$4,IF(AP96="tc",parametre!D$5,IF(AP96="tm",parametre!D$6,IF(AP96="tb",parametre!D$7,IF(AP96="tp",parametre!D$8,IF(AP96="plv",parametre!D$9,IF(AP96="pev",parametre!D$10,IF(AP96="pls",parametre!D$11,IF(AP96="pes",parametre!D$12,IF(AP96="pej",parametre!D$13,IF(AP96="pec",parametre!D$14,IF(AP96="pem",parametre!D$15,IF(AP96="peb",parametre!D$16,IF(AP96="pep",parametre!D$17,IF(AP96="ev",parametre!D$18,IF(AP96="es",parametre!D$19,IF(AP96="ej",parametre!D$20,IF(AP96="ec",parametre!D$21,IF(AP96="em",parametre!D$22,IF(AP96="eb",parametre!D$23,IF(AP96="ep",parametre!D$24,0))))))))))))))))))))))))))</f>
        <v>128.5</v>
      </c>
      <c r="BE96" s="6">
        <f>IF(AP96="","",IF(AP96="v",parametre!E$25,IF(AP96="b",parametre!E$26,IF(AP96="tv",parametre!E$2,IF(AP96="ts",parametre!E$3,IF(AP96="tj",parametre!E$4,IF(AP96="tc",parametre!E$5,IF(AP96="tm",parametre!E$6,IF(AP96="tb",parametre!E$7,IF(AP96="tp",parametre!E$8,IF(AP96="plv",parametre!E$9,IF(AP96="pev",parametre!E$10,IF(AP96="pls",parametre!E$11,IF(AP96="pes",parametre!E$12,IF(AP96="pej",parametre!E$13,IF(AP96="pec",parametre!E$14,IF(AP96="pem",parametre!E$15,IF(AP96="peb",parametre!E$16,IF(AP96="pep",parametre!E$17,IF(AP96="ev",parametre!E$18,IF(AP96="es",parametre!E$19,IF(AP96="ej",parametre!E$20,IF(AP96="ec",parametre!E$21,IF(AP96="em",parametre!E$22,IF(AP96="eb",parametre!E$23,IF(AP96="ep",parametre!E$24,0))))))))))))))))))))))))))</f>
        <v>40.5</v>
      </c>
      <c r="BF96" s="54">
        <f t="shared" si="62"/>
        <v>169</v>
      </c>
      <c r="BG96" s="2"/>
      <c r="BH96" s="2"/>
      <c r="BI96" s="2"/>
      <c r="BJ96" s="6">
        <f t="shared" si="63"/>
        <v>0</v>
      </c>
      <c r="BK96" s="2"/>
      <c r="BL96" s="2"/>
      <c r="BM96" s="2"/>
      <c r="BN96" s="58">
        <f t="shared" si="64"/>
        <v>169</v>
      </c>
      <c r="BO96" s="57">
        <f t="shared" si="65"/>
        <v>0</v>
      </c>
      <c r="BP96" s="61">
        <f t="shared" si="66"/>
        <v>169</v>
      </c>
      <c r="BQ96" s="155" t="s">
        <v>193</v>
      </c>
      <c r="BR96" s="177" t="str">
        <f>CONCATENATE(Tableau2[[#This Row],[Colonne1]],".jpg")</f>
        <v>LEVAULT Pierre.jpg</v>
      </c>
      <c r="BS96" s="181" t="str">
        <f>$BP$1&amp;Tableau2[[#This Row],[Colonne70]]</f>
        <v>F:\Gestion club DIJON TT\licencie\LEVAULT Pierre.jpg</v>
      </c>
    </row>
    <row r="97" spans="1:71" ht="21" x14ac:dyDescent="0.25">
      <c r="A97" s="63" t="str">
        <f t="shared" si="46"/>
        <v>LORIOT Sarah</v>
      </c>
      <c r="B97" s="76">
        <v>43370</v>
      </c>
      <c r="C97">
        <v>2112720</v>
      </c>
      <c r="D97" s="2" t="s">
        <v>519</v>
      </c>
      <c r="E97" s="2" t="str">
        <f t="shared" si="47"/>
        <v>LORIOT</v>
      </c>
      <c r="F97" t="s">
        <v>650</v>
      </c>
      <c r="G97" s="2" t="str">
        <f t="shared" si="48"/>
        <v>Sarah</v>
      </c>
      <c r="H97"/>
      <c r="I97"/>
      <c r="J97"/>
      <c r="K97" s="178"/>
      <c r="L97" s="178"/>
      <c r="M97"/>
      <c r="N97" s="2"/>
      <c r="O97" s="2"/>
      <c r="P97" s="6">
        <f t="shared" si="49"/>
        <v>0</v>
      </c>
      <c r="Q97" s="2"/>
      <c r="R97" s="2"/>
      <c r="S97" s="2"/>
      <c r="T97" s="2"/>
      <c r="U97" s="2"/>
      <c r="V97" s="6">
        <f t="shared" si="50"/>
        <v>0</v>
      </c>
      <c r="W97" s="2"/>
      <c r="X97" s="2"/>
      <c r="Y97" s="2"/>
      <c r="Z97" s="2"/>
      <c r="AA97" s="2"/>
      <c r="AB97" s="6">
        <f t="shared" si="51"/>
        <v>0</v>
      </c>
      <c r="AC97" s="2"/>
      <c r="AD97" s="2"/>
      <c r="AE97" s="2"/>
      <c r="AF97" s="57">
        <f t="shared" si="52"/>
        <v>0</v>
      </c>
      <c r="AG97" s="76">
        <v>38822</v>
      </c>
      <c r="AH97" s="2">
        <f t="shared" si="53"/>
        <v>2006</v>
      </c>
      <c r="AI97" s="62">
        <f t="shared" si="54"/>
        <v>12</v>
      </c>
      <c r="AJ97" s="62" t="str">
        <f t="shared" si="55"/>
        <v>Minime</v>
      </c>
      <c r="AK97" s="2" t="str">
        <f t="shared" si="56"/>
        <v>M</v>
      </c>
      <c r="AL97" t="s">
        <v>691</v>
      </c>
      <c r="AM97" s="2" t="str">
        <f t="shared" si="57"/>
        <v>T</v>
      </c>
      <c r="AN97" s="2"/>
      <c r="AO97" s="2" t="str">
        <f t="shared" si="58"/>
        <v/>
      </c>
      <c r="AP97" s="2" t="str">
        <f t="shared" si="59"/>
        <v>TM</v>
      </c>
      <c r="AQ97" s="50">
        <f>IF(AP97="",0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AR97" s="2"/>
      <c r="AS97" s="6">
        <f t="shared" si="60"/>
        <v>0</v>
      </c>
      <c r="AT97" s="2"/>
      <c r="AU97" s="6">
        <f>IF(AT97="",0,IF(AT97="non",0,IF(AT97="oui",IF(AJ97="veteran",parametre!I$7,IF(AJ97="senior",parametre!N$7,parametre!K$7)))))</f>
        <v>0</v>
      </c>
      <c r="AV97" s="2"/>
      <c r="AW97" s="6">
        <f>IF(AV97="",0,IF(AV97="oui",parametre!I$8,0))</f>
        <v>0</v>
      </c>
      <c r="AX97" s="2"/>
      <c r="AY97" s="6">
        <f>IF(AX97="",0,IF(AX97="oui",parametre!I$9,0))</f>
        <v>0</v>
      </c>
      <c r="AZ97" s="2"/>
      <c r="BA97" s="2"/>
      <c r="BB97" s="6">
        <f t="shared" si="61"/>
        <v>0</v>
      </c>
      <c r="BC97" s="50">
        <f>IF(AP97="",""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BD97" s="6">
        <f>IF(AP97="","",IF(AP97="v",parametre!D$25,IF(AP97="b",parametre!D$26,IF(AP97="tv",parametre!D$2,IF(AP97="ts",parametre!D$3,IF(AP97="tj",parametre!D$4,IF(AP97="tc",parametre!D$5,IF(AP97="tm",parametre!D$6,IF(AP97="tb",parametre!D$7,IF(AP97="tp",parametre!D$8,IF(AP97="plv",parametre!D$9,IF(AP97="pev",parametre!D$10,IF(AP97="pls",parametre!D$11,IF(AP97="pes",parametre!D$12,IF(AP97="pej",parametre!D$13,IF(AP97="pec",parametre!D$14,IF(AP97="pem",parametre!D$15,IF(AP97="peb",parametre!D$16,IF(AP97="pep",parametre!D$17,IF(AP97="ev",parametre!D$18,IF(AP97="es",parametre!D$19,IF(AP97="ej",parametre!D$20,IF(AP97="ec",parametre!D$21,IF(AP97="em",parametre!D$22,IF(AP97="eb",parametre!D$23,IF(AP97="ep",parametre!D$24,0))))))))))))))))))))))))))</f>
        <v>128.5</v>
      </c>
      <c r="BE97" s="6">
        <f>IF(AP97="","",IF(AP97="v",parametre!E$25,IF(AP97="b",parametre!E$26,IF(AP97="tv",parametre!E$2,IF(AP97="ts",parametre!E$3,IF(AP97="tj",parametre!E$4,IF(AP97="tc",parametre!E$5,IF(AP97="tm",parametre!E$6,IF(AP97="tb",parametre!E$7,IF(AP97="tp",parametre!E$8,IF(AP97="plv",parametre!E$9,IF(AP97="pev",parametre!E$10,IF(AP97="pls",parametre!E$11,IF(AP97="pes",parametre!E$12,IF(AP97="pej",parametre!E$13,IF(AP97="pec",parametre!E$14,IF(AP97="pem",parametre!E$15,IF(AP97="peb",parametre!E$16,IF(AP97="pep",parametre!E$17,IF(AP97="ev",parametre!E$18,IF(AP97="es",parametre!E$19,IF(AP97="ej",parametre!E$20,IF(AP97="ec",parametre!E$21,IF(AP97="em",parametre!E$22,IF(AP97="eb",parametre!E$23,IF(AP97="ep",parametre!E$24,0))))))))))))))))))))))))))</f>
        <v>40.5</v>
      </c>
      <c r="BF97" s="54">
        <f t="shared" si="62"/>
        <v>169</v>
      </c>
      <c r="BG97" s="2"/>
      <c r="BH97" s="2"/>
      <c r="BI97" s="2"/>
      <c r="BJ97" s="6">
        <f t="shared" si="63"/>
        <v>0</v>
      </c>
      <c r="BK97" s="2"/>
      <c r="BL97" s="2"/>
      <c r="BM97" s="2"/>
      <c r="BN97" s="58">
        <f t="shared" si="64"/>
        <v>169</v>
      </c>
      <c r="BO97" s="57">
        <f t="shared" si="65"/>
        <v>0</v>
      </c>
      <c r="BP97" s="61">
        <f t="shared" si="66"/>
        <v>169</v>
      </c>
      <c r="BQ97" s="155" t="s">
        <v>194</v>
      </c>
      <c r="BR97" s="177" t="str">
        <f>CONCATENATE(Tableau2[[#This Row],[Colonne1]],".jpg")</f>
        <v>LORIOT Sarah.jpg</v>
      </c>
      <c r="BS97" s="181" t="str">
        <f>$BP$1&amp;Tableau2[[#This Row],[Colonne70]]</f>
        <v>F:\Gestion club DIJON TT\licencie\LORIOT Sarah.jpg</v>
      </c>
    </row>
    <row r="98" spans="1:71" ht="21" x14ac:dyDescent="0.25">
      <c r="A98" s="63" t="str">
        <f t="shared" si="46"/>
        <v>MAIGNAUT Julien</v>
      </c>
      <c r="B98" s="76">
        <v>43364</v>
      </c>
      <c r="C98">
        <v>3324961</v>
      </c>
      <c r="D98" s="2" t="s">
        <v>520</v>
      </c>
      <c r="E98" s="2" t="str">
        <f t="shared" si="47"/>
        <v>MAIGNAUT</v>
      </c>
      <c r="F98" t="s">
        <v>575</v>
      </c>
      <c r="G98" s="2" t="str">
        <f t="shared" si="48"/>
        <v>Julien</v>
      </c>
      <c r="H98"/>
      <c r="I98"/>
      <c r="J98"/>
      <c r="K98" s="178"/>
      <c r="L98" s="178"/>
      <c r="M98"/>
      <c r="N98" s="2"/>
      <c r="O98" s="2"/>
      <c r="P98" s="6">
        <f t="shared" si="49"/>
        <v>0</v>
      </c>
      <c r="Q98" s="2"/>
      <c r="R98" s="2"/>
      <c r="S98" s="2"/>
      <c r="T98" s="2"/>
      <c r="U98" s="2"/>
      <c r="V98" s="6">
        <f t="shared" si="50"/>
        <v>0</v>
      </c>
      <c r="W98" s="2"/>
      <c r="X98" s="2"/>
      <c r="Y98" s="2"/>
      <c r="Z98" s="2"/>
      <c r="AA98" s="2"/>
      <c r="AB98" s="6">
        <f t="shared" si="51"/>
        <v>0</v>
      </c>
      <c r="AC98" s="2"/>
      <c r="AD98" s="2"/>
      <c r="AE98" s="2"/>
      <c r="AF98" s="57">
        <f t="shared" si="52"/>
        <v>0</v>
      </c>
      <c r="AG98" s="76">
        <v>31666</v>
      </c>
      <c r="AH98" s="2">
        <f t="shared" si="53"/>
        <v>1986</v>
      </c>
      <c r="AI98" s="62">
        <f t="shared" si="54"/>
        <v>32</v>
      </c>
      <c r="AJ98" s="62" t="str">
        <f t="shared" si="55"/>
        <v>Senior</v>
      </c>
      <c r="AK98" s="2" t="str">
        <f t="shared" si="56"/>
        <v>S</v>
      </c>
      <c r="AL98" t="s">
        <v>691</v>
      </c>
      <c r="AM98" s="2" t="str">
        <f t="shared" si="57"/>
        <v>T</v>
      </c>
      <c r="AN98" s="2"/>
      <c r="AO98" s="2" t="str">
        <f t="shared" si="58"/>
        <v/>
      </c>
      <c r="AP98" s="2" t="str">
        <f t="shared" si="59"/>
        <v>TS</v>
      </c>
      <c r="AQ98" s="50">
        <f>IF(AP98="",0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AR98" s="2"/>
      <c r="AS98" s="6">
        <f t="shared" si="60"/>
        <v>0</v>
      </c>
      <c r="AT98" s="2"/>
      <c r="AU98" s="6">
        <f>IF(AT98="",0,IF(AT98="non",0,IF(AT98="oui",IF(AJ98="veteran",parametre!I$7,IF(AJ98="senior",parametre!N$7,parametre!K$7)))))</f>
        <v>0</v>
      </c>
      <c r="AV98" s="2"/>
      <c r="AW98" s="6">
        <f>IF(AV98="",0,IF(AV98="oui",parametre!I$8,0))</f>
        <v>0</v>
      </c>
      <c r="AX98" s="2"/>
      <c r="AY98" s="6">
        <f>IF(AX98="",0,IF(AX98="oui",parametre!I$9,0))</f>
        <v>0</v>
      </c>
      <c r="AZ98" s="2"/>
      <c r="BA98" s="2"/>
      <c r="BB98" s="6">
        <f t="shared" si="61"/>
        <v>0</v>
      </c>
      <c r="BC98" s="50">
        <f>IF(AP98="",""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BD98" s="6">
        <f>IF(AP98="","",IF(AP98="v",parametre!D$25,IF(AP98="b",parametre!D$26,IF(AP98="tv",parametre!D$2,IF(AP98="ts",parametre!D$3,IF(AP98="tj",parametre!D$4,IF(AP98="tc",parametre!D$5,IF(AP98="tm",parametre!D$6,IF(AP98="tb",parametre!D$7,IF(AP98="tp",parametre!D$8,IF(AP98="plv",parametre!D$9,IF(AP98="pev",parametre!D$10,IF(AP98="pls",parametre!D$11,IF(AP98="pes",parametre!D$12,IF(AP98="pej",parametre!D$13,IF(AP98="pec",parametre!D$14,IF(AP98="pem",parametre!D$15,IF(AP98="peb",parametre!D$16,IF(AP98="pep",parametre!D$17,IF(AP98="ev",parametre!D$18,IF(AP98="es",parametre!D$19,IF(AP98="ej",parametre!D$20,IF(AP98="ec",parametre!D$21,IF(AP98="em",parametre!D$22,IF(AP98="eb",parametre!D$23,IF(AP98="ep",parametre!D$24,0))))))))))))))))))))))))))</f>
        <v>125</v>
      </c>
      <c r="BE98" s="6">
        <f>IF(AP98="","",IF(AP98="v",parametre!E$25,IF(AP98="b",parametre!E$26,IF(AP98="tv",parametre!E$2,IF(AP98="ts",parametre!E$3,IF(AP98="tj",parametre!E$4,IF(AP98="tc",parametre!E$5,IF(AP98="tm",parametre!E$6,IF(AP98="tb",parametre!E$7,IF(AP98="tp",parametre!E$8,IF(AP98="plv",parametre!E$9,IF(AP98="pev",parametre!E$10,IF(AP98="pls",parametre!E$11,IF(AP98="pes",parametre!E$12,IF(AP98="pej",parametre!E$13,IF(AP98="pec",parametre!E$14,IF(AP98="pem",parametre!E$15,IF(AP98="peb",parametre!E$16,IF(AP98="pep",parametre!E$17,IF(AP98="ev",parametre!E$18,IF(AP98="es",parametre!E$19,IF(AP98="ej",parametre!E$20,IF(AP98="ec",parametre!E$21,IF(AP98="em",parametre!E$22,IF(AP98="eb",parametre!E$23,IF(AP98="ep",parametre!E$24,0))))))))))))))))))))))))))</f>
        <v>59</v>
      </c>
      <c r="BF98" s="54">
        <f t="shared" si="62"/>
        <v>184</v>
      </c>
      <c r="BG98" s="2"/>
      <c r="BH98" s="2"/>
      <c r="BI98" s="2"/>
      <c r="BJ98" s="6">
        <f t="shared" si="63"/>
        <v>0</v>
      </c>
      <c r="BK98" s="2"/>
      <c r="BL98" s="2"/>
      <c r="BM98" s="2"/>
      <c r="BN98" s="58">
        <f t="shared" si="64"/>
        <v>184</v>
      </c>
      <c r="BO98" s="57">
        <f t="shared" si="65"/>
        <v>0</v>
      </c>
      <c r="BP98" s="61">
        <f t="shared" si="66"/>
        <v>184</v>
      </c>
      <c r="BQ98" s="155" t="s">
        <v>193</v>
      </c>
      <c r="BR98" s="177" t="str">
        <f>CONCATENATE(Tableau2[[#This Row],[Colonne1]],".jpg")</f>
        <v>MAIGNAUT Julien.jpg</v>
      </c>
      <c r="BS98" s="181" t="str">
        <f>$BP$1&amp;Tableau2[[#This Row],[Colonne70]]</f>
        <v>F:\Gestion club DIJON TT\licencie\MAIGNAUT Julien.jpg</v>
      </c>
    </row>
    <row r="99" spans="1:71" ht="21" x14ac:dyDescent="0.25">
      <c r="A99" s="63" t="str">
        <f t="shared" si="46"/>
        <v>MARTIRE Patricia</v>
      </c>
      <c r="B99" s="76">
        <v>43474</v>
      </c>
      <c r="C99">
        <v>2112570</v>
      </c>
      <c r="D99" s="2" t="s">
        <v>521</v>
      </c>
      <c r="E99" s="2" t="str">
        <f t="shared" si="47"/>
        <v>MARTIRE</v>
      </c>
      <c r="F99" t="s">
        <v>651</v>
      </c>
      <c r="G99" s="2" t="str">
        <f t="shared" si="48"/>
        <v>Patricia</v>
      </c>
      <c r="H99"/>
      <c r="I99"/>
      <c r="J99"/>
      <c r="K99" s="178"/>
      <c r="L99" s="178"/>
      <c r="M99"/>
      <c r="N99" s="2"/>
      <c r="O99" s="2"/>
      <c r="P99" s="6">
        <f t="shared" si="49"/>
        <v>0</v>
      </c>
      <c r="Q99" s="2"/>
      <c r="R99" s="2"/>
      <c r="S99" s="2"/>
      <c r="T99" s="2"/>
      <c r="U99" s="2"/>
      <c r="V99" s="6">
        <f t="shared" si="50"/>
        <v>0</v>
      </c>
      <c r="W99" s="2"/>
      <c r="X99" s="2"/>
      <c r="Y99" s="2"/>
      <c r="Z99" s="2"/>
      <c r="AA99" s="2"/>
      <c r="AB99" s="6">
        <f t="shared" si="51"/>
        <v>0</v>
      </c>
      <c r="AC99" s="2"/>
      <c r="AD99" s="2"/>
      <c r="AE99" s="2"/>
      <c r="AF99" s="57">
        <f t="shared" si="52"/>
        <v>0</v>
      </c>
      <c r="AG99" s="76">
        <v>22580</v>
      </c>
      <c r="AH99" s="2">
        <f t="shared" si="53"/>
        <v>1961</v>
      </c>
      <c r="AI99" s="62">
        <f t="shared" si="54"/>
        <v>57</v>
      </c>
      <c r="AJ99" s="62" t="str">
        <f t="shared" si="55"/>
        <v>Veteran</v>
      </c>
      <c r="AK99" s="2" t="str">
        <f t="shared" si="56"/>
        <v>V</v>
      </c>
      <c r="AL99" t="s">
        <v>692</v>
      </c>
      <c r="AM99" s="2" t="str">
        <f t="shared" si="57"/>
        <v>P</v>
      </c>
      <c r="AN99" s="2"/>
      <c r="AO99" s="2" t="str">
        <f t="shared" si="58"/>
        <v/>
      </c>
      <c r="AP99" s="2" t="str">
        <f t="shared" si="59"/>
        <v>PV</v>
      </c>
      <c r="AQ99" s="50">
        <f>IF(AP99="",0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AR99" s="2"/>
      <c r="AS99" s="6">
        <f t="shared" si="60"/>
        <v>0</v>
      </c>
      <c r="AT99" s="2"/>
      <c r="AU99" s="6">
        <f>IF(AT99="",0,IF(AT99="non",0,IF(AT99="oui",IF(AJ99="veteran",parametre!I$7,IF(AJ99="senior",parametre!N$7,parametre!K$7)))))</f>
        <v>0</v>
      </c>
      <c r="AV99" s="2"/>
      <c r="AW99" s="6">
        <f>IF(AV99="",0,IF(AV99="oui",parametre!I$8,0))</f>
        <v>0</v>
      </c>
      <c r="AX99" s="2"/>
      <c r="AY99" s="6">
        <f>IF(AX99="",0,IF(AX99="oui",parametre!I$9,0))</f>
        <v>0</v>
      </c>
      <c r="AZ99" s="2"/>
      <c r="BA99" s="2"/>
      <c r="BB99" s="6">
        <f t="shared" si="61"/>
        <v>0</v>
      </c>
      <c r="BC99" s="50">
        <f>IF(AP99="",""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BD99" s="6">
        <f>IF(AP99="","",IF(AP99="v",parametre!D$25,IF(AP99="b",parametre!D$26,IF(AP99="tv",parametre!D$2,IF(AP99="ts",parametre!D$3,IF(AP99="tj",parametre!D$4,IF(AP99="tc",parametre!D$5,IF(AP99="tm",parametre!D$6,IF(AP99="tb",parametre!D$7,IF(AP99="tp",parametre!D$8,IF(AP99="plv",parametre!D$9,IF(AP99="pev",parametre!D$10,IF(AP99="pls",parametre!D$11,IF(AP99="pes",parametre!D$12,IF(AP99="pej",parametre!D$13,IF(AP99="pec",parametre!D$14,IF(AP99="pem",parametre!D$15,IF(AP99="peb",parametre!D$16,IF(AP99="pep",parametre!D$17,IF(AP99="ev",parametre!D$18,IF(AP99="es",parametre!D$19,IF(AP99="ej",parametre!D$20,IF(AP99="ec",parametre!D$21,IF(AP99="em",parametre!D$22,IF(AP99="eb",parametre!D$23,IF(AP99="ep",parametre!D$24,0))))))))))))))))))))))))))</f>
        <v>0</v>
      </c>
      <c r="BE99" s="6">
        <f>IF(AP99="","",IF(AP99="v",parametre!E$25,IF(AP99="b",parametre!E$26,IF(AP99="tv",parametre!E$2,IF(AP99="ts",parametre!E$3,IF(AP99="tj",parametre!E$4,IF(AP99="tc",parametre!E$5,IF(AP99="tm",parametre!E$6,IF(AP99="tb",parametre!E$7,IF(AP99="tp",parametre!E$8,IF(AP99="plv",parametre!E$9,IF(AP99="pev",parametre!E$10,IF(AP99="pls",parametre!E$11,IF(AP99="pes",parametre!E$12,IF(AP99="pej",parametre!E$13,IF(AP99="pec",parametre!E$14,IF(AP99="pem",parametre!E$15,IF(AP99="peb",parametre!E$16,IF(AP99="pep",parametre!E$17,IF(AP99="ev",parametre!E$18,IF(AP99="es",parametre!E$19,IF(AP99="ej",parametre!E$20,IF(AP99="ec",parametre!E$21,IF(AP99="em",parametre!E$22,IF(AP99="eb",parametre!E$23,IF(AP99="ep",parametre!E$24,0))))))))))))))))))))))))))</f>
        <v>0</v>
      </c>
      <c r="BF99" s="54">
        <f t="shared" si="62"/>
        <v>0</v>
      </c>
      <c r="BG99" s="2"/>
      <c r="BH99" s="2"/>
      <c r="BI99" s="2"/>
      <c r="BJ99" s="6">
        <f t="shared" si="63"/>
        <v>0</v>
      </c>
      <c r="BK99" s="2"/>
      <c r="BL99" s="2"/>
      <c r="BM99" s="2"/>
      <c r="BN99" s="58">
        <f t="shared" si="64"/>
        <v>0</v>
      </c>
      <c r="BO99" s="57">
        <f t="shared" si="65"/>
        <v>0</v>
      </c>
      <c r="BP99" s="61">
        <f t="shared" si="66"/>
        <v>0</v>
      </c>
      <c r="BQ99" s="155" t="s">
        <v>194</v>
      </c>
      <c r="BR99" s="177" t="str">
        <f>CONCATENATE(Tableau2[[#This Row],[Colonne1]],".jpg")</f>
        <v>MARTIRE Patricia.jpg</v>
      </c>
      <c r="BS99" s="181" t="str">
        <f>$BP$1&amp;Tableau2[[#This Row],[Colonne70]]</f>
        <v>F:\Gestion club DIJON TT\licencie\MARTIRE Patricia.jpg</v>
      </c>
    </row>
    <row r="100" spans="1:71" ht="21" x14ac:dyDescent="0.25">
      <c r="A100" s="63" t="str">
        <f t="shared" si="46"/>
        <v>MASSART Jean Pierre</v>
      </c>
      <c r="B100" s="76">
        <v>43356</v>
      </c>
      <c r="C100">
        <v>2111468</v>
      </c>
      <c r="D100" s="2" t="s">
        <v>522</v>
      </c>
      <c r="E100" s="2" t="str">
        <f t="shared" si="47"/>
        <v>MASSART</v>
      </c>
      <c r="F100" t="s">
        <v>652</v>
      </c>
      <c r="G100" s="2" t="str">
        <f t="shared" si="48"/>
        <v>Jean Pierre</v>
      </c>
      <c r="H100"/>
      <c r="I100"/>
      <c r="J100"/>
      <c r="K100" s="178"/>
      <c r="L100" s="178"/>
      <c r="M100"/>
      <c r="N100" s="2"/>
      <c r="O100" s="2"/>
      <c r="P100" s="6">
        <f t="shared" si="49"/>
        <v>0</v>
      </c>
      <c r="Q100" s="2"/>
      <c r="R100" s="2"/>
      <c r="S100" s="2"/>
      <c r="T100" s="2"/>
      <c r="U100" s="2"/>
      <c r="V100" s="6">
        <f t="shared" si="50"/>
        <v>0</v>
      </c>
      <c r="W100" s="2"/>
      <c r="X100" s="2"/>
      <c r="Y100" s="2"/>
      <c r="Z100" s="2"/>
      <c r="AA100" s="2"/>
      <c r="AB100" s="6">
        <f t="shared" si="51"/>
        <v>0</v>
      </c>
      <c r="AC100" s="2"/>
      <c r="AD100" s="2"/>
      <c r="AE100" s="2"/>
      <c r="AF100" s="57">
        <f t="shared" si="52"/>
        <v>0</v>
      </c>
      <c r="AG100" s="76">
        <v>17573</v>
      </c>
      <c r="AH100" s="2">
        <f t="shared" si="53"/>
        <v>1948</v>
      </c>
      <c r="AI100" s="62">
        <f t="shared" si="54"/>
        <v>70</v>
      </c>
      <c r="AJ100" s="62" t="str">
        <f t="shared" si="55"/>
        <v>Veteran</v>
      </c>
      <c r="AK100" s="2" t="str">
        <f t="shared" si="56"/>
        <v>V</v>
      </c>
      <c r="AL100" t="s">
        <v>691</v>
      </c>
      <c r="AM100" s="2" t="str">
        <f t="shared" si="57"/>
        <v>T</v>
      </c>
      <c r="AN100" s="2"/>
      <c r="AO100" s="2" t="str">
        <f t="shared" si="58"/>
        <v/>
      </c>
      <c r="AP100" s="2" t="str">
        <f t="shared" si="59"/>
        <v>TV</v>
      </c>
      <c r="AQ100" s="50">
        <f>IF(AP100="",0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AR100" s="2"/>
      <c r="AS100" s="6">
        <f t="shared" si="60"/>
        <v>0</v>
      </c>
      <c r="AT100" s="2"/>
      <c r="AU100" s="6">
        <f>IF(AT100="",0,IF(AT100="non",0,IF(AT100="oui",IF(AJ100="veteran",parametre!I$7,IF(AJ100="senior",parametre!N$7,parametre!K$7)))))</f>
        <v>0</v>
      </c>
      <c r="AV100" s="2"/>
      <c r="AW100" s="6">
        <f>IF(AV100="",0,IF(AV100="oui",parametre!I$8,0))</f>
        <v>0</v>
      </c>
      <c r="AX100" s="2"/>
      <c r="AY100" s="6">
        <f>IF(AX100="",0,IF(AX100="oui",parametre!I$9,0))</f>
        <v>0</v>
      </c>
      <c r="AZ100" s="2"/>
      <c r="BA100" s="2"/>
      <c r="BB100" s="6">
        <f t="shared" si="61"/>
        <v>0</v>
      </c>
      <c r="BC100" s="50">
        <f>IF(AP100="",""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BD100" s="6">
        <f>IF(AP100="","",IF(AP100="v",parametre!D$25,IF(AP100="b",parametre!D$26,IF(AP100="tv",parametre!D$2,IF(AP100="ts",parametre!D$3,IF(AP100="tj",parametre!D$4,IF(AP100="tc",parametre!D$5,IF(AP100="tm",parametre!D$6,IF(AP100="tb",parametre!D$7,IF(AP100="tp",parametre!D$8,IF(AP100="plv",parametre!D$9,IF(AP100="pev",parametre!D$10,IF(AP100="pls",parametre!D$11,IF(AP100="pes",parametre!D$12,IF(AP100="pej",parametre!D$13,IF(AP100="pec",parametre!D$14,IF(AP100="pem",parametre!D$15,IF(AP100="peb",parametre!D$16,IF(AP100="pep",parametre!D$17,IF(AP100="ev",parametre!D$18,IF(AP100="es",parametre!D$19,IF(AP100="ej",parametre!D$20,IF(AP100="ec",parametre!D$21,IF(AP100="em",parametre!D$22,IF(AP100="eb",parametre!D$23,IF(AP100="ep",parametre!D$24,0))))))))))))))))))))))))))</f>
        <v>125</v>
      </c>
      <c r="BE100" s="6">
        <f>IF(AP100="","",IF(AP100="v",parametre!E$25,IF(AP100="b",parametre!E$26,IF(AP100="tv",parametre!E$2,IF(AP100="ts",parametre!E$3,IF(AP100="tj",parametre!E$4,IF(AP100="tc",parametre!E$5,IF(AP100="tm",parametre!E$6,IF(AP100="tb",parametre!E$7,IF(AP100="tp",parametre!E$8,IF(AP100="plv",parametre!E$9,IF(AP100="pev",parametre!E$10,IF(AP100="pls",parametre!E$11,IF(AP100="pes",parametre!E$12,IF(AP100="pej",parametre!E$13,IF(AP100="pec",parametre!E$14,IF(AP100="pem",parametre!E$15,IF(AP100="peb",parametre!E$16,IF(AP100="pep",parametre!E$17,IF(AP100="ev",parametre!E$18,IF(AP100="es",parametre!E$19,IF(AP100="ej",parametre!E$20,IF(AP100="ec",parametre!E$21,IF(AP100="em",parametre!E$22,IF(AP100="eb",parametre!E$23,IF(AP100="ep",parametre!E$24,0))))))))))))))))))))))))))</f>
        <v>59</v>
      </c>
      <c r="BF100" s="54">
        <f t="shared" si="62"/>
        <v>184</v>
      </c>
      <c r="BG100" s="2"/>
      <c r="BH100" s="2"/>
      <c r="BI100" s="2"/>
      <c r="BJ100" s="6">
        <f t="shared" si="63"/>
        <v>0</v>
      </c>
      <c r="BK100" s="2"/>
      <c r="BL100" s="2"/>
      <c r="BM100" s="2"/>
      <c r="BN100" s="58">
        <f t="shared" si="64"/>
        <v>184</v>
      </c>
      <c r="BO100" s="57">
        <f t="shared" si="65"/>
        <v>0</v>
      </c>
      <c r="BP100" s="61">
        <f t="shared" si="66"/>
        <v>184</v>
      </c>
      <c r="BQ100" s="155" t="s">
        <v>193</v>
      </c>
      <c r="BR100" s="177" t="str">
        <f>CONCATENATE(Tableau2[[#This Row],[Colonne1]],".jpg")</f>
        <v>MASSART Jean Pierre.jpg</v>
      </c>
      <c r="BS100" s="181" t="str">
        <f>$BP$1&amp;Tableau2[[#This Row],[Colonne70]]</f>
        <v>F:\Gestion club DIJON TT\licencie\MASSART Jean Pierre.jpg</v>
      </c>
    </row>
    <row r="101" spans="1:71" ht="21" x14ac:dyDescent="0.25">
      <c r="A101" s="63" t="str">
        <f t="shared" si="46"/>
        <v>MERITE Camille</v>
      </c>
      <c r="B101" s="76">
        <v>43354</v>
      </c>
      <c r="C101">
        <v>2111662</v>
      </c>
      <c r="D101" s="2" t="s">
        <v>523</v>
      </c>
      <c r="E101" s="2" t="str">
        <f t="shared" si="47"/>
        <v>MERITE</v>
      </c>
      <c r="F101" t="s">
        <v>598</v>
      </c>
      <c r="G101" s="2" t="str">
        <f t="shared" si="48"/>
        <v>Camille</v>
      </c>
      <c r="H101"/>
      <c r="I101"/>
      <c r="J101"/>
      <c r="K101" s="178"/>
      <c r="L101" s="178"/>
      <c r="M101"/>
      <c r="N101" s="2"/>
      <c r="O101" s="2"/>
      <c r="P101" s="6">
        <f t="shared" si="49"/>
        <v>0</v>
      </c>
      <c r="Q101" s="2"/>
      <c r="R101" s="2"/>
      <c r="S101" s="2"/>
      <c r="T101" s="2"/>
      <c r="U101" s="2"/>
      <c r="V101" s="6">
        <f t="shared" si="50"/>
        <v>0</v>
      </c>
      <c r="W101" s="2"/>
      <c r="X101" s="2"/>
      <c r="Y101" s="2"/>
      <c r="Z101" s="2"/>
      <c r="AA101" s="2"/>
      <c r="AB101" s="6">
        <f t="shared" si="51"/>
        <v>0</v>
      </c>
      <c r="AC101" s="2"/>
      <c r="AD101" s="2"/>
      <c r="AE101" s="2"/>
      <c r="AF101" s="57">
        <f t="shared" si="52"/>
        <v>0</v>
      </c>
      <c r="AG101" s="76">
        <v>38993</v>
      </c>
      <c r="AH101" s="2">
        <f t="shared" si="53"/>
        <v>2006</v>
      </c>
      <c r="AI101" s="62">
        <f t="shared" si="54"/>
        <v>12</v>
      </c>
      <c r="AJ101" s="62" t="str">
        <f t="shared" si="55"/>
        <v>Minime</v>
      </c>
      <c r="AK101" s="2" t="str">
        <f t="shared" si="56"/>
        <v>M</v>
      </c>
      <c r="AL101" t="s">
        <v>691</v>
      </c>
      <c r="AM101" s="2" t="str">
        <f t="shared" si="57"/>
        <v>T</v>
      </c>
      <c r="AN101" s="2"/>
      <c r="AO101" s="2" t="str">
        <f t="shared" si="58"/>
        <v/>
      </c>
      <c r="AP101" s="2" t="str">
        <f t="shared" si="59"/>
        <v>TM</v>
      </c>
      <c r="AQ101" s="50">
        <f>IF(AP101="",0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AR101" s="2"/>
      <c r="AS101" s="6">
        <f t="shared" si="60"/>
        <v>0</v>
      </c>
      <c r="AT101" s="2"/>
      <c r="AU101" s="6">
        <f>IF(AT101="",0,IF(AT101="non",0,IF(AT101="oui",IF(AJ101="veteran",parametre!I$7,IF(AJ101="senior",parametre!N$7,parametre!K$7)))))</f>
        <v>0</v>
      </c>
      <c r="AV101" s="2"/>
      <c r="AW101" s="6">
        <f>IF(AV101="",0,IF(AV101="oui",parametre!I$8,0))</f>
        <v>0</v>
      </c>
      <c r="AX101" s="2"/>
      <c r="AY101" s="6">
        <f>IF(AX101="",0,IF(AX101="oui",parametre!I$9,0))</f>
        <v>0</v>
      </c>
      <c r="AZ101" s="2"/>
      <c r="BA101" s="2"/>
      <c r="BB101" s="6">
        <f t="shared" si="61"/>
        <v>0</v>
      </c>
      <c r="BC101" s="50">
        <f>IF(AP101="",""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BD101" s="6">
        <f>IF(AP101="","",IF(AP101="v",parametre!D$25,IF(AP101="b",parametre!D$26,IF(AP101="tv",parametre!D$2,IF(AP101="ts",parametre!D$3,IF(AP101="tj",parametre!D$4,IF(AP101="tc",parametre!D$5,IF(AP101="tm",parametre!D$6,IF(AP101="tb",parametre!D$7,IF(AP101="tp",parametre!D$8,IF(AP101="plv",parametre!D$9,IF(AP101="pev",parametre!D$10,IF(AP101="pls",parametre!D$11,IF(AP101="pes",parametre!D$12,IF(AP101="pej",parametre!D$13,IF(AP101="pec",parametre!D$14,IF(AP101="pem",parametre!D$15,IF(AP101="peb",parametre!D$16,IF(AP101="pep",parametre!D$17,IF(AP101="ev",parametre!D$18,IF(AP101="es",parametre!D$19,IF(AP101="ej",parametre!D$20,IF(AP101="ec",parametre!D$21,IF(AP101="em",parametre!D$22,IF(AP101="eb",parametre!D$23,IF(AP101="ep",parametre!D$24,0))))))))))))))))))))))))))</f>
        <v>128.5</v>
      </c>
      <c r="BE101" s="6">
        <f>IF(AP101="","",IF(AP101="v",parametre!E$25,IF(AP101="b",parametre!E$26,IF(AP101="tv",parametre!E$2,IF(AP101="ts",parametre!E$3,IF(AP101="tj",parametre!E$4,IF(AP101="tc",parametre!E$5,IF(AP101="tm",parametre!E$6,IF(AP101="tb",parametre!E$7,IF(AP101="tp",parametre!E$8,IF(AP101="plv",parametre!E$9,IF(AP101="pev",parametre!E$10,IF(AP101="pls",parametre!E$11,IF(AP101="pes",parametre!E$12,IF(AP101="pej",parametre!E$13,IF(AP101="pec",parametre!E$14,IF(AP101="pem",parametre!E$15,IF(AP101="peb",parametre!E$16,IF(AP101="pep",parametre!E$17,IF(AP101="ev",parametre!E$18,IF(AP101="es",parametre!E$19,IF(AP101="ej",parametre!E$20,IF(AP101="ec",parametre!E$21,IF(AP101="em",parametre!E$22,IF(AP101="eb",parametre!E$23,IF(AP101="ep",parametre!E$24,0))))))))))))))))))))))))))</f>
        <v>40.5</v>
      </c>
      <c r="BF101" s="54">
        <f t="shared" si="62"/>
        <v>169</v>
      </c>
      <c r="BG101" s="2"/>
      <c r="BH101" s="2"/>
      <c r="BI101" s="2"/>
      <c r="BJ101" s="6">
        <f t="shared" si="63"/>
        <v>0</v>
      </c>
      <c r="BK101" s="2"/>
      <c r="BL101" s="2"/>
      <c r="BM101" s="2"/>
      <c r="BN101" s="58">
        <f t="shared" si="64"/>
        <v>169</v>
      </c>
      <c r="BO101" s="57">
        <f t="shared" si="65"/>
        <v>0</v>
      </c>
      <c r="BP101" s="61">
        <f t="shared" si="66"/>
        <v>169</v>
      </c>
      <c r="BQ101" s="155" t="s">
        <v>194</v>
      </c>
      <c r="BR101" s="177" t="str">
        <f>CONCATENATE(Tableau2[[#This Row],[Colonne1]],".jpg")</f>
        <v>MERITE Camille.jpg</v>
      </c>
      <c r="BS101" s="181" t="str">
        <f>$BP$1&amp;Tableau2[[#This Row],[Colonne70]]</f>
        <v>F:\Gestion club DIJON TT\licencie\MERITE Camille.jpg</v>
      </c>
    </row>
    <row r="102" spans="1:71" ht="21" x14ac:dyDescent="0.25">
      <c r="A102" s="63" t="str">
        <f t="shared" si="46"/>
        <v>MERLE Emilie</v>
      </c>
      <c r="B102" s="76">
        <v>43419</v>
      </c>
      <c r="C102">
        <v>2112363</v>
      </c>
      <c r="D102" s="2" t="s">
        <v>524</v>
      </c>
      <c r="E102" s="2" t="str">
        <f t="shared" si="47"/>
        <v>MERLE</v>
      </c>
      <c r="F102" t="s">
        <v>653</v>
      </c>
      <c r="G102" s="2" t="str">
        <f t="shared" si="48"/>
        <v>Emilie</v>
      </c>
      <c r="H102"/>
      <c r="I102"/>
      <c r="J102"/>
      <c r="K102" s="178"/>
      <c r="L102" s="178"/>
      <c r="M102"/>
      <c r="N102" s="2"/>
      <c r="O102" s="2"/>
      <c r="P102" s="6">
        <f t="shared" si="49"/>
        <v>0</v>
      </c>
      <c r="Q102" s="2"/>
      <c r="R102" s="2"/>
      <c r="S102" s="2"/>
      <c r="T102" s="2"/>
      <c r="U102" s="2"/>
      <c r="V102" s="6">
        <f t="shared" si="50"/>
        <v>0</v>
      </c>
      <c r="W102" s="2"/>
      <c r="X102" s="2"/>
      <c r="Y102" s="2"/>
      <c r="Z102" s="2"/>
      <c r="AA102" s="2"/>
      <c r="AB102" s="6">
        <f t="shared" si="51"/>
        <v>0</v>
      </c>
      <c r="AC102" s="2"/>
      <c r="AD102" s="2"/>
      <c r="AE102" s="2"/>
      <c r="AF102" s="57">
        <f t="shared" si="52"/>
        <v>0</v>
      </c>
      <c r="AG102" s="76">
        <v>41910</v>
      </c>
      <c r="AH102" s="2">
        <f t="shared" si="53"/>
        <v>2014</v>
      </c>
      <c r="AI102" s="62">
        <f t="shared" si="54"/>
        <v>4</v>
      </c>
      <c r="AJ102" s="62" t="str">
        <f t="shared" si="55"/>
        <v>Poussin</v>
      </c>
      <c r="AK102" s="2" t="str">
        <f t="shared" si="56"/>
        <v>P</v>
      </c>
      <c r="AL102" t="s">
        <v>692</v>
      </c>
      <c r="AM102" s="2" t="str">
        <f t="shared" si="57"/>
        <v>P</v>
      </c>
      <c r="AN102" s="2"/>
      <c r="AO102" s="2" t="str">
        <f t="shared" si="58"/>
        <v/>
      </c>
      <c r="AP102" s="2" t="str">
        <f t="shared" si="59"/>
        <v>PP</v>
      </c>
      <c r="AQ102" s="50">
        <f>IF(AP102="",0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AR102" s="2"/>
      <c r="AS102" s="6">
        <f t="shared" si="60"/>
        <v>0</v>
      </c>
      <c r="AT102" s="2"/>
      <c r="AU102" s="6">
        <f>IF(AT102="",0,IF(AT102="non",0,IF(AT102="oui",IF(AJ102="veteran",parametre!I$7,IF(AJ102="senior",parametre!N$7,parametre!K$7)))))</f>
        <v>0</v>
      </c>
      <c r="AV102" s="2"/>
      <c r="AW102" s="6">
        <f>IF(AV102="",0,IF(AV102="oui",parametre!I$8,0))</f>
        <v>0</v>
      </c>
      <c r="AX102" s="2"/>
      <c r="AY102" s="6">
        <f>IF(AX102="",0,IF(AX102="oui",parametre!I$9,0))</f>
        <v>0</v>
      </c>
      <c r="AZ102" s="2"/>
      <c r="BA102" s="2"/>
      <c r="BB102" s="6">
        <f t="shared" si="61"/>
        <v>0</v>
      </c>
      <c r="BC102" s="50">
        <f>IF(AP102="",""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BD102" s="6">
        <f>IF(AP102="","",IF(AP102="v",parametre!D$25,IF(AP102="b",parametre!D$26,IF(AP102="tv",parametre!D$2,IF(AP102="ts",parametre!D$3,IF(AP102="tj",parametre!D$4,IF(AP102="tc",parametre!D$5,IF(AP102="tm",parametre!D$6,IF(AP102="tb",parametre!D$7,IF(AP102="tp",parametre!D$8,IF(AP102="plv",parametre!D$9,IF(AP102="pev",parametre!D$10,IF(AP102="pls",parametre!D$11,IF(AP102="pes",parametre!D$12,IF(AP102="pej",parametre!D$13,IF(AP102="pec",parametre!D$14,IF(AP102="pem",parametre!D$15,IF(AP102="peb",parametre!D$16,IF(AP102="pep",parametre!D$17,IF(AP102="ev",parametre!D$18,IF(AP102="es",parametre!D$19,IF(AP102="ej",parametre!D$20,IF(AP102="ec",parametre!D$21,IF(AP102="em",parametre!D$22,IF(AP102="eb",parametre!D$23,IF(AP102="ep",parametre!D$24,0))))))))))))))))))))))))))</f>
        <v>0</v>
      </c>
      <c r="BE102" s="6">
        <f>IF(AP102="","",IF(AP102="v",parametre!E$25,IF(AP102="b",parametre!E$26,IF(AP102="tv",parametre!E$2,IF(AP102="ts",parametre!E$3,IF(AP102="tj",parametre!E$4,IF(AP102="tc",parametre!E$5,IF(AP102="tm",parametre!E$6,IF(AP102="tb",parametre!E$7,IF(AP102="tp",parametre!E$8,IF(AP102="plv",parametre!E$9,IF(AP102="pev",parametre!E$10,IF(AP102="pls",parametre!E$11,IF(AP102="pes",parametre!E$12,IF(AP102="pej",parametre!E$13,IF(AP102="pec",parametre!E$14,IF(AP102="pem",parametre!E$15,IF(AP102="peb",parametre!E$16,IF(AP102="pep",parametre!E$17,IF(AP102="ev",parametre!E$18,IF(AP102="es",parametre!E$19,IF(AP102="ej",parametre!E$20,IF(AP102="ec",parametre!E$21,IF(AP102="em",parametre!E$22,IF(AP102="eb",parametre!E$23,IF(AP102="ep",parametre!E$24,0))))))))))))))))))))))))))</f>
        <v>0</v>
      </c>
      <c r="BF102" s="54">
        <f t="shared" si="62"/>
        <v>0</v>
      </c>
      <c r="BG102" s="2"/>
      <c r="BH102" s="2"/>
      <c r="BI102" s="2"/>
      <c r="BJ102" s="6">
        <f t="shared" si="63"/>
        <v>0</v>
      </c>
      <c r="BK102" s="2"/>
      <c r="BL102" s="2"/>
      <c r="BM102" s="2"/>
      <c r="BN102" s="58">
        <f t="shared" si="64"/>
        <v>0</v>
      </c>
      <c r="BO102" s="57">
        <f t="shared" si="65"/>
        <v>0</v>
      </c>
      <c r="BP102" s="61">
        <f t="shared" si="66"/>
        <v>0</v>
      </c>
      <c r="BQ102" s="155" t="s">
        <v>194</v>
      </c>
      <c r="BR102" s="177" t="str">
        <f>CONCATENATE(Tableau2[[#This Row],[Colonne1]],".jpg")</f>
        <v>MERLE Emilie.jpg</v>
      </c>
      <c r="BS102" s="181" t="str">
        <f>$BP$1&amp;Tableau2[[#This Row],[Colonne70]]</f>
        <v>F:\Gestion club DIJON TT\licencie\MERLE Emilie.jpg</v>
      </c>
    </row>
    <row r="103" spans="1:71" ht="21" x14ac:dyDescent="0.25">
      <c r="A103" s="63" t="str">
        <f t="shared" si="46"/>
        <v>MERLE David</v>
      </c>
      <c r="B103" s="76">
        <v>43342</v>
      </c>
      <c r="C103">
        <v>2110888</v>
      </c>
      <c r="D103" s="2" t="s">
        <v>524</v>
      </c>
      <c r="E103" s="2" t="str">
        <f t="shared" si="47"/>
        <v>MERLE</v>
      </c>
      <c r="F103" t="s">
        <v>654</v>
      </c>
      <c r="G103" s="2" t="str">
        <f t="shared" si="48"/>
        <v>David</v>
      </c>
      <c r="H103"/>
      <c r="I103"/>
      <c r="J103"/>
      <c r="K103" s="178"/>
      <c r="L103" s="178"/>
      <c r="M103"/>
      <c r="N103" s="2"/>
      <c r="O103" s="2"/>
      <c r="P103" s="6">
        <f t="shared" si="49"/>
        <v>0</v>
      </c>
      <c r="Q103" s="2"/>
      <c r="R103" s="2"/>
      <c r="S103" s="2"/>
      <c r="T103" s="2"/>
      <c r="U103" s="2"/>
      <c r="V103" s="6">
        <f t="shared" si="50"/>
        <v>0</v>
      </c>
      <c r="W103" s="2"/>
      <c r="X103" s="2"/>
      <c r="Y103" s="2"/>
      <c r="Z103" s="2"/>
      <c r="AA103" s="2"/>
      <c r="AB103" s="6">
        <f t="shared" si="51"/>
        <v>0</v>
      </c>
      <c r="AC103" s="2"/>
      <c r="AD103" s="2"/>
      <c r="AE103" s="2"/>
      <c r="AF103" s="57">
        <f t="shared" si="52"/>
        <v>0</v>
      </c>
      <c r="AG103" s="76">
        <v>26659</v>
      </c>
      <c r="AH103" s="2">
        <f t="shared" si="53"/>
        <v>1972</v>
      </c>
      <c r="AI103" s="62">
        <f t="shared" si="54"/>
        <v>46</v>
      </c>
      <c r="AJ103" s="62" t="str">
        <f t="shared" si="55"/>
        <v>Veteran</v>
      </c>
      <c r="AK103" s="2" t="str">
        <f t="shared" si="56"/>
        <v>V</v>
      </c>
      <c r="AL103" t="s">
        <v>691</v>
      </c>
      <c r="AM103" s="2" t="str">
        <f t="shared" si="57"/>
        <v>T</v>
      </c>
      <c r="AN103" s="2"/>
      <c r="AO103" s="2" t="str">
        <f t="shared" si="58"/>
        <v/>
      </c>
      <c r="AP103" s="2" t="str">
        <f t="shared" si="59"/>
        <v>TV</v>
      </c>
      <c r="AQ103" s="50">
        <f>IF(AP103="",0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AR103" s="2"/>
      <c r="AS103" s="6">
        <f t="shared" si="60"/>
        <v>0</v>
      </c>
      <c r="AT103" s="2"/>
      <c r="AU103" s="6">
        <f>IF(AT103="",0,IF(AT103="non",0,IF(AT103="oui",IF(AJ103="veteran",parametre!I$7,IF(AJ103="senior",parametre!N$7,parametre!K$7)))))</f>
        <v>0</v>
      </c>
      <c r="AV103" s="2"/>
      <c r="AW103" s="6">
        <f>IF(AV103="",0,IF(AV103="oui",parametre!I$8,0))</f>
        <v>0</v>
      </c>
      <c r="AX103" s="2"/>
      <c r="AY103" s="6">
        <f>IF(AX103="",0,IF(AX103="oui",parametre!I$9,0))</f>
        <v>0</v>
      </c>
      <c r="AZ103" s="2"/>
      <c r="BA103" s="2"/>
      <c r="BB103" s="6">
        <f t="shared" si="61"/>
        <v>0</v>
      </c>
      <c r="BC103" s="50">
        <f>IF(AP103="",""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BD103" s="6">
        <f>IF(AP103="","",IF(AP103="v",parametre!D$25,IF(AP103="b",parametre!D$26,IF(AP103="tv",parametre!D$2,IF(AP103="ts",parametre!D$3,IF(AP103="tj",parametre!D$4,IF(AP103="tc",parametre!D$5,IF(AP103="tm",parametre!D$6,IF(AP103="tb",parametre!D$7,IF(AP103="tp",parametre!D$8,IF(AP103="plv",parametre!D$9,IF(AP103="pev",parametre!D$10,IF(AP103="pls",parametre!D$11,IF(AP103="pes",parametre!D$12,IF(AP103="pej",parametre!D$13,IF(AP103="pec",parametre!D$14,IF(AP103="pem",parametre!D$15,IF(AP103="peb",parametre!D$16,IF(AP103="pep",parametre!D$17,IF(AP103="ev",parametre!D$18,IF(AP103="es",parametre!D$19,IF(AP103="ej",parametre!D$20,IF(AP103="ec",parametre!D$21,IF(AP103="em",parametre!D$22,IF(AP103="eb",parametre!D$23,IF(AP103="ep",parametre!D$24,0))))))))))))))))))))))))))</f>
        <v>125</v>
      </c>
      <c r="BE103" s="6">
        <f>IF(AP103="","",IF(AP103="v",parametre!E$25,IF(AP103="b",parametre!E$26,IF(AP103="tv",parametre!E$2,IF(AP103="ts",parametre!E$3,IF(AP103="tj",parametre!E$4,IF(AP103="tc",parametre!E$5,IF(AP103="tm",parametre!E$6,IF(AP103="tb",parametre!E$7,IF(AP103="tp",parametre!E$8,IF(AP103="plv",parametre!E$9,IF(AP103="pev",parametre!E$10,IF(AP103="pls",parametre!E$11,IF(AP103="pes",parametre!E$12,IF(AP103="pej",parametre!E$13,IF(AP103="pec",parametre!E$14,IF(AP103="pem",parametre!E$15,IF(AP103="peb",parametre!E$16,IF(AP103="pep",parametre!E$17,IF(AP103="ev",parametre!E$18,IF(AP103="es",parametre!E$19,IF(AP103="ej",parametre!E$20,IF(AP103="ec",parametre!E$21,IF(AP103="em",parametre!E$22,IF(AP103="eb",parametre!E$23,IF(AP103="ep",parametre!E$24,0))))))))))))))))))))))))))</f>
        <v>59</v>
      </c>
      <c r="BF103" s="54">
        <f t="shared" si="62"/>
        <v>184</v>
      </c>
      <c r="BG103" s="2"/>
      <c r="BH103" s="2"/>
      <c r="BI103" s="2"/>
      <c r="BJ103" s="6">
        <f t="shared" si="63"/>
        <v>0</v>
      </c>
      <c r="BK103" s="2"/>
      <c r="BL103" s="2"/>
      <c r="BM103" s="2"/>
      <c r="BN103" s="58">
        <f t="shared" si="64"/>
        <v>184</v>
      </c>
      <c r="BO103" s="57">
        <f t="shared" si="65"/>
        <v>0</v>
      </c>
      <c r="BP103" s="61">
        <f t="shared" si="66"/>
        <v>184</v>
      </c>
      <c r="BQ103" s="155" t="s">
        <v>193</v>
      </c>
      <c r="BR103" s="177" t="str">
        <f>CONCATENATE(Tableau2[[#This Row],[Colonne1]],".jpg")</f>
        <v>MERLE David.jpg</v>
      </c>
      <c r="BS103" s="181" t="str">
        <f>$BP$1&amp;Tableau2[[#This Row],[Colonne70]]</f>
        <v>F:\Gestion club DIJON TT\licencie\MERLE David.jpg</v>
      </c>
    </row>
    <row r="104" spans="1:71" ht="21" x14ac:dyDescent="0.25">
      <c r="A104" s="63" t="str">
        <f t="shared" ref="A104:A135" si="67">CONCATENATE(E104," ", G104)</f>
        <v>MESKEL Thibaut</v>
      </c>
      <c r="B104" s="76">
        <v>43427</v>
      </c>
      <c r="C104">
        <v>2111680</v>
      </c>
      <c r="D104" s="2" t="s">
        <v>525</v>
      </c>
      <c r="E104" s="2" t="str">
        <f t="shared" ref="E104:E135" si="68">UPPER(D104)</f>
        <v>MESKEL</v>
      </c>
      <c r="F104" t="s">
        <v>655</v>
      </c>
      <c r="G104" s="2" t="str">
        <f t="shared" ref="G104:G135" si="69">PROPER(F104)</f>
        <v>Thibaut</v>
      </c>
      <c r="H104"/>
      <c r="I104"/>
      <c r="J104"/>
      <c r="K104" s="178"/>
      <c r="L104" s="178"/>
      <c r="M104"/>
      <c r="N104" s="2"/>
      <c r="O104" s="2"/>
      <c r="P104" s="6">
        <f t="shared" ref="P104:P135" si="70">IF(O104="",0,_xlfn.NUMBERVALUE(O104))</f>
        <v>0</v>
      </c>
      <c r="Q104" s="2"/>
      <c r="R104" s="2"/>
      <c r="S104" s="2"/>
      <c r="T104" s="2"/>
      <c r="U104" s="2"/>
      <c r="V104" s="6">
        <f t="shared" ref="V104:V135" si="71">IF(U104="",0,_xlfn.NUMBERVALUE(U104))</f>
        <v>0</v>
      </c>
      <c r="W104" s="2"/>
      <c r="X104" s="2"/>
      <c r="Y104" s="2"/>
      <c r="Z104" s="2"/>
      <c r="AA104" s="2"/>
      <c r="AB104" s="6">
        <f t="shared" ref="AB104:AB135" si="72">IF(AA104="",0,_xlfn.NUMBERVALUE(AA104))</f>
        <v>0</v>
      </c>
      <c r="AC104" s="2"/>
      <c r="AD104" s="2"/>
      <c r="AE104" s="2"/>
      <c r="AF104" s="57">
        <f t="shared" ref="AF104:AF135" si="73">AB104+V104+P104</f>
        <v>0</v>
      </c>
      <c r="AG104" s="76">
        <v>31077</v>
      </c>
      <c r="AH104" s="2">
        <f t="shared" ref="AH104:AH135" si="74">IF(AG104="","",YEAR(AG104))</f>
        <v>1985</v>
      </c>
      <c r="AI104" s="62">
        <f t="shared" ref="AI104:AI135" si="75">IF(AH104="","",C$1-AH104)</f>
        <v>33</v>
      </c>
      <c r="AJ104" s="62" t="str">
        <f t="shared" ref="AJ104:AJ135" si="76">IF(AI104="","",IF(AI104&gt;=40,"Veteran",IF(AND(AI104&gt;=9,AI104&lt;11),"Benjamin",IF(AND(AI104&gt;=11,AI104&lt;13),"Minime",IF(AND(AI104&gt;=13,AI104&lt;15),"Cadet",IF(AND(AI104&gt;=15,AI104&lt;18),"Junior",IF(AND(AI104&gt;=18,AI104&lt;40),"Senior","Poussin")))))))</f>
        <v>Senior</v>
      </c>
      <c r="AK104" s="2" t="str">
        <f t="shared" ref="AK104:AK135" si="77">UPPER(MID(AJ104,1,1))</f>
        <v>S</v>
      </c>
      <c r="AL104" t="s">
        <v>691</v>
      </c>
      <c r="AM104" s="2" t="str">
        <f t="shared" ref="AM104:AM135" si="78">UPPER(MID(AL104,1,1))</f>
        <v>T</v>
      </c>
      <c r="AN104" s="2"/>
      <c r="AO104" s="2" t="str">
        <f t="shared" ref="AO104:AO135" si="79">UPPER(MID(AN104,1,1))</f>
        <v/>
      </c>
      <c r="AP104" s="2" t="str">
        <f t="shared" ref="AP104:AP135" si="80">IF(AM104="v","v",IF(AM104="B","b",CONCATENATE(AM104,AO104,AK104)))</f>
        <v>TS</v>
      </c>
      <c r="AQ104" s="50">
        <f>IF(AP104="",0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AR104" s="2"/>
      <c r="AS104" s="6">
        <f t="shared" ref="AS104:AS135" si="81">IF(AR104="",0,IF(AR104="oui",120,0))</f>
        <v>0</v>
      </c>
      <c r="AT104" s="2"/>
      <c r="AU104" s="6">
        <f>IF(AT104="",0,IF(AT104="non",0,IF(AT104="oui",IF(AJ104="veteran",parametre!I$7,IF(AJ104="senior",parametre!N$7,parametre!K$7)))))</f>
        <v>0</v>
      </c>
      <c r="AV104" s="2"/>
      <c r="AW104" s="6">
        <f>IF(AV104="",0,IF(AV104="oui",parametre!I$8,0))</f>
        <v>0</v>
      </c>
      <c r="AX104" s="2"/>
      <c r="AY104" s="6">
        <f>IF(AX104="",0,IF(AX104="oui",parametre!I$9,0))</f>
        <v>0</v>
      </c>
      <c r="AZ104" s="2"/>
      <c r="BA104" s="2"/>
      <c r="BB104" s="6">
        <f t="shared" ref="BB104:BB135" si="82">IF(BA104="",0,_xlfn.NUMBERVALUE(BA104))</f>
        <v>0</v>
      </c>
      <c r="BC104" s="50">
        <f>IF(AP104="",""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BD104" s="6">
        <f>IF(AP104="","",IF(AP104="v",parametre!D$25,IF(AP104="b",parametre!D$26,IF(AP104="tv",parametre!D$2,IF(AP104="ts",parametre!D$3,IF(AP104="tj",parametre!D$4,IF(AP104="tc",parametre!D$5,IF(AP104="tm",parametre!D$6,IF(AP104="tb",parametre!D$7,IF(AP104="tp",parametre!D$8,IF(AP104="plv",parametre!D$9,IF(AP104="pev",parametre!D$10,IF(AP104="pls",parametre!D$11,IF(AP104="pes",parametre!D$12,IF(AP104="pej",parametre!D$13,IF(AP104="pec",parametre!D$14,IF(AP104="pem",parametre!D$15,IF(AP104="peb",parametre!D$16,IF(AP104="pep",parametre!D$17,IF(AP104="ev",parametre!D$18,IF(AP104="es",parametre!D$19,IF(AP104="ej",parametre!D$20,IF(AP104="ec",parametre!D$21,IF(AP104="em",parametre!D$22,IF(AP104="eb",parametre!D$23,IF(AP104="ep",parametre!D$24,0))))))))))))))))))))))))))</f>
        <v>125</v>
      </c>
      <c r="BE104" s="6">
        <f>IF(AP104="","",IF(AP104="v",parametre!E$25,IF(AP104="b",parametre!E$26,IF(AP104="tv",parametre!E$2,IF(AP104="ts",parametre!E$3,IF(AP104="tj",parametre!E$4,IF(AP104="tc",parametre!E$5,IF(AP104="tm",parametre!E$6,IF(AP104="tb",parametre!E$7,IF(AP104="tp",parametre!E$8,IF(AP104="plv",parametre!E$9,IF(AP104="pev",parametre!E$10,IF(AP104="pls",parametre!E$11,IF(AP104="pes",parametre!E$12,IF(AP104="pej",parametre!E$13,IF(AP104="pec",parametre!E$14,IF(AP104="pem",parametre!E$15,IF(AP104="peb",parametre!E$16,IF(AP104="pep",parametre!E$17,IF(AP104="ev",parametre!E$18,IF(AP104="es",parametre!E$19,IF(AP104="ej",parametre!E$20,IF(AP104="ec",parametre!E$21,IF(AP104="em",parametre!E$22,IF(AP104="eb",parametre!E$23,IF(AP104="ep",parametre!E$24,0))))))))))))))))))))))))))</f>
        <v>59</v>
      </c>
      <c r="BF104" s="54">
        <f t="shared" ref="BF104:BF135" si="83">IF(AP104="",0,BC104+AS104+AU104+AW104-AY104-BB104)</f>
        <v>184</v>
      </c>
      <c r="BG104" s="2"/>
      <c r="BH104" s="2"/>
      <c r="BI104" s="2"/>
      <c r="BJ104" s="6">
        <f t="shared" ref="BJ104:BJ135" si="84">_xlfn.NUMBERVALUE(BI104)</f>
        <v>0</v>
      </c>
      <c r="BK104" s="2"/>
      <c r="BL104" s="2"/>
      <c r="BM104" s="2"/>
      <c r="BN104" s="58">
        <f t="shared" ref="BN104:BN135" si="85">BF104+BJ104</f>
        <v>184</v>
      </c>
      <c r="BO104" s="57">
        <f t="shared" ref="BO104:BO135" si="86">AF104</f>
        <v>0</v>
      </c>
      <c r="BP104" s="61">
        <f t="shared" ref="BP104:BP135" si="87">BN104-BO104-BJ104</f>
        <v>184</v>
      </c>
      <c r="BQ104" s="155" t="s">
        <v>193</v>
      </c>
      <c r="BR104" s="177" t="str">
        <f>CONCATENATE(Tableau2[[#This Row],[Colonne1]],".jpg")</f>
        <v>MESKEL Thibaut.jpg</v>
      </c>
      <c r="BS104" s="181" t="str">
        <f>$BP$1&amp;Tableau2[[#This Row],[Colonne70]]</f>
        <v>F:\Gestion club DIJON TT\licencie\MESKEL Thibaut.jpg</v>
      </c>
    </row>
    <row r="105" spans="1:71" ht="21" x14ac:dyDescent="0.25">
      <c r="A105" s="63" t="str">
        <f t="shared" si="67"/>
        <v>MIZGALSKA Chloé</v>
      </c>
      <c r="B105" s="76">
        <v>43367</v>
      </c>
      <c r="C105">
        <v>2112701</v>
      </c>
      <c r="D105" s="2" t="s">
        <v>526</v>
      </c>
      <c r="E105" s="2" t="str">
        <f t="shared" si="68"/>
        <v>MIZGALSKA</v>
      </c>
      <c r="F105" t="s">
        <v>656</v>
      </c>
      <c r="G105" s="2" t="str">
        <f t="shared" si="69"/>
        <v>Chloé</v>
      </c>
      <c r="H105"/>
      <c r="I105"/>
      <c r="J105"/>
      <c r="K105" s="178"/>
      <c r="L105" s="178"/>
      <c r="M105"/>
      <c r="N105" s="2"/>
      <c r="O105" s="2"/>
      <c r="P105" s="6">
        <f t="shared" si="70"/>
        <v>0</v>
      </c>
      <c r="Q105" s="2"/>
      <c r="R105" s="2"/>
      <c r="S105" s="2"/>
      <c r="T105" s="2"/>
      <c r="U105" s="2"/>
      <c r="V105" s="6">
        <f t="shared" si="71"/>
        <v>0</v>
      </c>
      <c r="W105" s="2"/>
      <c r="X105" s="2"/>
      <c r="Y105" s="2"/>
      <c r="Z105" s="2"/>
      <c r="AA105" s="2"/>
      <c r="AB105" s="6">
        <f t="shared" si="72"/>
        <v>0</v>
      </c>
      <c r="AC105" s="2"/>
      <c r="AD105" s="2"/>
      <c r="AE105" s="2"/>
      <c r="AF105" s="57">
        <f t="shared" si="73"/>
        <v>0</v>
      </c>
      <c r="AG105" s="76">
        <v>38991</v>
      </c>
      <c r="AH105" s="2">
        <f t="shared" si="74"/>
        <v>2006</v>
      </c>
      <c r="AI105" s="62">
        <f t="shared" si="75"/>
        <v>12</v>
      </c>
      <c r="AJ105" s="62" t="str">
        <f t="shared" si="76"/>
        <v>Minime</v>
      </c>
      <c r="AK105" s="2" t="str">
        <f t="shared" si="77"/>
        <v>M</v>
      </c>
      <c r="AL105" t="s">
        <v>691</v>
      </c>
      <c r="AM105" s="2" t="str">
        <f t="shared" si="78"/>
        <v>T</v>
      </c>
      <c r="AN105" s="2"/>
      <c r="AO105" s="2" t="str">
        <f t="shared" si="79"/>
        <v/>
      </c>
      <c r="AP105" s="2" t="str">
        <f t="shared" si="80"/>
        <v>TM</v>
      </c>
      <c r="AQ105" s="50">
        <f>IF(AP105="",0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AR105" s="2"/>
      <c r="AS105" s="6">
        <f t="shared" si="81"/>
        <v>0</v>
      </c>
      <c r="AT105" s="2"/>
      <c r="AU105" s="6">
        <f>IF(AT105="",0,IF(AT105="non",0,IF(AT105="oui",IF(AJ105="veteran",parametre!I$7,IF(AJ105="senior",parametre!N$7,parametre!K$7)))))</f>
        <v>0</v>
      </c>
      <c r="AV105" s="2"/>
      <c r="AW105" s="6">
        <f>IF(AV105="",0,IF(AV105="oui",parametre!I$8,0))</f>
        <v>0</v>
      </c>
      <c r="AX105" s="2"/>
      <c r="AY105" s="6">
        <f>IF(AX105="",0,IF(AX105="oui",parametre!I$9,0))</f>
        <v>0</v>
      </c>
      <c r="AZ105" s="2"/>
      <c r="BA105" s="2"/>
      <c r="BB105" s="6">
        <f t="shared" si="82"/>
        <v>0</v>
      </c>
      <c r="BC105" s="50">
        <f>IF(AP105="",""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BD105" s="6">
        <f>IF(AP105="","",IF(AP105="v",parametre!D$25,IF(AP105="b",parametre!D$26,IF(AP105="tv",parametre!D$2,IF(AP105="ts",parametre!D$3,IF(AP105="tj",parametre!D$4,IF(AP105="tc",parametre!D$5,IF(AP105="tm",parametre!D$6,IF(AP105="tb",parametre!D$7,IF(AP105="tp",parametre!D$8,IF(AP105="plv",parametre!D$9,IF(AP105="pev",parametre!D$10,IF(AP105="pls",parametre!D$11,IF(AP105="pes",parametre!D$12,IF(AP105="pej",parametre!D$13,IF(AP105="pec",parametre!D$14,IF(AP105="pem",parametre!D$15,IF(AP105="peb",parametre!D$16,IF(AP105="pep",parametre!D$17,IF(AP105="ev",parametre!D$18,IF(AP105="es",parametre!D$19,IF(AP105="ej",parametre!D$20,IF(AP105="ec",parametre!D$21,IF(AP105="em",parametre!D$22,IF(AP105="eb",parametre!D$23,IF(AP105="ep",parametre!D$24,0))))))))))))))))))))))))))</f>
        <v>128.5</v>
      </c>
      <c r="BE105" s="6">
        <f>IF(AP105="","",IF(AP105="v",parametre!E$25,IF(AP105="b",parametre!E$26,IF(AP105="tv",parametre!E$2,IF(AP105="ts",parametre!E$3,IF(AP105="tj",parametre!E$4,IF(AP105="tc",parametre!E$5,IF(AP105="tm",parametre!E$6,IF(AP105="tb",parametre!E$7,IF(AP105="tp",parametre!E$8,IF(AP105="plv",parametre!E$9,IF(AP105="pev",parametre!E$10,IF(AP105="pls",parametre!E$11,IF(AP105="pes",parametre!E$12,IF(AP105="pej",parametre!E$13,IF(AP105="pec",parametre!E$14,IF(AP105="pem",parametre!E$15,IF(AP105="peb",parametre!E$16,IF(AP105="pep",parametre!E$17,IF(AP105="ev",parametre!E$18,IF(AP105="es",parametre!E$19,IF(AP105="ej",parametre!E$20,IF(AP105="ec",parametre!E$21,IF(AP105="em",parametre!E$22,IF(AP105="eb",parametre!E$23,IF(AP105="ep",parametre!E$24,0))))))))))))))))))))))))))</f>
        <v>40.5</v>
      </c>
      <c r="BF105" s="54">
        <f t="shared" si="83"/>
        <v>169</v>
      </c>
      <c r="BG105" s="2"/>
      <c r="BH105" s="2"/>
      <c r="BI105" s="2"/>
      <c r="BJ105" s="6">
        <f t="shared" si="84"/>
        <v>0</v>
      </c>
      <c r="BK105" s="2"/>
      <c r="BL105" s="2"/>
      <c r="BM105" s="2"/>
      <c r="BN105" s="58">
        <f t="shared" si="85"/>
        <v>169</v>
      </c>
      <c r="BO105" s="57">
        <f t="shared" si="86"/>
        <v>0</v>
      </c>
      <c r="BP105" s="61">
        <f t="shared" si="87"/>
        <v>169</v>
      </c>
      <c r="BQ105" s="155" t="s">
        <v>194</v>
      </c>
      <c r="BR105" s="177" t="str">
        <f>CONCATENATE(Tableau2[[#This Row],[Colonne1]],".jpg")</f>
        <v>MIZGALSKA Chloé.jpg</v>
      </c>
      <c r="BS105" s="181" t="str">
        <f>$BP$1&amp;Tableau2[[#This Row],[Colonne70]]</f>
        <v>F:\Gestion club DIJON TT\licencie\MIZGALSKA Chloé.jpg</v>
      </c>
    </row>
    <row r="106" spans="1:71" ht="21" x14ac:dyDescent="0.25">
      <c r="A106" s="63" t="str">
        <f t="shared" si="67"/>
        <v>MORLON Francois</v>
      </c>
      <c r="B106" s="76">
        <v>43351</v>
      </c>
      <c r="C106">
        <v>212232</v>
      </c>
      <c r="D106" s="2" t="s">
        <v>527</v>
      </c>
      <c r="E106" s="2" t="str">
        <f t="shared" si="68"/>
        <v>MORLON</v>
      </c>
      <c r="F106" t="s">
        <v>585</v>
      </c>
      <c r="G106" s="2" t="str">
        <f t="shared" si="69"/>
        <v>Francois</v>
      </c>
      <c r="H106"/>
      <c r="I106"/>
      <c r="J106"/>
      <c r="K106" s="178"/>
      <c r="L106" s="178"/>
      <c r="M106"/>
      <c r="N106" s="2"/>
      <c r="O106" s="2"/>
      <c r="P106" s="6">
        <f t="shared" si="70"/>
        <v>0</v>
      </c>
      <c r="Q106" s="2"/>
      <c r="R106" s="2"/>
      <c r="S106" s="2"/>
      <c r="T106" s="2"/>
      <c r="U106" s="2"/>
      <c r="V106" s="6">
        <f t="shared" si="71"/>
        <v>0</v>
      </c>
      <c r="W106" s="2"/>
      <c r="X106" s="2"/>
      <c r="Y106" s="2"/>
      <c r="Z106" s="2"/>
      <c r="AA106" s="2"/>
      <c r="AB106" s="6">
        <f t="shared" si="72"/>
        <v>0</v>
      </c>
      <c r="AC106" s="2"/>
      <c r="AD106" s="2"/>
      <c r="AE106" s="2"/>
      <c r="AF106" s="57">
        <f t="shared" si="73"/>
        <v>0</v>
      </c>
      <c r="AG106" s="76">
        <v>22020</v>
      </c>
      <c r="AH106" s="2">
        <f t="shared" si="74"/>
        <v>1960</v>
      </c>
      <c r="AI106" s="62">
        <f t="shared" si="75"/>
        <v>58</v>
      </c>
      <c r="AJ106" s="62" t="str">
        <f t="shared" si="76"/>
        <v>Veteran</v>
      </c>
      <c r="AK106" s="2" t="str">
        <f t="shared" si="77"/>
        <v>V</v>
      </c>
      <c r="AL106" t="s">
        <v>691</v>
      </c>
      <c r="AM106" s="2" t="str">
        <f t="shared" si="78"/>
        <v>T</v>
      </c>
      <c r="AN106" s="2"/>
      <c r="AO106" s="2" t="str">
        <f t="shared" si="79"/>
        <v/>
      </c>
      <c r="AP106" s="2" t="str">
        <f t="shared" si="80"/>
        <v>TV</v>
      </c>
      <c r="AQ106" s="50">
        <f>IF(AP106="",0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AR106" s="2"/>
      <c r="AS106" s="6">
        <f t="shared" si="81"/>
        <v>0</v>
      </c>
      <c r="AT106" s="2"/>
      <c r="AU106" s="6">
        <f>IF(AT106="",0,IF(AT106="non",0,IF(AT106="oui",IF(AJ106="veteran",parametre!I$7,IF(AJ106="senior",parametre!N$7,parametre!K$7)))))</f>
        <v>0</v>
      </c>
      <c r="AV106" s="2"/>
      <c r="AW106" s="6">
        <f>IF(AV106="",0,IF(AV106="oui",parametre!I$8,0))</f>
        <v>0</v>
      </c>
      <c r="AX106" s="2"/>
      <c r="AY106" s="6">
        <f>IF(AX106="",0,IF(AX106="oui",parametre!I$9,0))</f>
        <v>0</v>
      </c>
      <c r="AZ106" s="2"/>
      <c r="BA106" s="2"/>
      <c r="BB106" s="6">
        <f t="shared" si="82"/>
        <v>0</v>
      </c>
      <c r="BC106" s="50">
        <f>IF(AP106="",""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BD106" s="6">
        <f>IF(AP106="","",IF(AP106="v",parametre!D$25,IF(AP106="b",parametre!D$26,IF(AP106="tv",parametre!D$2,IF(AP106="ts",parametre!D$3,IF(AP106="tj",parametre!D$4,IF(AP106="tc",parametre!D$5,IF(AP106="tm",parametre!D$6,IF(AP106="tb",parametre!D$7,IF(AP106="tp",parametre!D$8,IF(AP106="plv",parametre!D$9,IF(AP106="pev",parametre!D$10,IF(AP106="pls",parametre!D$11,IF(AP106="pes",parametre!D$12,IF(AP106="pej",parametre!D$13,IF(AP106="pec",parametre!D$14,IF(AP106="pem",parametre!D$15,IF(AP106="peb",parametre!D$16,IF(AP106="pep",parametre!D$17,IF(AP106="ev",parametre!D$18,IF(AP106="es",parametre!D$19,IF(AP106="ej",parametre!D$20,IF(AP106="ec",parametre!D$21,IF(AP106="em",parametre!D$22,IF(AP106="eb",parametre!D$23,IF(AP106="ep",parametre!D$24,0))))))))))))))))))))))))))</f>
        <v>125</v>
      </c>
      <c r="BE106" s="6">
        <f>IF(AP106="","",IF(AP106="v",parametre!E$25,IF(AP106="b",parametre!E$26,IF(AP106="tv",parametre!E$2,IF(AP106="ts",parametre!E$3,IF(AP106="tj",parametre!E$4,IF(AP106="tc",parametre!E$5,IF(AP106="tm",parametre!E$6,IF(AP106="tb",parametre!E$7,IF(AP106="tp",parametre!E$8,IF(AP106="plv",parametre!E$9,IF(AP106="pev",parametre!E$10,IF(AP106="pls",parametre!E$11,IF(AP106="pes",parametre!E$12,IF(AP106="pej",parametre!E$13,IF(AP106="pec",parametre!E$14,IF(AP106="pem",parametre!E$15,IF(AP106="peb",parametre!E$16,IF(AP106="pep",parametre!E$17,IF(AP106="ev",parametre!E$18,IF(AP106="es",parametre!E$19,IF(AP106="ej",parametre!E$20,IF(AP106="ec",parametre!E$21,IF(AP106="em",parametre!E$22,IF(AP106="eb",parametre!E$23,IF(AP106="ep",parametre!E$24,0))))))))))))))))))))))))))</f>
        <v>59</v>
      </c>
      <c r="BF106" s="54">
        <f t="shared" si="83"/>
        <v>184</v>
      </c>
      <c r="BG106" s="2"/>
      <c r="BH106" s="2"/>
      <c r="BI106" s="2"/>
      <c r="BJ106" s="6">
        <f t="shared" si="84"/>
        <v>0</v>
      </c>
      <c r="BK106" s="2"/>
      <c r="BL106" s="2"/>
      <c r="BM106" s="2"/>
      <c r="BN106" s="58">
        <f t="shared" si="85"/>
        <v>184</v>
      </c>
      <c r="BO106" s="57">
        <f t="shared" si="86"/>
        <v>0</v>
      </c>
      <c r="BP106" s="61">
        <f t="shared" si="87"/>
        <v>184</v>
      </c>
      <c r="BQ106" s="155" t="s">
        <v>193</v>
      </c>
      <c r="BR106" s="177" t="str">
        <f>CONCATENATE(Tableau2[[#This Row],[Colonne1]],".jpg")</f>
        <v>MORLON Francois.jpg</v>
      </c>
      <c r="BS106" s="181" t="str">
        <f>$BP$1&amp;Tableau2[[#This Row],[Colonne70]]</f>
        <v>F:\Gestion club DIJON TT\licencie\MORLON Francois.jpg</v>
      </c>
    </row>
    <row r="107" spans="1:71" ht="21" x14ac:dyDescent="0.25">
      <c r="A107" s="63" t="str">
        <f t="shared" si="67"/>
        <v>NARSIS Yacine</v>
      </c>
      <c r="B107" s="76">
        <v>43371</v>
      </c>
      <c r="C107">
        <v>7512933</v>
      </c>
      <c r="D107" s="2" t="s">
        <v>528</v>
      </c>
      <c r="E107" s="2" t="str">
        <f t="shared" si="68"/>
        <v>NARSIS</v>
      </c>
      <c r="F107" t="s">
        <v>657</v>
      </c>
      <c r="G107" s="2" t="str">
        <f t="shared" si="69"/>
        <v>Yacine</v>
      </c>
      <c r="H107"/>
      <c r="I107"/>
      <c r="J107"/>
      <c r="K107" s="178"/>
      <c r="L107" s="178"/>
      <c r="M107"/>
      <c r="N107" s="2"/>
      <c r="O107" s="2"/>
      <c r="P107" s="6">
        <f t="shared" si="70"/>
        <v>0</v>
      </c>
      <c r="Q107" s="2"/>
      <c r="R107" s="2"/>
      <c r="S107" s="2"/>
      <c r="T107" s="2"/>
      <c r="U107" s="2"/>
      <c r="V107" s="6">
        <f t="shared" si="71"/>
        <v>0</v>
      </c>
      <c r="W107" s="2"/>
      <c r="X107" s="2"/>
      <c r="Y107" s="2"/>
      <c r="Z107" s="2"/>
      <c r="AA107" s="2"/>
      <c r="AB107" s="6">
        <f t="shared" si="72"/>
        <v>0</v>
      </c>
      <c r="AC107" s="2"/>
      <c r="AD107" s="2"/>
      <c r="AE107" s="2"/>
      <c r="AF107" s="57">
        <f t="shared" si="73"/>
        <v>0</v>
      </c>
      <c r="AG107" s="76">
        <v>26997</v>
      </c>
      <c r="AH107" s="2">
        <f t="shared" si="74"/>
        <v>1973</v>
      </c>
      <c r="AI107" s="62">
        <f t="shared" si="75"/>
        <v>45</v>
      </c>
      <c r="AJ107" s="62" t="str">
        <f t="shared" si="76"/>
        <v>Veteran</v>
      </c>
      <c r="AK107" s="2" t="str">
        <f t="shared" si="77"/>
        <v>V</v>
      </c>
      <c r="AL107" t="s">
        <v>691</v>
      </c>
      <c r="AM107" s="2" t="str">
        <f t="shared" si="78"/>
        <v>T</v>
      </c>
      <c r="AN107" s="2"/>
      <c r="AO107" s="2" t="str">
        <f t="shared" si="79"/>
        <v/>
      </c>
      <c r="AP107" s="2" t="str">
        <f t="shared" si="80"/>
        <v>TV</v>
      </c>
      <c r="AQ107" s="50">
        <f>IF(AP107="",0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AR107" s="2"/>
      <c r="AS107" s="6">
        <f t="shared" si="81"/>
        <v>0</v>
      </c>
      <c r="AT107" s="2"/>
      <c r="AU107" s="6">
        <f>IF(AT107="",0,IF(AT107="non",0,IF(AT107="oui",IF(AJ107="veteran",parametre!I$7,IF(AJ107="senior",parametre!N$7,parametre!K$7)))))</f>
        <v>0</v>
      </c>
      <c r="AV107" s="2"/>
      <c r="AW107" s="6">
        <f>IF(AV107="",0,IF(AV107="oui",parametre!I$8,0))</f>
        <v>0</v>
      </c>
      <c r="AX107" s="2"/>
      <c r="AY107" s="6">
        <f>IF(AX107="",0,IF(AX107="oui",parametre!I$9,0))</f>
        <v>0</v>
      </c>
      <c r="AZ107" s="2"/>
      <c r="BA107" s="2"/>
      <c r="BB107" s="6">
        <f t="shared" si="82"/>
        <v>0</v>
      </c>
      <c r="BC107" s="50">
        <f>IF(AP107="",""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BD107" s="6">
        <f>IF(AP107="","",IF(AP107="v",parametre!D$25,IF(AP107="b",parametre!D$26,IF(AP107="tv",parametre!D$2,IF(AP107="ts",parametre!D$3,IF(AP107="tj",parametre!D$4,IF(AP107="tc",parametre!D$5,IF(AP107="tm",parametre!D$6,IF(AP107="tb",parametre!D$7,IF(AP107="tp",parametre!D$8,IF(AP107="plv",parametre!D$9,IF(AP107="pev",parametre!D$10,IF(AP107="pls",parametre!D$11,IF(AP107="pes",parametre!D$12,IF(AP107="pej",parametre!D$13,IF(AP107="pec",parametre!D$14,IF(AP107="pem",parametre!D$15,IF(AP107="peb",parametre!D$16,IF(AP107="pep",parametre!D$17,IF(AP107="ev",parametre!D$18,IF(AP107="es",parametre!D$19,IF(AP107="ej",parametre!D$20,IF(AP107="ec",parametre!D$21,IF(AP107="em",parametre!D$22,IF(AP107="eb",parametre!D$23,IF(AP107="ep",parametre!D$24,0))))))))))))))))))))))))))</f>
        <v>125</v>
      </c>
      <c r="BE107" s="6">
        <f>IF(AP107="","",IF(AP107="v",parametre!E$25,IF(AP107="b",parametre!E$26,IF(AP107="tv",parametre!E$2,IF(AP107="ts",parametre!E$3,IF(AP107="tj",parametre!E$4,IF(AP107="tc",parametre!E$5,IF(AP107="tm",parametre!E$6,IF(AP107="tb",parametre!E$7,IF(AP107="tp",parametre!E$8,IF(AP107="plv",parametre!E$9,IF(AP107="pev",parametre!E$10,IF(AP107="pls",parametre!E$11,IF(AP107="pes",parametre!E$12,IF(AP107="pej",parametre!E$13,IF(AP107="pec",parametre!E$14,IF(AP107="pem",parametre!E$15,IF(AP107="peb",parametre!E$16,IF(AP107="pep",parametre!E$17,IF(AP107="ev",parametre!E$18,IF(AP107="es",parametre!E$19,IF(AP107="ej",parametre!E$20,IF(AP107="ec",parametre!E$21,IF(AP107="em",parametre!E$22,IF(AP107="eb",parametre!E$23,IF(AP107="ep",parametre!E$24,0))))))))))))))))))))))))))</f>
        <v>59</v>
      </c>
      <c r="BF107" s="54">
        <f t="shared" si="83"/>
        <v>184</v>
      </c>
      <c r="BG107" s="2"/>
      <c r="BH107" s="2"/>
      <c r="BI107" s="2"/>
      <c r="BJ107" s="6">
        <f t="shared" si="84"/>
        <v>0</v>
      </c>
      <c r="BK107" s="2"/>
      <c r="BL107" s="2"/>
      <c r="BM107" s="2"/>
      <c r="BN107" s="58">
        <f t="shared" si="85"/>
        <v>184</v>
      </c>
      <c r="BO107" s="57">
        <f t="shared" si="86"/>
        <v>0</v>
      </c>
      <c r="BP107" s="61">
        <f t="shared" si="87"/>
        <v>184</v>
      </c>
      <c r="BQ107" s="155" t="s">
        <v>193</v>
      </c>
      <c r="BR107" s="177" t="str">
        <f>CONCATENATE(Tableau2[[#This Row],[Colonne1]],".jpg")</f>
        <v>NARSIS Yacine.jpg</v>
      </c>
      <c r="BS107" s="181" t="str">
        <f>$BP$1&amp;Tableau2[[#This Row],[Colonne70]]</f>
        <v>F:\Gestion club DIJON TT\licencie\NARSIS Yacine.jpg</v>
      </c>
    </row>
    <row r="108" spans="1:71" ht="21" x14ac:dyDescent="0.25">
      <c r="A108" s="63" t="str">
        <f t="shared" si="67"/>
        <v>NAUD Adrien</v>
      </c>
      <c r="B108" s="76">
        <v>43347</v>
      </c>
      <c r="C108">
        <v>2112364</v>
      </c>
      <c r="D108" s="2" t="s">
        <v>529</v>
      </c>
      <c r="E108" s="2" t="str">
        <f t="shared" si="68"/>
        <v>NAUD</v>
      </c>
      <c r="F108" t="s">
        <v>626</v>
      </c>
      <c r="G108" s="2" t="str">
        <f t="shared" si="69"/>
        <v>Adrien</v>
      </c>
      <c r="H108"/>
      <c r="I108"/>
      <c r="J108"/>
      <c r="K108" s="178"/>
      <c r="L108" s="178"/>
      <c r="M108"/>
      <c r="N108" s="2"/>
      <c r="O108" s="2"/>
      <c r="P108" s="6">
        <f t="shared" si="70"/>
        <v>0</v>
      </c>
      <c r="Q108" s="2"/>
      <c r="R108" s="2"/>
      <c r="S108" s="2"/>
      <c r="T108" s="2"/>
      <c r="U108" s="2"/>
      <c r="V108" s="6">
        <f t="shared" si="71"/>
        <v>0</v>
      </c>
      <c r="W108" s="2"/>
      <c r="X108" s="2"/>
      <c r="Y108" s="2"/>
      <c r="Z108" s="2"/>
      <c r="AA108" s="2"/>
      <c r="AB108" s="6">
        <f t="shared" si="72"/>
        <v>0</v>
      </c>
      <c r="AC108" s="2"/>
      <c r="AD108" s="2"/>
      <c r="AE108" s="2"/>
      <c r="AF108" s="57">
        <f t="shared" si="73"/>
        <v>0</v>
      </c>
      <c r="AG108" s="76">
        <v>39980</v>
      </c>
      <c r="AH108" s="2">
        <f t="shared" si="74"/>
        <v>2009</v>
      </c>
      <c r="AI108" s="62">
        <f t="shared" si="75"/>
        <v>9</v>
      </c>
      <c r="AJ108" s="62" t="str">
        <f t="shared" si="76"/>
        <v>Benjamin</v>
      </c>
      <c r="AK108" s="2" t="str">
        <f t="shared" si="77"/>
        <v>B</v>
      </c>
      <c r="AL108" t="s">
        <v>691</v>
      </c>
      <c r="AM108" s="2" t="str">
        <f t="shared" si="78"/>
        <v>T</v>
      </c>
      <c r="AN108" s="2"/>
      <c r="AO108" s="2" t="str">
        <f t="shared" si="79"/>
        <v/>
      </c>
      <c r="AP108" s="2" t="str">
        <f t="shared" si="80"/>
        <v>TB</v>
      </c>
      <c r="AQ108" s="50">
        <f>IF(AP108="",0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AR108" s="2"/>
      <c r="AS108" s="6">
        <f t="shared" si="81"/>
        <v>0</v>
      </c>
      <c r="AT108" s="2"/>
      <c r="AU108" s="6">
        <f>IF(AT108="",0,IF(AT108="non",0,IF(AT108="oui",IF(AJ108="veteran",parametre!I$7,IF(AJ108="senior",parametre!N$7,parametre!K$7)))))</f>
        <v>0</v>
      </c>
      <c r="AV108" s="2"/>
      <c r="AW108" s="6">
        <f>IF(AV108="",0,IF(AV108="oui",parametre!I$8,0))</f>
        <v>0</v>
      </c>
      <c r="AX108" s="2"/>
      <c r="AY108" s="6">
        <f>IF(AX108="",0,IF(AX108="oui",parametre!I$9,0))</f>
        <v>0</v>
      </c>
      <c r="AZ108" s="2"/>
      <c r="BA108" s="2"/>
      <c r="BB108" s="6">
        <f t="shared" si="82"/>
        <v>0</v>
      </c>
      <c r="BC108" s="50">
        <f>IF(AP108="",""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BD108" s="6">
        <f>IF(AP108="","",IF(AP108="v",parametre!D$25,IF(AP108="b",parametre!D$26,IF(AP108="tv",parametre!D$2,IF(AP108="ts",parametre!D$3,IF(AP108="tj",parametre!D$4,IF(AP108="tc",parametre!D$5,IF(AP108="tm",parametre!D$6,IF(AP108="tb",parametre!D$7,IF(AP108="tp",parametre!D$8,IF(AP108="plv",parametre!D$9,IF(AP108="pev",parametre!D$10,IF(AP108="pls",parametre!D$11,IF(AP108="pes",parametre!D$12,IF(AP108="pej",parametre!D$13,IF(AP108="pec",parametre!D$14,IF(AP108="pem",parametre!D$15,IF(AP108="peb",parametre!D$16,IF(AP108="pep",parametre!D$17,IF(AP108="ev",parametre!D$18,IF(AP108="es",parametre!D$19,IF(AP108="ej",parametre!D$20,IF(AP108="ec",parametre!D$21,IF(AP108="em",parametre!D$22,IF(AP108="eb",parametre!D$23,IF(AP108="ep",parametre!D$24,0))))))))))))))))))))))))))</f>
        <v>129.5</v>
      </c>
      <c r="BE108" s="6">
        <f>IF(AP108="","",IF(AP108="v",parametre!E$25,IF(AP108="b",parametre!E$26,IF(AP108="tv",parametre!E$2,IF(AP108="ts",parametre!E$3,IF(AP108="tj",parametre!E$4,IF(AP108="tc",parametre!E$5,IF(AP108="tm",parametre!E$6,IF(AP108="tb",parametre!E$7,IF(AP108="tp",parametre!E$8,IF(AP108="plv",parametre!E$9,IF(AP108="pev",parametre!E$10,IF(AP108="pls",parametre!E$11,IF(AP108="pes",parametre!E$12,IF(AP108="pej",parametre!E$13,IF(AP108="pec",parametre!E$14,IF(AP108="pem",parametre!E$15,IF(AP108="peb",parametre!E$16,IF(AP108="pep",parametre!E$17,IF(AP108="ev",parametre!E$18,IF(AP108="es",parametre!E$19,IF(AP108="ej",parametre!E$20,IF(AP108="ec",parametre!E$21,IF(AP108="em",parametre!E$22,IF(AP108="eb",parametre!E$23,IF(AP108="ep",parametre!E$24,0))))))))))))))))))))))))))</f>
        <v>34.5</v>
      </c>
      <c r="BF108" s="54">
        <f t="shared" si="83"/>
        <v>164</v>
      </c>
      <c r="BG108" s="2"/>
      <c r="BH108" s="2"/>
      <c r="BI108" s="2"/>
      <c r="BJ108" s="6">
        <f t="shared" si="84"/>
        <v>0</v>
      </c>
      <c r="BK108" s="2"/>
      <c r="BL108" s="2"/>
      <c r="BM108" s="2"/>
      <c r="BN108" s="58">
        <f t="shared" si="85"/>
        <v>164</v>
      </c>
      <c r="BO108" s="57">
        <f t="shared" si="86"/>
        <v>0</v>
      </c>
      <c r="BP108" s="61">
        <f t="shared" si="87"/>
        <v>164</v>
      </c>
      <c r="BQ108" s="155" t="s">
        <v>193</v>
      </c>
      <c r="BR108" s="177" t="str">
        <f>CONCATENATE(Tableau2[[#This Row],[Colonne1]],".jpg")</f>
        <v>NAUD Adrien.jpg</v>
      </c>
      <c r="BS108" s="181" t="str">
        <f>$BP$1&amp;Tableau2[[#This Row],[Colonne70]]</f>
        <v>F:\Gestion club DIJON TT\licencie\NAUD Adrien.jpg</v>
      </c>
    </row>
    <row r="109" spans="1:71" ht="21" x14ac:dyDescent="0.25">
      <c r="A109" s="63" t="str">
        <f t="shared" si="67"/>
        <v>NAUD ANGELOT Alexandra</v>
      </c>
      <c r="B109" s="76">
        <v>43361</v>
      </c>
      <c r="C109">
        <v>2112678</v>
      </c>
      <c r="D109" s="2" t="s">
        <v>530</v>
      </c>
      <c r="E109" s="2" t="str">
        <f t="shared" si="68"/>
        <v>NAUD ANGELOT</v>
      </c>
      <c r="F109" t="s">
        <v>658</v>
      </c>
      <c r="G109" s="2" t="str">
        <f t="shared" si="69"/>
        <v>Alexandra</v>
      </c>
      <c r="H109"/>
      <c r="I109"/>
      <c r="J109"/>
      <c r="K109" s="178"/>
      <c r="L109" s="178"/>
      <c r="M109"/>
      <c r="N109" s="2"/>
      <c r="O109" s="2"/>
      <c r="P109" s="6">
        <f t="shared" si="70"/>
        <v>0</v>
      </c>
      <c r="Q109" s="2"/>
      <c r="R109" s="2"/>
      <c r="S109" s="2"/>
      <c r="T109" s="2"/>
      <c r="U109" s="2"/>
      <c r="V109" s="6">
        <f t="shared" si="71"/>
        <v>0</v>
      </c>
      <c r="W109" s="2"/>
      <c r="X109" s="2"/>
      <c r="Y109" s="2"/>
      <c r="Z109" s="2"/>
      <c r="AA109" s="2"/>
      <c r="AB109" s="6">
        <f t="shared" si="72"/>
        <v>0</v>
      </c>
      <c r="AC109" s="2"/>
      <c r="AD109" s="2"/>
      <c r="AE109" s="2"/>
      <c r="AF109" s="57">
        <f t="shared" si="73"/>
        <v>0</v>
      </c>
      <c r="AG109" s="76">
        <v>29856</v>
      </c>
      <c r="AH109" s="2">
        <f t="shared" si="74"/>
        <v>1981</v>
      </c>
      <c r="AI109" s="62">
        <f t="shared" si="75"/>
        <v>37</v>
      </c>
      <c r="AJ109" s="62" t="str">
        <f t="shared" si="76"/>
        <v>Senior</v>
      </c>
      <c r="AK109" s="2" t="str">
        <f t="shared" si="77"/>
        <v>S</v>
      </c>
      <c r="AL109" t="s">
        <v>691</v>
      </c>
      <c r="AM109" s="2" t="str">
        <f t="shared" si="78"/>
        <v>T</v>
      </c>
      <c r="AN109" s="2"/>
      <c r="AO109" s="2" t="str">
        <f t="shared" si="79"/>
        <v/>
      </c>
      <c r="AP109" s="2" t="str">
        <f t="shared" si="80"/>
        <v>TS</v>
      </c>
      <c r="AQ109" s="50">
        <f>IF(AP109="",0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AR109" s="2"/>
      <c r="AS109" s="6">
        <f t="shared" si="81"/>
        <v>0</v>
      </c>
      <c r="AT109" s="2"/>
      <c r="AU109" s="6">
        <f>IF(AT109="",0,IF(AT109="non",0,IF(AT109="oui",IF(AJ109="veteran",parametre!I$7,IF(AJ109="senior",parametre!N$7,parametre!K$7)))))</f>
        <v>0</v>
      </c>
      <c r="AV109" s="2"/>
      <c r="AW109" s="6">
        <f>IF(AV109="",0,IF(AV109="oui",parametre!I$8,0))</f>
        <v>0</v>
      </c>
      <c r="AX109" s="2"/>
      <c r="AY109" s="6">
        <f>IF(AX109="",0,IF(AX109="oui",parametre!I$9,0))</f>
        <v>0</v>
      </c>
      <c r="AZ109" s="2"/>
      <c r="BA109" s="2"/>
      <c r="BB109" s="6">
        <f t="shared" si="82"/>
        <v>0</v>
      </c>
      <c r="BC109" s="50">
        <f>IF(AP109="",""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BD109" s="6">
        <f>IF(AP109="","",IF(AP109="v",parametre!D$25,IF(AP109="b",parametre!D$26,IF(AP109="tv",parametre!D$2,IF(AP109="ts",parametre!D$3,IF(AP109="tj",parametre!D$4,IF(AP109="tc",parametre!D$5,IF(AP109="tm",parametre!D$6,IF(AP109="tb",parametre!D$7,IF(AP109="tp",parametre!D$8,IF(AP109="plv",parametre!D$9,IF(AP109="pev",parametre!D$10,IF(AP109="pls",parametre!D$11,IF(AP109="pes",parametre!D$12,IF(AP109="pej",parametre!D$13,IF(AP109="pec",parametre!D$14,IF(AP109="pem",parametre!D$15,IF(AP109="peb",parametre!D$16,IF(AP109="pep",parametre!D$17,IF(AP109="ev",parametre!D$18,IF(AP109="es",parametre!D$19,IF(AP109="ej",parametre!D$20,IF(AP109="ec",parametre!D$21,IF(AP109="em",parametre!D$22,IF(AP109="eb",parametre!D$23,IF(AP109="ep",parametre!D$24,0))))))))))))))))))))))))))</f>
        <v>125</v>
      </c>
      <c r="BE109" s="6">
        <f>IF(AP109="","",IF(AP109="v",parametre!E$25,IF(AP109="b",parametre!E$26,IF(AP109="tv",parametre!E$2,IF(AP109="ts",parametre!E$3,IF(AP109="tj",parametre!E$4,IF(AP109="tc",parametre!E$5,IF(AP109="tm",parametre!E$6,IF(AP109="tb",parametre!E$7,IF(AP109="tp",parametre!E$8,IF(AP109="plv",parametre!E$9,IF(AP109="pev",parametre!E$10,IF(AP109="pls",parametre!E$11,IF(AP109="pes",parametre!E$12,IF(AP109="pej",parametre!E$13,IF(AP109="pec",parametre!E$14,IF(AP109="pem",parametre!E$15,IF(AP109="peb",parametre!E$16,IF(AP109="pep",parametre!E$17,IF(AP109="ev",parametre!E$18,IF(AP109="es",parametre!E$19,IF(AP109="ej",parametre!E$20,IF(AP109="ec",parametre!E$21,IF(AP109="em",parametre!E$22,IF(AP109="eb",parametre!E$23,IF(AP109="ep",parametre!E$24,0))))))))))))))))))))))))))</f>
        <v>59</v>
      </c>
      <c r="BF109" s="54">
        <f t="shared" si="83"/>
        <v>184</v>
      </c>
      <c r="BG109" s="2"/>
      <c r="BH109" s="2"/>
      <c r="BI109" s="2"/>
      <c r="BJ109" s="6">
        <f t="shared" si="84"/>
        <v>0</v>
      </c>
      <c r="BK109" s="2"/>
      <c r="BL109" s="2"/>
      <c r="BM109" s="2"/>
      <c r="BN109" s="58">
        <f t="shared" si="85"/>
        <v>184</v>
      </c>
      <c r="BO109" s="57">
        <f t="shared" si="86"/>
        <v>0</v>
      </c>
      <c r="BP109" s="61">
        <f t="shared" si="87"/>
        <v>184</v>
      </c>
      <c r="BQ109" s="155" t="s">
        <v>194</v>
      </c>
      <c r="BR109" s="177" t="str">
        <f>CONCATENATE(Tableau2[[#This Row],[Colonne1]],".jpg")</f>
        <v>NAUD ANGELOT Alexandra.jpg</v>
      </c>
      <c r="BS109" s="181" t="str">
        <f>$BP$1&amp;Tableau2[[#This Row],[Colonne70]]</f>
        <v>F:\Gestion club DIJON TT\licencie\NAUD ANGELOT Alexandra.jpg</v>
      </c>
    </row>
    <row r="110" spans="1:71" ht="21" x14ac:dyDescent="0.25">
      <c r="A110" s="63" t="str">
        <f t="shared" si="67"/>
        <v>NEMRAS Reda</v>
      </c>
      <c r="B110" s="76">
        <v>43354</v>
      </c>
      <c r="C110">
        <v>2110858</v>
      </c>
      <c r="D110" s="2" t="s">
        <v>531</v>
      </c>
      <c r="E110" s="2" t="str">
        <f t="shared" si="68"/>
        <v>NEMRAS</v>
      </c>
      <c r="F110" t="s">
        <v>659</v>
      </c>
      <c r="G110" s="2" t="str">
        <f t="shared" si="69"/>
        <v>Reda</v>
      </c>
      <c r="H110"/>
      <c r="I110"/>
      <c r="J110"/>
      <c r="K110" s="178"/>
      <c r="L110" s="178"/>
      <c r="M110"/>
      <c r="N110" s="2"/>
      <c r="O110" s="2"/>
      <c r="P110" s="6">
        <f t="shared" si="70"/>
        <v>0</v>
      </c>
      <c r="Q110" s="2"/>
      <c r="R110" s="2"/>
      <c r="S110" s="2"/>
      <c r="T110" s="2"/>
      <c r="U110" s="2"/>
      <c r="V110" s="6">
        <f t="shared" si="71"/>
        <v>0</v>
      </c>
      <c r="W110" s="2"/>
      <c r="X110" s="2"/>
      <c r="Y110" s="2"/>
      <c r="Z110" s="2"/>
      <c r="AA110" s="2"/>
      <c r="AB110" s="6">
        <f t="shared" si="72"/>
        <v>0</v>
      </c>
      <c r="AC110" s="2"/>
      <c r="AD110" s="2"/>
      <c r="AE110" s="2"/>
      <c r="AF110" s="57">
        <f t="shared" si="73"/>
        <v>0</v>
      </c>
      <c r="AG110" s="76">
        <v>38631</v>
      </c>
      <c r="AH110" s="2">
        <f t="shared" si="74"/>
        <v>2005</v>
      </c>
      <c r="AI110" s="62">
        <f t="shared" si="75"/>
        <v>13</v>
      </c>
      <c r="AJ110" s="62" t="str">
        <f t="shared" si="76"/>
        <v>Cadet</v>
      </c>
      <c r="AK110" s="2" t="str">
        <f t="shared" si="77"/>
        <v>C</v>
      </c>
      <c r="AL110" t="s">
        <v>691</v>
      </c>
      <c r="AM110" s="2" t="str">
        <f t="shared" si="78"/>
        <v>T</v>
      </c>
      <c r="AN110" s="2"/>
      <c r="AO110" s="2" t="str">
        <f t="shared" si="79"/>
        <v/>
      </c>
      <c r="AP110" s="2" t="str">
        <f t="shared" si="80"/>
        <v>TC</v>
      </c>
      <c r="AQ110" s="50">
        <f>IF(AP110="",0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AR110" s="2"/>
      <c r="AS110" s="6">
        <f t="shared" si="81"/>
        <v>0</v>
      </c>
      <c r="AT110" s="2"/>
      <c r="AU110" s="6">
        <f>IF(AT110="",0,IF(AT110="non",0,IF(AT110="oui",IF(AJ110="veteran",parametre!I$7,IF(AJ110="senior",parametre!N$7,parametre!K$7)))))</f>
        <v>0</v>
      </c>
      <c r="AV110" s="2"/>
      <c r="AW110" s="6">
        <f>IF(AV110="",0,IF(AV110="oui",parametre!I$8,0))</f>
        <v>0</v>
      </c>
      <c r="AX110" s="2"/>
      <c r="AY110" s="6">
        <f>IF(AX110="",0,IF(AX110="oui",parametre!I$9,0))</f>
        <v>0</v>
      </c>
      <c r="AZ110" s="2"/>
      <c r="BA110" s="2"/>
      <c r="BB110" s="6">
        <f t="shared" si="82"/>
        <v>0</v>
      </c>
      <c r="BC110" s="50">
        <f>IF(AP110="",""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BD110" s="6">
        <f>IF(AP110="","",IF(AP110="v",parametre!D$25,IF(AP110="b",parametre!D$26,IF(AP110="tv",parametre!D$2,IF(AP110="ts",parametre!D$3,IF(AP110="tj",parametre!D$4,IF(AP110="tc",parametre!D$5,IF(AP110="tm",parametre!D$6,IF(AP110="tb",parametre!D$7,IF(AP110="tp",parametre!D$8,IF(AP110="plv",parametre!D$9,IF(AP110="pev",parametre!D$10,IF(AP110="pls",parametre!D$11,IF(AP110="pes",parametre!D$12,IF(AP110="pej",parametre!D$13,IF(AP110="pec",parametre!D$14,IF(AP110="pem",parametre!D$15,IF(AP110="peb",parametre!D$16,IF(AP110="pep",parametre!D$17,IF(AP110="ev",parametre!D$18,IF(AP110="es",parametre!D$19,IF(AP110="ej",parametre!D$20,IF(AP110="ec",parametre!D$21,IF(AP110="em",parametre!D$22,IF(AP110="eb",parametre!D$23,IF(AP110="ep",parametre!D$24,0))))))))))))))))))))))))))</f>
        <v>128.5</v>
      </c>
      <c r="BE110" s="6">
        <f>IF(AP110="","",IF(AP110="v",parametre!E$25,IF(AP110="b",parametre!E$26,IF(AP110="tv",parametre!E$2,IF(AP110="ts",parametre!E$3,IF(AP110="tj",parametre!E$4,IF(AP110="tc",parametre!E$5,IF(AP110="tm",parametre!E$6,IF(AP110="tb",parametre!E$7,IF(AP110="tp",parametre!E$8,IF(AP110="plv",parametre!E$9,IF(AP110="pev",parametre!E$10,IF(AP110="pls",parametre!E$11,IF(AP110="pes",parametre!E$12,IF(AP110="pej",parametre!E$13,IF(AP110="pec",parametre!E$14,IF(AP110="pem",parametre!E$15,IF(AP110="peb",parametre!E$16,IF(AP110="pep",parametre!E$17,IF(AP110="ev",parametre!E$18,IF(AP110="es",parametre!E$19,IF(AP110="ej",parametre!E$20,IF(AP110="ec",parametre!E$21,IF(AP110="em",parametre!E$22,IF(AP110="eb",parametre!E$23,IF(AP110="ep",parametre!E$24,0))))))))))))))))))))))))))</f>
        <v>40.5</v>
      </c>
      <c r="BF110" s="54">
        <f t="shared" si="83"/>
        <v>169</v>
      </c>
      <c r="BG110" s="2"/>
      <c r="BH110" s="2"/>
      <c r="BI110" s="2"/>
      <c r="BJ110" s="6">
        <f t="shared" si="84"/>
        <v>0</v>
      </c>
      <c r="BK110" s="2"/>
      <c r="BL110" s="2"/>
      <c r="BM110" s="2"/>
      <c r="BN110" s="58">
        <f t="shared" si="85"/>
        <v>169</v>
      </c>
      <c r="BO110" s="57">
        <f t="shared" si="86"/>
        <v>0</v>
      </c>
      <c r="BP110" s="61">
        <f t="shared" si="87"/>
        <v>169</v>
      </c>
      <c r="BQ110" s="155" t="s">
        <v>193</v>
      </c>
      <c r="BR110" s="177" t="str">
        <f>CONCATENATE(Tableau2[[#This Row],[Colonne1]],".jpg")</f>
        <v>NEMRAS Reda.jpg</v>
      </c>
      <c r="BS110" s="181" t="str">
        <f>$BP$1&amp;Tableau2[[#This Row],[Colonne70]]</f>
        <v>F:\Gestion club DIJON TT\licencie\NEMRAS Reda.jpg</v>
      </c>
    </row>
    <row r="111" spans="1:71" ht="21" x14ac:dyDescent="0.25">
      <c r="A111" s="63" t="str">
        <f t="shared" si="67"/>
        <v>NOIR Jocelyne</v>
      </c>
      <c r="B111" s="76">
        <v>43454</v>
      </c>
      <c r="C111">
        <v>2112890</v>
      </c>
      <c r="D111" s="2" t="s">
        <v>532</v>
      </c>
      <c r="E111" s="2" t="str">
        <f t="shared" si="68"/>
        <v>NOIR</v>
      </c>
      <c r="F111" t="s">
        <v>660</v>
      </c>
      <c r="G111" s="2" t="str">
        <f t="shared" si="69"/>
        <v>Jocelyne</v>
      </c>
      <c r="H111"/>
      <c r="I111"/>
      <c r="J111"/>
      <c r="K111" s="178"/>
      <c r="L111" s="178"/>
      <c r="M111"/>
      <c r="N111" s="2"/>
      <c r="O111" s="2"/>
      <c r="P111" s="6">
        <f t="shared" si="70"/>
        <v>0</v>
      </c>
      <c r="Q111" s="2"/>
      <c r="R111" s="2"/>
      <c r="S111" s="2"/>
      <c r="T111" s="2"/>
      <c r="U111" s="2"/>
      <c r="V111" s="6">
        <f t="shared" si="71"/>
        <v>0</v>
      </c>
      <c r="W111" s="2"/>
      <c r="X111" s="2"/>
      <c r="Y111" s="2"/>
      <c r="Z111" s="2"/>
      <c r="AA111" s="2"/>
      <c r="AB111" s="6">
        <f t="shared" si="72"/>
        <v>0</v>
      </c>
      <c r="AC111" s="2"/>
      <c r="AD111" s="2"/>
      <c r="AE111" s="2"/>
      <c r="AF111" s="57">
        <f t="shared" si="73"/>
        <v>0</v>
      </c>
      <c r="AG111" s="76">
        <v>25016</v>
      </c>
      <c r="AH111" s="2">
        <f t="shared" si="74"/>
        <v>1968</v>
      </c>
      <c r="AI111" s="62">
        <f t="shared" si="75"/>
        <v>50</v>
      </c>
      <c r="AJ111" s="62" t="str">
        <f t="shared" si="76"/>
        <v>Veteran</v>
      </c>
      <c r="AK111" s="2" t="str">
        <f t="shared" si="77"/>
        <v>V</v>
      </c>
      <c r="AL111" t="s">
        <v>692</v>
      </c>
      <c r="AM111" s="2" t="str">
        <f t="shared" si="78"/>
        <v>P</v>
      </c>
      <c r="AN111" s="2"/>
      <c r="AO111" s="2" t="str">
        <f t="shared" si="79"/>
        <v/>
      </c>
      <c r="AP111" s="2" t="str">
        <f t="shared" si="80"/>
        <v>PV</v>
      </c>
      <c r="AQ111" s="50">
        <f>IF(AP111="",0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AR111" s="2"/>
      <c r="AS111" s="6">
        <f t="shared" si="81"/>
        <v>0</v>
      </c>
      <c r="AT111" s="2"/>
      <c r="AU111" s="6">
        <f>IF(AT111="",0,IF(AT111="non",0,IF(AT111="oui",IF(AJ111="veteran",parametre!I$7,IF(AJ111="senior",parametre!N$7,parametre!K$7)))))</f>
        <v>0</v>
      </c>
      <c r="AV111" s="2"/>
      <c r="AW111" s="6">
        <f>IF(AV111="",0,IF(AV111="oui",parametre!I$8,0))</f>
        <v>0</v>
      </c>
      <c r="AX111" s="2"/>
      <c r="AY111" s="6">
        <f>IF(AX111="",0,IF(AX111="oui",parametre!I$9,0))</f>
        <v>0</v>
      </c>
      <c r="AZ111" s="2"/>
      <c r="BA111" s="2"/>
      <c r="BB111" s="6">
        <f t="shared" si="82"/>
        <v>0</v>
      </c>
      <c r="BC111" s="50">
        <f>IF(AP111="",""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BD111" s="6">
        <f>IF(AP111="","",IF(AP111="v",parametre!D$25,IF(AP111="b",parametre!D$26,IF(AP111="tv",parametre!D$2,IF(AP111="ts",parametre!D$3,IF(AP111="tj",parametre!D$4,IF(AP111="tc",parametre!D$5,IF(AP111="tm",parametre!D$6,IF(AP111="tb",parametre!D$7,IF(AP111="tp",parametre!D$8,IF(AP111="plv",parametre!D$9,IF(AP111="pev",parametre!D$10,IF(AP111="pls",parametre!D$11,IF(AP111="pes",parametre!D$12,IF(AP111="pej",parametre!D$13,IF(AP111="pec",parametre!D$14,IF(AP111="pem",parametre!D$15,IF(AP111="peb",parametre!D$16,IF(AP111="pep",parametre!D$17,IF(AP111="ev",parametre!D$18,IF(AP111="es",parametre!D$19,IF(AP111="ej",parametre!D$20,IF(AP111="ec",parametre!D$21,IF(AP111="em",parametre!D$22,IF(AP111="eb",parametre!D$23,IF(AP111="ep",parametre!D$24,0))))))))))))))))))))))))))</f>
        <v>0</v>
      </c>
      <c r="BE111" s="6">
        <f>IF(AP111="","",IF(AP111="v",parametre!E$25,IF(AP111="b",parametre!E$26,IF(AP111="tv",parametre!E$2,IF(AP111="ts",parametre!E$3,IF(AP111="tj",parametre!E$4,IF(AP111="tc",parametre!E$5,IF(AP111="tm",parametre!E$6,IF(AP111="tb",parametre!E$7,IF(AP111="tp",parametre!E$8,IF(AP111="plv",parametre!E$9,IF(AP111="pev",parametre!E$10,IF(AP111="pls",parametre!E$11,IF(AP111="pes",parametre!E$12,IF(AP111="pej",parametre!E$13,IF(AP111="pec",parametre!E$14,IF(AP111="pem",parametre!E$15,IF(AP111="peb",parametre!E$16,IF(AP111="pep",parametre!E$17,IF(AP111="ev",parametre!E$18,IF(AP111="es",parametre!E$19,IF(AP111="ej",parametre!E$20,IF(AP111="ec",parametre!E$21,IF(AP111="em",parametre!E$22,IF(AP111="eb",parametre!E$23,IF(AP111="ep",parametre!E$24,0))))))))))))))))))))))))))</f>
        <v>0</v>
      </c>
      <c r="BF111" s="54">
        <f t="shared" si="83"/>
        <v>0</v>
      </c>
      <c r="BG111" s="2"/>
      <c r="BH111" s="2"/>
      <c r="BI111" s="2"/>
      <c r="BJ111" s="6">
        <f t="shared" si="84"/>
        <v>0</v>
      </c>
      <c r="BK111" s="2"/>
      <c r="BL111" s="2"/>
      <c r="BM111" s="2"/>
      <c r="BN111" s="58">
        <f t="shared" si="85"/>
        <v>0</v>
      </c>
      <c r="BO111" s="57">
        <f t="shared" si="86"/>
        <v>0</v>
      </c>
      <c r="BP111" s="61">
        <f t="shared" si="87"/>
        <v>0</v>
      </c>
      <c r="BQ111" s="155" t="s">
        <v>194</v>
      </c>
      <c r="BR111" s="177" t="str">
        <f>CONCATENATE(Tableau2[[#This Row],[Colonne1]],".jpg")</f>
        <v>NOIR Jocelyne.jpg</v>
      </c>
      <c r="BS111" s="181" t="str">
        <f>$BP$1&amp;Tableau2[[#This Row],[Colonne70]]</f>
        <v>F:\Gestion club DIJON TT\licencie\NOIR Jocelyne.jpg</v>
      </c>
    </row>
    <row r="112" spans="1:71" ht="21" x14ac:dyDescent="0.25">
      <c r="A112" s="63" t="str">
        <f t="shared" si="67"/>
        <v>ODRY Marion</v>
      </c>
      <c r="B112" s="76">
        <v>43427</v>
      </c>
      <c r="C112">
        <v>457431</v>
      </c>
      <c r="D112" s="2" t="s">
        <v>533</v>
      </c>
      <c r="E112" s="2" t="str">
        <f t="shared" si="68"/>
        <v>ODRY</v>
      </c>
      <c r="F112" t="s">
        <v>661</v>
      </c>
      <c r="G112" s="2" t="str">
        <f t="shared" si="69"/>
        <v>Marion</v>
      </c>
      <c r="H112"/>
      <c r="I112"/>
      <c r="J112"/>
      <c r="K112" s="178"/>
      <c r="L112" s="178"/>
      <c r="M112"/>
      <c r="N112" s="2"/>
      <c r="O112" s="2"/>
      <c r="P112" s="6">
        <f t="shared" si="70"/>
        <v>0</v>
      </c>
      <c r="Q112" s="2"/>
      <c r="R112" s="2"/>
      <c r="S112" s="2"/>
      <c r="T112" s="2"/>
      <c r="U112" s="2"/>
      <c r="V112" s="6">
        <f t="shared" si="71"/>
        <v>0</v>
      </c>
      <c r="W112" s="2"/>
      <c r="X112" s="2"/>
      <c r="Y112" s="2"/>
      <c r="Z112" s="2"/>
      <c r="AA112" s="2"/>
      <c r="AB112" s="6">
        <f t="shared" si="72"/>
        <v>0</v>
      </c>
      <c r="AC112" s="2"/>
      <c r="AD112" s="2"/>
      <c r="AE112" s="2"/>
      <c r="AF112" s="57">
        <f t="shared" si="73"/>
        <v>0</v>
      </c>
      <c r="AG112" s="76">
        <v>31910</v>
      </c>
      <c r="AH112" s="2">
        <f t="shared" si="74"/>
        <v>1987</v>
      </c>
      <c r="AI112" s="62">
        <f t="shared" si="75"/>
        <v>31</v>
      </c>
      <c r="AJ112" s="62" t="str">
        <f t="shared" si="76"/>
        <v>Senior</v>
      </c>
      <c r="AK112" s="2" t="str">
        <f t="shared" si="77"/>
        <v>S</v>
      </c>
      <c r="AL112" t="s">
        <v>691</v>
      </c>
      <c r="AM112" s="2" t="str">
        <f t="shared" si="78"/>
        <v>T</v>
      </c>
      <c r="AN112" s="2"/>
      <c r="AO112" s="2" t="str">
        <f t="shared" si="79"/>
        <v/>
      </c>
      <c r="AP112" s="2" t="str">
        <f t="shared" si="80"/>
        <v>TS</v>
      </c>
      <c r="AQ112" s="50">
        <f>IF(AP112="",0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AR112" s="2"/>
      <c r="AS112" s="6">
        <f t="shared" si="81"/>
        <v>0</v>
      </c>
      <c r="AT112" s="2"/>
      <c r="AU112" s="6">
        <f>IF(AT112="",0,IF(AT112="non",0,IF(AT112="oui",IF(AJ112="veteran",parametre!I$7,IF(AJ112="senior",parametre!N$7,parametre!K$7)))))</f>
        <v>0</v>
      </c>
      <c r="AV112" s="2"/>
      <c r="AW112" s="6">
        <f>IF(AV112="",0,IF(AV112="oui",parametre!I$8,0))</f>
        <v>0</v>
      </c>
      <c r="AX112" s="2"/>
      <c r="AY112" s="6">
        <f>IF(AX112="",0,IF(AX112="oui",parametre!I$9,0))</f>
        <v>0</v>
      </c>
      <c r="AZ112" s="2"/>
      <c r="BA112" s="2"/>
      <c r="BB112" s="6">
        <f t="shared" si="82"/>
        <v>0</v>
      </c>
      <c r="BC112" s="50">
        <f>IF(AP112="",""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BD112" s="6">
        <f>IF(AP112="","",IF(AP112="v",parametre!D$25,IF(AP112="b",parametre!D$26,IF(AP112="tv",parametre!D$2,IF(AP112="ts",parametre!D$3,IF(AP112="tj",parametre!D$4,IF(AP112="tc",parametre!D$5,IF(AP112="tm",parametre!D$6,IF(AP112="tb",parametre!D$7,IF(AP112="tp",parametre!D$8,IF(AP112="plv",parametre!D$9,IF(AP112="pev",parametre!D$10,IF(AP112="pls",parametre!D$11,IF(AP112="pes",parametre!D$12,IF(AP112="pej",parametre!D$13,IF(AP112="pec",parametre!D$14,IF(AP112="pem",parametre!D$15,IF(AP112="peb",parametre!D$16,IF(AP112="pep",parametre!D$17,IF(AP112="ev",parametre!D$18,IF(AP112="es",parametre!D$19,IF(AP112="ej",parametre!D$20,IF(AP112="ec",parametre!D$21,IF(AP112="em",parametre!D$22,IF(AP112="eb",parametre!D$23,IF(AP112="ep",parametre!D$24,0))))))))))))))))))))))))))</f>
        <v>125</v>
      </c>
      <c r="BE112" s="6">
        <f>IF(AP112="","",IF(AP112="v",parametre!E$25,IF(AP112="b",parametre!E$26,IF(AP112="tv",parametre!E$2,IF(AP112="ts",parametre!E$3,IF(AP112="tj",parametre!E$4,IF(AP112="tc",parametre!E$5,IF(AP112="tm",parametre!E$6,IF(AP112="tb",parametre!E$7,IF(AP112="tp",parametre!E$8,IF(AP112="plv",parametre!E$9,IF(AP112="pev",parametre!E$10,IF(AP112="pls",parametre!E$11,IF(AP112="pes",parametre!E$12,IF(AP112="pej",parametre!E$13,IF(AP112="pec",parametre!E$14,IF(AP112="pem",parametre!E$15,IF(AP112="peb",parametre!E$16,IF(AP112="pep",parametre!E$17,IF(AP112="ev",parametre!E$18,IF(AP112="es",parametre!E$19,IF(AP112="ej",parametre!E$20,IF(AP112="ec",parametre!E$21,IF(AP112="em",parametre!E$22,IF(AP112="eb",parametre!E$23,IF(AP112="ep",parametre!E$24,0))))))))))))))))))))))))))</f>
        <v>59</v>
      </c>
      <c r="BF112" s="54">
        <f t="shared" si="83"/>
        <v>184</v>
      </c>
      <c r="BG112" s="2"/>
      <c r="BH112" s="2"/>
      <c r="BI112" s="2"/>
      <c r="BJ112" s="6">
        <f t="shared" si="84"/>
        <v>0</v>
      </c>
      <c r="BK112" s="2"/>
      <c r="BL112" s="2"/>
      <c r="BM112" s="2"/>
      <c r="BN112" s="58">
        <f t="shared" si="85"/>
        <v>184</v>
      </c>
      <c r="BO112" s="57">
        <f t="shared" si="86"/>
        <v>0</v>
      </c>
      <c r="BP112" s="61">
        <f t="shared" si="87"/>
        <v>184</v>
      </c>
      <c r="BQ112" s="155" t="s">
        <v>194</v>
      </c>
      <c r="BR112" s="177" t="str">
        <f>CONCATENATE(Tableau2[[#This Row],[Colonne1]],".jpg")</f>
        <v>ODRY Marion.jpg</v>
      </c>
      <c r="BS112" s="181" t="str">
        <f>$BP$1&amp;Tableau2[[#This Row],[Colonne70]]</f>
        <v>F:\Gestion club DIJON TT\licencie\ODRY Marion.jpg</v>
      </c>
    </row>
    <row r="113" spans="1:71" ht="21" x14ac:dyDescent="0.25">
      <c r="A113" s="63" t="str">
        <f t="shared" si="67"/>
        <v>ORSATTI Valentin</v>
      </c>
      <c r="B113" s="76">
        <v>43342</v>
      </c>
      <c r="C113">
        <v>219442</v>
      </c>
      <c r="D113" s="2" t="s">
        <v>534</v>
      </c>
      <c r="E113" s="2" t="str">
        <f t="shared" si="68"/>
        <v>ORSATTI</v>
      </c>
      <c r="F113" t="s">
        <v>662</v>
      </c>
      <c r="G113" s="2" t="str">
        <f t="shared" si="69"/>
        <v>Valentin</v>
      </c>
      <c r="H113"/>
      <c r="I113"/>
      <c r="J113"/>
      <c r="K113" s="178"/>
      <c r="L113" s="178"/>
      <c r="M113"/>
      <c r="N113" s="2"/>
      <c r="O113" s="2"/>
      <c r="P113" s="6">
        <f t="shared" si="70"/>
        <v>0</v>
      </c>
      <c r="Q113" s="2"/>
      <c r="R113" s="2"/>
      <c r="S113" s="2"/>
      <c r="T113" s="2"/>
      <c r="U113" s="2"/>
      <c r="V113" s="6">
        <f t="shared" si="71"/>
        <v>0</v>
      </c>
      <c r="W113" s="2"/>
      <c r="X113" s="2"/>
      <c r="Y113" s="2"/>
      <c r="Z113" s="2"/>
      <c r="AA113" s="2"/>
      <c r="AB113" s="6">
        <f t="shared" si="72"/>
        <v>0</v>
      </c>
      <c r="AC113" s="2"/>
      <c r="AD113" s="2"/>
      <c r="AE113" s="2"/>
      <c r="AF113" s="57">
        <f t="shared" si="73"/>
        <v>0</v>
      </c>
      <c r="AG113" s="76">
        <v>20066</v>
      </c>
      <c r="AH113" s="2">
        <f t="shared" si="74"/>
        <v>1954</v>
      </c>
      <c r="AI113" s="62">
        <f t="shared" si="75"/>
        <v>64</v>
      </c>
      <c r="AJ113" s="62" t="str">
        <f t="shared" si="76"/>
        <v>Veteran</v>
      </c>
      <c r="AK113" s="2" t="str">
        <f t="shared" si="77"/>
        <v>V</v>
      </c>
      <c r="AL113" t="s">
        <v>692</v>
      </c>
      <c r="AM113" s="2" t="str">
        <f t="shared" si="78"/>
        <v>P</v>
      </c>
      <c r="AN113" s="2"/>
      <c r="AO113" s="2" t="str">
        <f t="shared" si="79"/>
        <v/>
      </c>
      <c r="AP113" s="2" t="str">
        <f t="shared" si="80"/>
        <v>PV</v>
      </c>
      <c r="AQ113" s="50">
        <f>IF(AP113="",0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AR113" s="2"/>
      <c r="AS113" s="6">
        <f t="shared" si="81"/>
        <v>0</v>
      </c>
      <c r="AT113" s="2"/>
      <c r="AU113" s="6">
        <f>IF(AT113="",0,IF(AT113="non",0,IF(AT113="oui",IF(AJ113="veteran",parametre!I$7,IF(AJ113="senior",parametre!N$7,parametre!K$7)))))</f>
        <v>0</v>
      </c>
      <c r="AV113" s="2"/>
      <c r="AW113" s="6">
        <f>IF(AV113="",0,IF(AV113="oui",parametre!I$8,0))</f>
        <v>0</v>
      </c>
      <c r="AX113" s="2"/>
      <c r="AY113" s="6">
        <f>IF(AX113="",0,IF(AX113="oui",parametre!I$9,0))</f>
        <v>0</v>
      </c>
      <c r="AZ113" s="2"/>
      <c r="BA113" s="2"/>
      <c r="BB113" s="6">
        <f t="shared" si="82"/>
        <v>0</v>
      </c>
      <c r="BC113" s="50">
        <f>IF(AP113="",""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BD113" s="6">
        <f>IF(AP113="","",IF(AP113="v",parametre!D$25,IF(AP113="b",parametre!D$26,IF(AP113="tv",parametre!D$2,IF(AP113="ts",parametre!D$3,IF(AP113="tj",parametre!D$4,IF(AP113="tc",parametre!D$5,IF(AP113="tm",parametre!D$6,IF(AP113="tb",parametre!D$7,IF(AP113="tp",parametre!D$8,IF(AP113="plv",parametre!D$9,IF(AP113="pev",parametre!D$10,IF(AP113="pls",parametre!D$11,IF(AP113="pes",parametre!D$12,IF(AP113="pej",parametre!D$13,IF(AP113="pec",parametre!D$14,IF(AP113="pem",parametre!D$15,IF(AP113="peb",parametre!D$16,IF(AP113="pep",parametre!D$17,IF(AP113="ev",parametre!D$18,IF(AP113="es",parametre!D$19,IF(AP113="ej",parametre!D$20,IF(AP113="ec",parametre!D$21,IF(AP113="em",parametre!D$22,IF(AP113="eb",parametre!D$23,IF(AP113="ep",parametre!D$24,0))))))))))))))))))))))))))</f>
        <v>0</v>
      </c>
      <c r="BE113" s="6">
        <f>IF(AP113="","",IF(AP113="v",parametre!E$25,IF(AP113="b",parametre!E$26,IF(AP113="tv",parametre!E$2,IF(AP113="ts",parametre!E$3,IF(AP113="tj",parametre!E$4,IF(AP113="tc",parametre!E$5,IF(AP113="tm",parametre!E$6,IF(AP113="tb",parametre!E$7,IF(AP113="tp",parametre!E$8,IF(AP113="plv",parametre!E$9,IF(AP113="pev",parametre!E$10,IF(AP113="pls",parametre!E$11,IF(AP113="pes",parametre!E$12,IF(AP113="pej",parametre!E$13,IF(AP113="pec",parametre!E$14,IF(AP113="pem",parametre!E$15,IF(AP113="peb",parametre!E$16,IF(AP113="pep",parametre!E$17,IF(AP113="ev",parametre!E$18,IF(AP113="es",parametre!E$19,IF(AP113="ej",parametre!E$20,IF(AP113="ec",parametre!E$21,IF(AP113="em",parametre!E$22,IF(AP113="eb",parametre!E$23,IF(AP113="ep",parametre!E$24,0))))))))))))))))))))))))))</f>
        <v>0</v>
      </c>
      <c r="BF113" s="54">
        <f t="shared" si="83"/>
        <v>0</v>
      </c>
      <c r="BG113" s="2"/>
      <c r="BH113" s="2"/>
      <c r="BI113" s="2"/>
      <c r="BJ113" s="6">
        <f t="shared" si="84"/>
        <v>0</v>
      </c>
      <c r="BK113" s="2"/>
      <c r="BL113" s="2"/>
      <c r="BM113" s="2"/>
      <c r="BN113" s="58">
        <f t="shared" si="85"/>
        <v>0</v>
      </c>
      <c r="BO113" s="57">
        <f t="shared" si="86"/>
        <v>0</v>
      </c>
      <c r="BP113" s="61">
        <f t="shared" si="87"/>
        <v>0</v>
      </c>
      <c r="BQ113" s="155" t="s">
        <v>193</v>
      </c>
      <c r="BR113" s="177" t="str">
        <f>CONCATENATE(Tableau2[[#This Row],[Colonne1]],".jpg")</f>
        <v>ORSATTI Valentin.jpg</v>
      </c>
      <c r="BS113" s="181" t="str">
        <f>$BP$1&amp;Tableau2[[#This Row],[Colonne70]]</f>
        <v>F:\Gestion club DIJON TT\licencie\ORSATTI Valentin.jpg</v>
      </c>
    </row>
    <row r="114" spans="1:71" ht="21" x14ac:dyDescent="0.25">
      <c r="A114" s="63" t="str">
        <f t="shared" si="67"/>
        <v>PANNECOUCKE Pierre-Robert</v>
      </c>
      <c r="B114" s="76">
        <v>43333</v>
      </c>
      <c r="C114">
        <v>3324058</v>
      </c>
      <c r="D114" s="2" t="s">
        <v>535</v>
      </c>
      <c r="E114" s="2" t="str">
        <f t="shared" si="68"/>
        <v>PANNECOUCKE</v>
      </c>
      <c r="F114" t="s">
        <v>663</v>
      </c>
      <c r="G114" s="2" t="str">
        <f t="shared" si="69"/>
        <v>Pierre-Robert</v>
      </c>
      <c r="H114"/>
      <c r="I114"/>
      <c r="J114"/>
      <c r="K114" s="178"/>
      <c r="L114" s="178"/>
      <c r="M114"/>
      <c r="N114" s="2"/>
      <c r="O114" s="2"/>
      <c r="P114" s="6">
        <f t="shared" si="70"/>
        <v>0</v>
      </c>
      <c r="Q114" s="2"/>
      <c r="R114" s="2"/>
      <c r="S114" s="2"/>
      <c r="T114" s="2"/>
      <c r="U114" s="2"/>
      <c r="V114" s="6">
        <f t="shared" si="71"/>
        <v>0</v>
      </c>
      <c r="W114" s="2"/>
      <c r="X114" s="2"/>
      <c r="Y114" s="2"/>
      <c r="Z114" s="2"/>
      <c r="AA114" s="2"/>
      <c r="AB114" s="6">
        <f t="shared" si="72"/>
        <v>0</v>
      </c>
      <c r="AC114" s="2"/>
      <c r="AD114" s="2"/>
      <c r="AE114" s="2"/>
      <c r="AF114" s="57">
        <f t="shared" si="73"/>
        <v>0</v>
      </c>
      <c r="AG114" s="76">
        <v>21459</v>
      </c>
      <c r="AH114" s="2">
        <f t="shared" si="74"/>
        <v>1958</v>
      </c>
      <c r="AI114" s="62">
        <f t="shared" si="75"/>
        <v>60</v>
      </c>
      <c r="AJ114" s="62" t="str">
        <f t="shared" si="76"/>
        <v>Veteran</v>
      </c>
      <c r="AK114" s="2" t="str">
        <f t="shared" si="77"/>
        <v>V</v>
      </c>
      <c r="AL114" t="s">
        <v>691</v>
      </c>
      <c r="AM114" s="2" t="str">
        <f t="shared" si="78"/>
        <v>T</v>
      </c>
      <c r="AN114" s="2"/>
      <c r="AO114" s="2" t="str">
        <f t="shared" si="79"/>
        <v/>
      </c>
      <c r="AP114" s="2" t="str">
        <f t="shared" si="80"/>
        <v>TV</v>
      </c>
      <c r="AQ114" s="50">
        <f>IF(AP114="",0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AR114" s="2"/>
      <c r="AS114" s="6">
        <f t="shared" si="81"/>
        <v>0</v>
      </c>
      <c r="AT114" s="2"/>
      <c r="AU114" s="6">
        <f>IF(AT114="",0,IF(AT114="non",0,IF(AT114="oui",IF(AJ114="veteran",parametre!I$7,IF(AJ114="senior",parametre!N$7,parametre!K$7)))))</f>
        <v>0</v>
      </c>
      <c r="AV114" s="2"/>
      <c r="AW114" s="6">
        <f>IF(AV114="",0,IF(AV114="oui",parametre!I$8,0))</f>
        <v>0</v>
      </c>
      <c r="AX114" s="2"/>
      <c r="AY114" s="6">
        <f>IF(AX114="",0,IF(AX114="oui",parametre!I$9,0))</f>
        <v>0</v>
      </c>
      <c r="AZ114" s="2"/>
      <c r="BA114" s="2"/>
      <c r="BB114" s="6">
        <f t="shared" si="82"/>
        <v>0</v>
      </c>
      <c r="BC114" s="50">
        <f>IF(AP114="",""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BD114" s="6">
        <f>IF(AP114="","",IF(AP114="v",parametre!D$25,IF(AP114="b",parametre!D$26,IF(AP114="tv",parametre!D$2,IF(AP114="ts",parametre!D$3,IF(AP114="tj",parametre!D$4,IF(AP114="tc",parametre!D$5,IF(AP114="tm",parametre!D$6,IF(AP114="tb",parametre!D$7,IF(AP114="tp",parametre!D$8,IF(AP114="plv",parametre!D$9,IF(AP114="pev",parametre!D$10,IF(AP114="pls",parametre!D$11,IF(AP114="pes",parametre!D$12,IF(AP114="pej",parametre!D$13,IF(AP114="pec",parametre!D$14,IF(AP114="pem",parametre!D$15,IF(AP114="peb",parametre!D$16,IF(AP114="pep",parametre!D$17,IF(AP114="ev",parametre!D$18,IF(AP114="es",parametre!D$19,IF(AP114="ej",parametre!D$20,IF(AP114="ec",parametre!D$21,IF(AP114="em",parametre!D$22,IF(AP114="eb",parametre!D$23,IF(AP114="ep",parametre!D$24,0))))))))))))))))))))))))))</f>
        <v>125</v>
      </c>
      <c r="BE114" s="6">
        <f>IF(AP114="","",IF(AP114="v",parametre!E$25,IF(AP114="b",parametre!E$26,IF(AP114="tv",parametre!E$2,IF(AP114="ts",parametre!E$3,IF(AP114="tj",parametre!E$4,IF(AP114="tc",parametre!E$5,IF(AP114="tm",parametre!E$6,IF(AP114="tb",parametre!E$7,IF(AP114="tp",parametre!E$8,IF(AP114="plv",parametre!E$9,IF(AP114="pev",parametre!E$10,IF(AP114="pls",parametre!E$11,IF(AP114="pes",parametre!E$12,IF(AP114="pej",parametre!E$13,IF(AP114="pec",parametre!E$14,IF(AP114="pem",parametre!E$15,IF(AP114="peb",parametre!E$16,IF(AP114="pep",parametre!E$17,IF(AP114="ev",parametre!E$18,IF(AP114="es",parametre!E$19,IF(AP114="ej",parametre!E$20,IF(AP114="ec",parametre!E$21,IF(AP114="em",parametre!E$22,IF(AP114="eb",parametre!E$23,IF(AP114="ep",parametre!E$24,0))))))))))))))))))))))))))</f>
        <v>59</v>
      </c>
      <c r="BF114" s="54">
        <f t="shared" si="83"/>
        <v>184</v>
      </c>
      <c r="BG114" s="2"/>
      <c r="BH114" s="2"/>
      <c r="BI114" s="2"/>
      <c r="BJ114" s="6">
        <f t="shared" si="84"/>
        <v>0</v>
      </c>
      <c r="BK114" s="2"/>
      <c r="BL114" s="2"/>
      <c r="BM114" s="2"/>
      <c r="BN114" s="58">
        <f t="shared" si="85"/>
        <v>184</v>
      </c>
      <c r="BO114" s="57">
        <f t="shared" si="86"/>
        <v>0</v>
      </c>
      <c r="BP114" s="61">
        <f t="shared" si="87"/>
        <v>184</v>
      </c>
      <c r="BQ114" s="155" t="s">
        <v>193</v>
      </c>
      <c r="BR114" s="177" t="str">
        <f>CONCATENATE(Tableau2[[#This Row],[Colonne1]],".jpg")</f>
        <v>PANNECOUCKE Pierre-Robert.jpg</v>
      </c>
      <c r="BS114" s="181" t="str">
        <f>$BP$1&amp;Tableau2[[#This Row],[Colonne70]]</f>
        <v>F:\Gestion club DIJON TT\licencie\PANNECOUCKE Pierre-Robert.jpg</v>
      </c>
    </row>
    <row r="115" spans="1:71" ht="21" x14ac:dyDescent="0.25">
      <c r="A115" s="63" t="str">
        <f t="shared" si="67"/>
        <v>PAPA Johann</v>
      </c>
      <c r="B115" s="76">
        <v>43497</v>
      </c>
      <c r="C115">
        <v>2112911</v>
      </c>
      <c r="D115" s="2" t="s">
        <v>536</v>
      </c>
      <c r="E115" s="2" t="str">
        <f t="shared" si="68"/>
        <v>PAPA</v>
      </c>
      <c r="F115" t="s">
        <v>664</v>
      </c>
      <c r="G115" s="2" t="str">
        <f t="shared" si="69"/>
        <v>Johann</v>
      </c>
      <c r="H115"/>
      <c r="I115"/>
      <c r="J115"/>
      <c r="K115" s="178"/>
      <c r="L115" s="178"/>
      <c r="M115"/>
      <c r="N115" s="2"/>
      <c r="O115" s="2"/>
      <c r="P115" s="6">
        <f t="shared" si="70"/>
        <v>0</v>
      </c>
      <c r="Q115" s="2"/>
      <c r="R115" s="2"/>
      <c r="S115" s="2"/>
      <c r="T115" s="2"/>
      <c r="U115" s="2"/>
      <c r="V115" s="6">
        <f t="shared" si="71"/>
        <v>0</v>
      </c>
      <c r="W115" s="2"/>
      <c r="X115" s="2"/>
      <c r="Y115" s="2"/>
      <c r="Z115" s="2"/>
      <c r="AA115" s="2"/>
      <c r="AB115" s="6">
        <f t="shared" si="72"/>
        <v>0</v>
      </c>
      <c r="AC115" s="2"/>
      <c r="AD115" s="2"/>
      <c r="AE115" s="2"/>
      <c r="AF115" s="57">
        <f t="shared" si="73"/>
        <v>0</v>
      </c>
      <c r="AG115" s="76">
        <v>32128</v>
      </c>
      <c r="AH115" s="2">
        <f t="shared" si="74"/>
        <v>1987</v>
      </c>
      <c r="AI115" s="62">
        <f t="shared" si="75"/>
        <v>31</v>
      </c>
      <c r="AJ115" s="62" t="str">
        <f t="shared" si="76"/>
        <v>Senior</v>
      </c>
      <c r="AK115" s="2" t="str">
        <f t="shared" si="77"/>
        <v>S</v>
      </c>
      <c r="AL115" t="s">
        <v>692</v>
      </c>
      <c r="AM115" s="2" t="str">
        <f t="shared" si="78"/>
        <v>P</v>
      </c>
      <c r="AN115" s="2"/>
      <c r="AO115" s="2" t="str">
        <f t="shared" si="79"/>
        <v/>
      </c>
      <c r="AP115" s="2" t="str">
        <f t="shared" si="80"/>
        <v>PS</v>
      </c>
      <c r="AQ115" s="50">
        <f>IF(AP115="",0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AR115" s="2"/>
      <c r="AS115" s="6">
        <f t="shared" si="81"/>
        <v>0</v>
      </c>
      <c r="AT115" s="2"/>
      <c r="AU115" s="6">
        <f>IF(AT115="",0,IF(AT115="non",0,IF(AT115="oui",IF(AJ115="veteran",parametre!I$7,IF(AJ115="senior",parametre!N$7,parametre!K$7)))))</f>
        <v>0</v>
      </c>
      <c r="AV115" s="2"/>
      <c r="AW115" s="6">
        <f>IF(AV115="",0,IF(AV115="oui",parametre!I$8,0))</f>
        <v>0</v>
      </c>
      <c r="AX115" s="2"/>
      <c r="AY115" s="6">
        <f>IF(AX115="",0,IF(AX115="oui",parametre!I$9,0))</f>
        <v>0</v>
      </c>
      <c r="AZ115" s="2"/>
      <c r="BA115" s="2"/>
      <c r="BB115" s="6">
        <f t="shared" si="82"/>
        <v>0</v>
      </c>
      <c r="BC115" s="50">
        <f>IF(AP115="",""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BD115" s="6">
        <f>IF(AP115="","",IF(AP115="v",parametre!D$25,IF(AP115="b",parametre!D$26,IF(AP115="tv",parametre!D$2,IF(AP115="ts",parametre!D$3,IF(AP115="tj",parametre!D$4,IF(AP115="tc",parametre!D$5,IF(AP115="tm",parametre!D$6,IF(AP115="tb",parametre!D$7,IF(AP115="tp",parametre!D$8,IF(AP115="plv",parametre!D$9,IF(AP115="pev",parametre!D$10,IF(AP115="pls",parametre!D$11,IF(AP115="pes",parametre!D$12,IF(AP115="pej",parametre!D$13,IF(AP115="pec",parametre!D$14,IF(AP115="pem",parametre!D$15,IF(AP115="peb",parametre!D$16,IF(AP115="pep",parametre!D$17,IF(AP115="ev",parametre!D$18,IF(AP115="es",parametre!D$19,IF(AP115="ej",parametre!D$20,IF(AP115="ec",parametre!D$21,IF(AP115="em",parametre!D$22,IF(AP115="eb",parametre!D$23,IF(AP115="ep",parametre!D$24,0))))))))))))))))))))))))))</f>
        <v>0</v>
      </c>
      <c r="BE115" s="6">
        <f>IF(AP115="","",IF(AP115="v",parametre!E$25,IF(AP115="b",parametre!E$26,IF(AP115="tv",parametre!E$2,IF(AP115="ts",parametre!E$3,IF(AP115="tj",parametre!E$4,IF(AP115="tc",parametre!E$5,IF(AP115="tm",parametre!E$6,IF(AP115="tb",parametre!E$7,IF(AP115="tp",parametre!E$8,IF(AP115="plv",parametre!E$9,IF(AP115="pev",parametre!E$10,IF(AP115="pls",parametre!E$11,IF(AP115="pes",parametre!E$12,IF(AP115="pej",parametre!E$13,IF(AP115="pec",parametre!E$14,IF(AP115="pem",parametre!E$15,IF(AP115="peb",parametre!E$16,IF(AP115="pep",parametre!E$17,IF(AP115="ev",parametre!E$18,IF(AP115="es",parametre!E$19,IF(AP115="ej",parametre!E$20,IF(AP115="ec",parametre!E$21,IF(AP115="em",parametre!E$22,IF(AP115="eb",parametre!E$23,IF(AP115="ep",parametre!E$24,0))))))))))))))))))))))))))</f>
        <v>0</v>
      </c>
      <c r="BF115" s="54">
        <f t="shared" si="83"/>
        <v>0</v>
      </c>
      <c r="BG115" s="2"/>
      <c r="BH115" s="2"/>
      <c r="BI115" s="2"/>
      <c r="BJ115" s="6">
        <f t="shared" si="84"/>
        <v>0</v>
      </c>
      <c r="BK115" s="2"/>
      <c r="BL115" s="2"/>
      <c r="BM115" s="2"/>
      <c r="BN115" s="58">
        <f t="shared" si="85"/>
        <v>0</v>
      </c>
      <c r="BO115" s="57">
        <f t="shared" si="86"/>
        <v>0</v>
      </c>
      <c r="BP115" s="61">
        <f t="shared" si="87"/>
        <v>0</v>
      </c>
      <c r="BQ115" s="155" t="s">
        <v>193</v>
      </c>
      <c r="BR115" s="177" t="str">
        <f>CONCATENATE(Tableau2[[#This Row],[Colonne1]],".jpg")</f>
        <v>PAPA Johann.jpg</v>
      </c>
      <c r="BS115" s="181" t="str">
        <f>$BP$1&amp;Tableau2[[#This Row],[Colonne70]]</f>
        <v>F:\Gestion club DIJON TT\licencie\PAPA Johann.jpg</v>
      </c>
    </row>
    <row r="116" spans="1:71" ht="21" x14ac:dyDescent="0.25">
      <c r="A116" s="63" t="str">
        <f t="shared" si="67"/>
        <v>PERNIN Genevieve</v>
      </c>
      <c r="B116" s="76">
        <v>43474</v>
      </c>
      <c r="C116">
        <v>2111855</v>
      </c>
      <c r="D116" s="2" t="s">
        <v>537</v>
      </c>
      <c r="E116" s="2" t="str">
        <f t="shared" si="68"/>
        <v>PERNIN</v>
      </c>
      <c r="F116" t="s">
        <v>665</v>
      </c>
      <c r="G116" s="2" t="str">
        <f t="shared" si="69"/>
        <v>Genevieve</v>
      </c>
      <c r="H116"/>
      <c r="I116"/>
      <c r="J116"/>
      <c r="K116" s="178"/>
      <c r="L116" s="178"/>
      <c r="M116"/>
      <c r="N116" s="2"/>
      <c r="O116" s="2"/>
      <c r="P116" s="6">
        <f t="shared" si="70"/>
        <v>0</v>
      </c>
      <c r="Q116" s="2"/>
      <c r="R116" s="2"/>
      <c r="S116" s="2"/>
      <c r="T116" s="2"/>
      <c r="U116" s="2"/>
      <c r="V116" s="6">
        <f t="shared" si="71"/>
        <v>0</v>
      </c>
      <c r="W116" s="2"/>
      <c r="X116" s="2"/>
      <c r="Y116" s="2"/>
      <c r="Z116" s="2"/>
      <c r="AA116" s="2"/>
      <c r="AB116" s="6">
        <f t="shared" si="72"/>
        <v>0</v>
      </c>
      <c r="AC116" s="2"/>
      <c r="AD116" s="2"/>
      <c r="AE116" s="2"/>
      <c r="AF116" s="57">
        <f t="shared" si="73"/>
        <v>0</v>
      </c>
      <c r="AG116" s="76">
        <v>25709</v>
      </c>
      <c r="AH116" s="2">
        <f t="shared" si="74"/>
        <v>1970</v>
      </c>
      <c r="AI116" s="62">
        <f t="shared" si="75"/>
        <v>48</v>
      </c>
      <c r="AJ116" s="62" t="str">
        <f t="shared" si="76"/>
        <v>Veteran</v>
      </c>
      <c r="AK116" s="2" t="str">
        <f t="shared" si="77"/>
        <v>V</v>
      </c>
      <c r="AL116" t="s">
        <v>692</v>
      </c>
      <c r="AM116" s="2" t="str">
        <f t="shared" si="78"/>
        <v>P</v>
      </c>
      <c r="AN116" s="2"/>
      <c r="AO116" s="2" t="str">
        <f t="shared" si="79"/>
        <v/>
      </c>
      <c r="AP116" s="2" t="str">
        <f t="shared" si="80"/>
        <v>PV</v>
      </c>
      <c r="AQ116" s="50">
        <f>IF(AP116="",0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AR116" s="2"/>
      <c r="AS116" s="6">
        <f t="shared" si="81"/>
        <v>0</v>
      </c>
      <c r="AT116" s="2"/>
      <c r="AU116" s="6">
        <f>IF(AT116="",0,IF(AT116="non",0,IF(AT116="oui",IF(AJ116="veteran",parametre!I$7,IF(AJ116="senior",parametre!N$7,parametre!K$7)))))</f>
        <v>0</v>
      </c>
      <c r="AV116" s="2"/>
      <c r="AW116" s="6">
        <f>IF(AV116="",0,IF(AV116="oui",parametre!I$8,0))</f>
        <v>0</v>
      </c>
      <c r="AX116" s="2"/>
      <c r="AY116" s="6">
        <f>IF(AX116="",0,IF(AX116="oui",parametre!I$9,0))</f>
        <v>0</v>
      </c>
      <c r="AZ116" s="2"/>
      <c r="BA116" s="2"/>
      <c r="BB116" s="6">
        <f t="shared" si="82"/>
        <v>0</v>
      </c>
      <c r="BC116" s="50">
        <f>IF(AP116="",""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BD116" s="6">
        <f>IF(AP116="","",IF(AP116="v",parametre!D$25,IF(AP116="b",parametre!D$26,IF(AP116="tv",parametre!D$2,IF(AP116="ts",parametre!D$3,IF(AP116="tj",parametre!D$4,IF(AP116="tc",parametre!D$5,IF(AP116="tm",parametre!D$6,IF(AP116="tb",parametre!D$7,IF(AP116="tp",parametre!D$8,IF(AP116="plv",parametre!D$9,IF(AP116="pev",parametre!D$10,IF(AP116="pls",parametre!D$11,IF(AP116="pes",parametre!D$12,IF(AP116="pej",parametre!D$13,IF(AP116="pec",parametre!D$14,IF(AP116="pem",parametre!D$15,IF(AP116="peb",parametre!D$16,IF(AP116="pep",parametre!D$17,IF(AP116="ev",parametre!D$18,IF(AP116="es",parametre!D$19,IF(AP116="ej",parametre!D$20,IF(AP116="ec",parametre!D$21,IF(AP116="em",parametre!D$22,IF(AP116="eb",parametre!D$23,IF(AP116="ep",parametre!D$24,0))))))))))))))))))))))))))</f>
        <v>0</v>
      </c>
      <c r="BE116" s="6">
        <f>IF(AP116="","",IF(AP116="v",parametre!E$25,IF(AP116="b",parametre!E$26,IF(AP116="tv",parametre!E$2,IF(AP116="ts",parametre!E$3,IF(AP116="tj",parametre!E$4,IF(AP116="tc",parametre!E$5,IF(AP116="tm",parametre!E$6,IF(AP116="tb",parametre!E$7,IF(AP116="tp",parametre!E$8,IF(AP116="plv",parametre!E$9,IF(AP116="pev",parametre!E$10,IF(AP116="pls",parametre!E$11,IF(AP116="pes",parametre!E$12,IF(AP116="pej",parametre!E$13,IF(AP116="pec",parametre!E$14,IF(AP116="pem",parametre!E$15,IF(AP116="peb",parametre!E$16,IF(AP116="pep",parametre!E$17,IF(AP116="ev",parametre!E$18,IF(AP116="es",parametre!E$19,IF(AP116="ej",parametre!E$20,IF(AP116="ec",parametre!E$21,IF(AP116="em",parametre!E$22,IF(AP116="eb",parametre!E$23,IF(AP116="ep",parametre!E$24,0))))))))))))))))))))))))))</f>
        <v>0</v>
      </c>
      <c r="BF116" s="54">
        <f t="shared" si="83"/>
        <v>0</v>
      </c>
      <c r="BG116" s="2"/>
      <c r="BH116" s="2"/>
      <c r="BI116" s="2"/>
      <c r="BJ116" s="6">
        <f t="shared" si="84"/>
        <v>0</v>
      </c>
      <c r="BK116" s="2"/>
      <c r="BL116" s="2"/>
      <c r="BM116" s="2"/>
      <c r="BN116" s="58">
        <f t="shared" si="85"/>
        <v>0</v>
      </c>
      <c r="BO116" s="57">
        <f t="shared" si="86"/>
        <v>0</v>
      </c>
      <c r="BP116" s="61">
        <f t="shared" si="87"/>
        <v>0</v>
      </c>
      <c r="BQ116" s="155" t="s">
        <v>194</v>
      </c>
      <c r="BR116" s="177" t="str">
        <f>CONCATENATE(Tableau2[[#This Row],[Colonne1]],".jpg")</f>
        <v>PERNIN Genevieve.jpg</v>
      </c>
      <c r="BS116" s="181" t="str">
        <f>$BP$1&amp;Tableau2[[#This Row],[Colonne70]]</f>
        <v>F:\Gestion club DIJON TT\licencie\PERNIN Genevieve.jpg</v>
      </c>
    </row>
    <row r="117" spans="1:71" ht="21" x14ac:dyDescent="0.25">
      <c r="A117" s="63" t="str">
        <f t="shared" si="67"/>
        <v>PERRIN Sylvain</v>
      </c>
      <c r="B117" s="76">
        <v>43354</v>
      </c>
      <c r="C117">
        <v>215874</v>
      </c>
      <c r="D117" s="2" t="s">
        <v>538</v>
      </c>
      <c r="E117" s="2" t="str">
        <f t="shared" si="68"/>
        <v>PERRIN</v>
      </c>
      <c r="F117" t="s">
        <v>666</v>
      </c>
      <c r="G117" s="2" t="str">
        <f t="shared" si="69"/>
        <v>Sylvain</v>
      </c>
      <c r="H117"/>
      <c r="I117"/>
      <c r="J117"/>
      <c r="K117" s="178"/>
      <c r="L117" s="178"/>
      <c r="M117"/>
      <c r="N117" s="2"/>
      <c r="O117" s="2"/>
      <c r="P117" s="6">
        <f t="shared" si="70"/>
        <v>0</v>
      </c>
      <c r="Q117" s="2"/>
      <c r="R117" s="2"/>
      <c r="S117" s="2"/>
      <c r="T117" s="2"/>
      <c r="U117" s="2"/>
      <c r="V117" s="6">
        <f t="shared" si="71"/>
        <v>0</v>
      </c>
      <c r="W117" s="2"/>
      <c r="X117" s="2"/>
      <c r="Y117" s="2"/>
      <c r="Z117" s="2"/>
      <c r="AA117" s="2"/>
      <c r="AB117" s="6">
        <f t="shared" si="72"/>
        <v>0</v>
      </c>
      <c r="AC117" s="2"/>
      <c r="AD117" s="2"/>
      <c r="AE117" s="2"/>
      <c r="AF117" s="57">
        <f t="shared" si="73"/>
        <v>0</v>
      </c>
      <c r="AG117" s="76">
        <v>31465</v>
      </c>
      <c r="AH117" s="2">
        <f t="shared" si="74"/>
        <v>1986</v>
      </c>
      <c r="AI117" s="62">
        <f t="shared" si="75"/>
        <v>32</v>
      </c>
      <c r="AJ117" s="62" t="str">
        <f t="shared" si="76"/>
        <v>Senior</v>
      </c>
      <c r="AK117" s="2" t="str">
        <f t="shared" si="77"/>
        <v>S</v>
      </c>
      <c r="AL117" t="s">
        <v>691</v>
      </c>
      <c r="AM117" s="2" t="str">
        <f t="shared" si="78"/>
        <v>T</v>
      </c>
      <c r="AN117" s="2"/>
      <c r="AO117" s="2" t="str">
        <f t="shared" si="79"/>
        <v/>
      </c>
      <c r="AP117" s="2" t="str">
        <f t="shared" si="80"/>
        <v>TS</v>
      </c>
      <c r="AQ117" s="50">
        <f>IF(AP117="",0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AR117" s="2"/>
      <c r="AS117" s="6">
        <f t="shared" si="81"/>
        <v>0</v>
      </c>
      <c r="AT117" s="2"/>
      <c r="AU117" s="6">
        <f>IF(AT117="",0,IF(AT117="non",0,IF(AT117="oui",IF(AJ117="veteran",parametre!I$7,IF(AJ117="senior",parametre!N$7,parametre!K$7)))))</f>
        <v>0</v>
      </c>
      <c r="AV117" s="2"/>
      <c r="AW117" s="6">
        <f>IF(AV117="",0,IF(AV117="oui",parametre!I$8,0))</f>
        <v>0</v>
      </c>
      <c r="AX117" s="2"/>
      <c r="AY117" s="6">
        <f>IF(AX117="",0,IF(AX117="oui",parametre!I$9,0))</f>
        <v>0</v>
      </c>
      <c r="AZ117" s="2"/>
      <c r="BA117" s="2"/>
      <c r="BB117" s="6">
        <f t="shared" si="82"/>
        <v>0</v>
      </c>
      <c r="BC117" s="50">
        <f>IF(AP117="",""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BD117" s="6">
        <f>IF(AP117="","",IF(AP117="v",parametre!D$25,IF(AP117="b",parametre!D$26,IF(AP117="tv",parametre!D$2,IF(AP117="ts",parametre!D$3,IF(AP117="tj",parametre!D$4,IF(AP117="tc",parametre!D$5,IF(AP117="tm",parametre!D$6,IF(AP117="tb",parametre!D$7,IF(AP117="tp",parametre!D$8,IF(AP117="plv",parametre!D$9,IF(AP117="pev",parametre!D$10,IF(AP117="pls",parametre!D$11,IF(AP117="pes",parametre!D$12,IF(AP117="pej",parametre!D$13,IF(AP117="pec",parametre!D$14,IF(AP117="pem",parametre!D$15,IF(AP117="peb",parametre!D$16,IF(AP117="pep",parametre!D$17,IF(AP117="ev",parametre!D$18,IF(AP117="es",parametre!D$19,IF(AP117="ej",parametre!D$20,IF(AP117="ec",parametre!D$21,IF(AP117="em",parametre!D$22,IF(AP117="eb",parametre!D$23,IF(AP117="ep",parametre!D$24,0))))))))))))))))))))))))))</f>
        <v>125</v>
      </c>
      <c r="BE117" s="6">
        <f>IF(AP117="","",IF(AP117="v",parametre!E$25,IF(AP117="b",parametre!E$26,IF(AP117="tv",parametre!E$2,IF(AP117="ts",parametre!E$3,IF(AP117="tj",parametre!E$4,IF(AP117="tc",parametre!E$5,IF(AP117="tm",parametre!E$6,IF(AP117="tb",parametre!E$7,IF(AP117="tp",parametre!E$8,IF(AP117="plv",parametre!E$9,IF(AP117="pev",parametre!E$10,IF(AP117="pls",parametre!E$11,IF(AP117="pes",parametre!E$12,IF(AP117="pej",parametre!E$13,IF(AP117="pec",parametre!E$14,IF(AP117="pem",parametre!E$15,IF(AP117="peb",parametre!E$16,IF(AP117="pep",parametre!E$17,IF(AP117="ev",parametre!E$18,IF(AP117="es",parametre!E$19,IF(AP117="ej",parametre!E$20,IF(AP117="ec",parametre!E$21,IF(AP117="em",parametre!E$22,IF(AP117="eb",parametre!E$23,IF(AP117="ep",parametre!E$24,0))))))))))))))))))))))))))</f>
        <v>59</v>
      </c>
      <c r="BF117" s="54">
        <f t="shared" si="83"/>
        <v>184</v>
      </c>
      <c r="BG117" s="2"/>
      <c r="BH117" s="2"/>
      <c r="BI117" s="2"/>
      <c r="BJ117" s="6">
        <f t="shared" si="84"/>
        <v>0</v>
      </c>
      <c r="BK117" s="2"/>
      <c r="BL117" s="2"/>
      <c r="BM117" s="2"/>
      <c r="BN117" s="58">
        <f t="shared" si="85"/>
        <v>184</v>
      </c>
      <c r="BO117" s="57">
        <f t="shared" si="86"/>
        <v>0</v>
      </c>
      <c r="BP117" s="61">
        <f t="shared" si="87"/>
        <v>184</v>
      </c>
      <c r="BQ117" s="155" t="s">
        <v>193</v>
      </c>
      <c r="BR117" s="177" t="str">
        <f>CONCATENATE(Tableau2[[#This Row],[Colonne1]],".jpg")</f>
        <v>PERRIN Sylvain.jpg</v>
      </c>
      <c r="BS117" s="181" t="str">
        <f>$BP$1&amp;Tableau2[[#This Row],[Colonne70]]</f>
        <v>F:\Gestion club DIJON TT\licencie\PERRIN Sylvain.jpg</v>
      </c>
    </row>
    <row r="118" spans="1:71" ht="21" x14ac:dyDescent="0.25">
      <c r="A118" s="63" t="str">
        <f t="shared" si="67"/>
        <v>PERRODIN Francois</v>
      </c>
      <c r="B118" s="76">
        <v>43419</v>
      </c>
      <c r="C118">
        <v>2111483</v>
      </c>
      <c r="D118" s="2" t="s">
        <v>539</v>
      </c>
      <c r="E118" s="2" t="str">
        <f t="shared" si="68"/>
        <v>PERRODIN</v>
      </c>
      <c r="F118" t="s">
        <v>585</v>
      </c>
      <c r="G118" s="2" t="str">
        <f t="shared" si="69"/>
        <v>Francois</v>
      </c>
      <c r="H118"/>
      <c r="I118"/>
      <c r="J118"/>
      <c r="K118" s="178"/>
      <c r="L118" s="178"/>
      <c r="M118"/>
      <c r="N118" s="2"/>
      <c r="O118" s="2"/>
      <c r="P118" s="6">
        <f t="shared" si="70"/>
        <v>0</v>
      </c>
      <c r="Q118" s="2"/>
      <c r="R118" s="2"/>
      <c r="S118" s="2"/>
      <c r="T118" s="2"/>
      <c r="U118" s="2"/>
      <c r="V118" s="6">
        <f t="shared" si="71"/>
        <v>0</v>
      </c>
      <c r="W118" s="2"/>
      <c r="X118" s="2"/>
      <c r="Y118" s="2"/>
      <c r="Z118" s="2"/>
      <c r="AA118" s="2"/>
      <c r="AB118" s="6">
        <f t="shared" si="72"/>
        <v>0</v>
      </c>
      <c r="AC118" s="2"/>
      <c r="AD118" s="2"/>
      <c r="AE118" s="2"/>
      <c r="AF118" s="57">
        <f t="shared" si="73"/>
        <v>0</v>
      </c>
      <c r="AG118" s="76">
        <v>20484</v>
      </c>
      <c r="AH118" s="2">
        <f t="shared" si="74"/>
        <v>1956</v>
      </c>
      <c r="AI118" s="62">
        <f t="shared" si="75"/>
        <v>62</v>
      </c>
      <c r="AJ118" s="62" t="str">
        <f t="shared" si="76"/>
        <v>Veteran</v>
      </c>
      <c r="AK118" s="2" t="str">
        <f t="shared" si="77"/>
        <v>V</v>
      </c>
      <c r="AL118" t="s">
        <v>692</v>
      </c>
      <c r="AM118" s="2" t="str">
        <f t="shared" si="78"/>
        <v>P</v>
      </c>
      <c r="AN118" s="2"/>
      <c r="AO118" s="2" t="str">
        <f t="shared" si="79"/>
        <v/>
      </c>
      <c r="AP118" s="2" t="str">
        <f t="shared" si="80"/>
        <v>PV</v>
      </c>
      <c r="AQ118" s="50">
        <f>IF(AP118="",0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AR118" s="2"/>
      <c r="AS118" s="6">
        <f t="shared" si="81"/>
        <v>0</v>
      </c>
      <c r="AT118" s="2"/>
      <c r="AU118" s="6">
        <f>IF(AT118="",0,IF(AT118="non",0,IF(AT118="oui",IF(AJ118="veteran",parametre!I$7,IF(AJ118="senior",parametre!N$7,parametre!K$7)))))</f>
        <v>0</v>
      </c>
      <c r="AV118" s="2"/>
      <c r="AW118" s="6">
        <f>IF(AV118="",0,IF(AV118="oui",parametre!I$8,0))</f>
        <v>0</v>
      </c>
      <c r="AX118" s="2"/>
      <c r="AY118" s="6">
        <f>IF(AX118="",0,IF(AX118="oui",parametre!I$9,0))</f>
        <v>0</v>
      </c>
      <c r="AZ118" s="2"/>
      <c r="BA118" s="2"/>
      <c r="BB118" s="6">
        <f t="shared" si="82"/>
        <v>0</v>
      </c>
      <c r="BC118" s="50">
        <f>IF(AP118="",""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BD118" s="6">
        <f>IF(AP118="","",IF(AP118="v",parametre!D$25,IF(AP118="b",parametre!D$26,IF(AP118="tv",parametre!D$2,IF(AP118="ts",parametre!D$3,IF(AP118="tj",parametre!D$4,IF(AP118="tc",parametre!D$5,IF(AP118="tm",parametre!D$6,IF(AP118="tb",parametre!D$7,IF(AP118="tp",parametre!D$8,IF(AP118="plv",parametre!D$9,IF(AP118="pev",parametre!D$10,IF(AP118="pls",parametre!D$11,IF(AP118="pes",parametre!D$12,IF(AP118="pej",parametre!D$13,IF(AP118="pec",parametre!D$14,IF(AP118="pem",parametre!D$15,IF(AP118="peb",parametre!D$16,IF(AP118="pep",parametre!D$17,IF(AP118="ev",parametre!D$18,IF(AP118="es",parametre!D$19,IF(AP118="ej",parametre!D$20,IF(AP118="ec",parametre!D$21,IF(AP118="em",parametre!D$22,IF(AP118="eb",parametre!D$23,IF(AP118="ep",parametre!D$24,0))))))))))))))))))))))))))</f>
        <v>0</v>
      </c>
      <c r="BE118" s="6">
        <f>IF(AP118="","",IF(AP118="v",parametre!E$25,IF(AP118="b",parametre!E$26,IF(AP118="tv",parametre!E$2,IF(AP118="ts",parametre!E$3,IF(AP118="tj",parametre!E$4,IF(AP118="tc",parametre!E$5,IF(AP118="tm",parametre!E$6,IF(AP118="tb",parametre!E$7,IF(AP118="tp",parametre!E$8,IF(AP118="plv",parametre!E$9,IF(AP118="pev",parametre!E$10,IF(AP118="pls",parametre!E$11,IF(AP118="pes",parametre!E$12,IF(AP118="pej",parametre!E$13,IF(AP118="pec",parametre!E$14,IF(AP118="pem",parametre!E$15,IF(AP118="peb",parametre!E$16,IF(AP118="pep",parametre!E$17,IF(AP118="ev",parametre!E$18,IF(AP118="es",parametre!E$19,IF(AP118="ej",parametre!E$20,IF(AP118="ec",parametre!E$21,IF(AP118="em",parametre!E$22,IF(AP118="eb",parametre!E$23,IF(AP118="ep",parametre!E$24,0))))))))))))))))))))))))))</f>
        <v>0</v>
      </c>
      <c r="BF118" s="54">
        <f t="shared" si="83"/>
        <v>0</v>
      </c>
      <c r="BG118" s="2"/>
      <c r="BH118" s="2"/>
      <c r="BI118" s="2"/>
      <c r="BJ118" s="6">
        <f t="shared" si="84"/>
        <v>0</v>
      </c>
      <c r="BK118" s="2"/>
      <c r="BL118" s="2"/>
      <c r="BM118" s="2"/>
      <c r="BN118" s="58">
        <f t="shared" si="85"/>
        <v>0</v>
      </c>
      <c r="BO118" s="57">
        <f t="shared" si="86"/>
        <v>0</v>
      </c>
      <c r="BP118" s="61">
        <f t="shared" si="87"/>
        <v>0</v>
      </c>
      <c r="BQ118" s="155" t="s">
        <v>193</v>
      </c>
      <c r="BR118" s="177" t="str">
        <f>CONCATENATE(Tableau2[[#This Row],[Colonne1]],".jpg")</f>
        <v>PERRODIN Francois.jpg</v>
      </c>
      <c r="BS118" s="181" t="str">
        <f>$BP$1&amp;Tableau2[[#This Row],[Colonne70]]</f>
        <v>F:\Gestion club DIJON TT\licencie\PERRODIN Francois.jpg</v>
      </c>
    </row>
    <row r="119" spans="1:71" ht="21" x14ac:dyDescent="0.25">
      <c r="A119" s="63" t="str">
        <f t="shared" si="67"/>
        <v>PETIOT Virgil</v>
      </c>
      <c r="B119" s="76">
        <v>43454</v>
      </c>
      <c r="C119">
        <v>2112889</v>
      </c>
      <c r="D119" s="2" t="s">
        <v>540</v>
      </c>
      <c r="E119" s="2" t="str">
        <f t="shared" si="68"/>
        <v>PETIOT</v>
      </c>
      <c r="F119" t="s">
        <v>667</v>
      </c>
      <c r="G119" s="2" t="str">
        <f t="shared" si="69"/>
        <v>Virgil</v>
      </c>
      <c r="H119"/>
      <c r="I119"/>
      <c r="J119"/>
      <c r="K119" s="178"/>
      <c r="L119" s="178"/>
      <c r="M119"/>
      <c r="N119" s="2"/>
      <c r="O119" s="2"/>
      <c r="P119" s="6">
        <f t="shared" si="70"/>
        <v>0</v>
      </c>
      <c r="Q119" s="2"/>
      <c r="R119" s="2"/>
      <c r="S119" s="2"/>
      <c r="T119" s="2"/>
      <c r="U119" s="2"/>
      <c r="V119" s="6">
        <f t="shared" si="71"/>
        <v>0</v>
      </c>
      <c r="W119" s="2"/>
      <c r="X119" s="2"/>
      <c r="Y119" s="2"/>
      <c r="Z119" s="2"/>
      <c r="AA119" s="2"/>
      <c r="AB119" s="6">
        <f t="shared" si="72"/>
        <v>0</v>
      </c>
      <c r="AC119" s="2"/>
      <c r="AD119" s="2"/>
      <c r="AE119" s="2"/>
      <c r="AF119" s="57">
        <f t="shared" si="73"/>
        <v>0</v>
      </c>
      <c r="AG119" s="76">
        <v>39606</v>
      </c>
      <c r="AH119" s="2">
        <f t="shared" si="74"/>
        <v>2008</v>
      </c>
      <c r="AI119" s="62">
        <f t="shared" si="75"/>
        <v>10</v>
      </c>
      <c r="AJ119" s="62" t="str">
        <f t="shared" si="76"/>
        <v>Benjamin</v>
      </c>
      <c r="AK119" s="2" t="str">
        <f t="shared" si="77"/>
        <v>B</v>
      </c>
      <c r="AL119" t="s">
        <v>691</v>
      </c>
      <c r="AM119" s="2" t="str">
        <f t="shared" si="78"/>
        <v>T</v>
      </c>
      <c r="AN119" s="2"/>
      <c r="AO119" s="2" t="str">
        <f t="shared" si="79"/>
        <v/>
      </c>
      <c r="AP119" s="2" t="str">
        <f t="shared" si="80"/>
        <v>TB</v>
      </c>
      <c r="AQ119" s="50">
        <f>IF(AP119="",0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AR119" s="2"/>
      <c r="AS119" s="6">
        <f t="shared" si="81"/>
        <v>0</v>
      </c>
      <c r="AT119" s="2"/>
      <c r="AU119" s="6">
        <f>IF(AT119="",0,IF(AT119="non",0,IF(AT119="oui",IF(AJ119="veteran",parametre!I$7,IF(AJ119="senior",parametre!N$7,parametre!K$7)))))</f>
        <v>0</v>
      </c>
      <c r="AV119" s="2"/>
      <c r="AW119" s="6">
        <f>IF(AV119="",0,IF(AV119="oui",parametre!I$8,0))</f>
        <v>0</v>
      </c>
      <c r="AX119" s="2"/>
      <c r="AY119" s="6">
        <f>IF(AX119="",0,IF(AX119="oui",parametre!I$9,0))</f>
        <v>0</v>
      </c>
      <c r="AZ119" s="2"/>
      <c r="BA119" s="2"/>
      <c r="BB119" s="6">
        <f t="shared" si="82"/>
        <v>0</v>
      </c>
      <c r="BC119" s="50">
        <f>IF(AP119="",""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BD119" s="6">
        <f>IF(AP119="","",IF(AP119="v",parametre!D$25,IF(AP119="b",parametre!D$26,IF(AP119="tv",parametre!D$2,IF(AP119="ts",parametre!D$3,IF(AP119="tj",parametre!D$4,IF(AP119="tc",parametre!D$5,IF(AP119="tm",parametre!D$6,IF(AP119="tb",parametre!D$7,IF(AP119="tp",parametre!D$8,IF(AP119="plv",parametre!D$9,IF(AP119="pev",parametre!D$10,IF(AP119="pls",parametre!D$11,IF(AP119="pes",parametre!D$12,IF(AP119="pej",parametre!D$13,IF(AP119="pec",parametre!D$14,IF(AP119="pem",parametre!D$15,IF(AP119="peb",parametre!D$16,IF(AP119="pep",parametre!D$17,IF(AP119="ev",parametre!D$18,IF(AP119="es",parametre!D$19,IF(AP119="ej",parametre!D$20,IF(AP119="ec",parametre!D$21,IF(AP119="em",parametre!D$22,IF(AP119="eb",parametre!D$23,IF(AP119="ep",parametre!D$24,0))))))))))))))))))))))))))</f>
        <v>129.5</v>
      </c>
      <c r="BE119" s="6">
        <f>IF(AP119="","",IF(AP119="v",parametre!E$25,IF(AP119="b",parametre!E$26,IF(AP119="tv",parametre!E$2,IF(AP119="ts",parametre!E$3,IF(AP119="tj",parametre!E$4,IF(AP119="tc",parametre!E$5,IF(AP119="tm",parametre!E$6,IF(AP119="tb",parametre!E$7,IF(AP119="tp",parametre!E$8,IF(AP119="plv",parametre!E$9,IF(AP119="pev",parametre!E$10,IF(AP119="pls",parametre!E$11,IF(AP119="pes",parametre!E$12,IF(AP119="pej",parametre!E$13,IF(AP119="pec",parametre!E$14,IF(AP119="pem",parametre!E$15,IF(AP119="peb",parametre!E$16,IF(AP119="pep",parametre!E$17,IF(AP119="ev",parametre!E$18,IF(AP119="es",parametre!E$19,IF(AP119="ej",parametre!E$20,IF(AP119="ec",parametre!E$21,IF(AP119="em",parametre!E$22,IF(AP119="eb",parametre!E$23,IF(AP119="ep",parametre!E$24,0))))))))))))))))))))))))))</f>
        <v>34.5</v>
      </c>
      <c r="BF119" s="54">
        <f t="shared" si="83"/>
        <v>164</v>
      </c>
      <c r="BG119" s="2"/>
      <c r="BH119" s="2"/>
      <c r="BI119" s="2"/>
      <c r="BJ119" s="6">
        <f t="shared" si="84"/>
        <v>0</v>
      </c>
      <c r="BK119" s="2"/>
      <c r="BL119" s="2"/>
      <c r="BM119" s="2"/>
      <c r="BN119" s="58">
        <f t="shared" si="85"/>
        <v>164</v>
      </c>
      <c r="BO119" s="57">
        <f t="shared" si="86"/>
        <v>0</v>
      </c>
      <c r="BP119" s="61">
        <f t="shared" si="87"/>
        <v>164</v>
      </c>
      <c r="BQ119" s="155" t="s">
        <v>193</v>
      </c>
      <c r="BR119" s="177" t="str">
        <f>CONCATENATE(Tableau2[[#This Row],[Colonne1]],".jpg")</f>
        <v>PETIOT Virgil.jpg</v>
      </c>
      <c r="BS119" s="181" t="str">
        <f>$BP$1&amp;Tableau2[[#This Row],[Colonne70]]</f>
        <v>F:\Gestion club DIJON TT\licencie\PETIOT Virgil.jpg</v>
      </c>
    </row>
    <row r="120" spans="1:71" ht="21" x14ac:dyDescent="0.25">
      <c r="A120" s="63" t="str">
        <f t="shared" si="67"/>
        <v>PINEAU Ethan</v>
      </c>
      <c r="B120" s="76">
        <v>43356</v>
      </c>
      <c r="C120">
        <v>2112522</v>
      </c>
      <c r="D120" s="2" t="s">
        <v>541</v>
      </c>
      <c r="E120" s="2" t="str">
        <f t="shared" si="68"/>
        <v>PINEAU</v>
      </c>
      <c r="F120" t="s">
        <v>668</v>
      </c>
      <c r="G120" s="2" t="str">
        <f t="shared" si="69"/>
        <v>Ethan</v>
      </c>
      <c r="H120"/>
      <c r="I120"/>
      <c r="J120"/>
      <c r="K120" s="178"/>
      <c r="L120" s="178"/>
      <c r="M120"/>
      <c r="N120" s="2"/>
      <c r="O120" s="2"/>
      <c r="P120" s="6">
        <f t="shared" si="70"/>
        <v>0</v>
      </c>
      <c r="Q120" s="2"/>
      <c r="R120" s="2"/>
      <c r="S120" s="2"/>
      <c r="T120" s="2"/>
      <c r="U120" s="2"/>
      <c r="V120" s="6">
        <f t="shared" si="71"/>
        <v>0</v>
      </c>
      <c r="W120" s="2"/>
      <c r="X120" s="2"/>
      <c r="Y120" s="2"/>
      <c r="Z120" s="2"/>
      <c r="AA120" s="2"/>
      <c r="AB120" s="6">
        <f t="shared" si="72"/>
        <v>0</v>
      </c>
      <c r="AC120" s="2"/>
      <c r="AD120" s="2"/>
      <c r="AE120" s="2"/>
      <c r="AF120" s="57">
        <f t="shared" si="73"/>
        <v>0</v>
      </c>
      <c r="AG120" s="76">
        <v>40609</v>
      </c>
      <c r="AH120" s="2">
        <f t="shared" si="74"/>
        <v>2011</v>
      </c>
      <c r="AI120" s="62">
        <f t="shared" si="75"/>
        <v>7</v>
      </c>
      <c r="AJ120" s="62" t="str">
        <f t="shared" si="76"/>
        <v>Poussin</v>
      </c>
      <c r="AK120" s="2" t="str">
        <f t="shared" si="77"/>
        <v>P</v>
      </c>
      <c r="AL120" t="s">
        <v>691</v>
      </c>
      <c r="AM120" s="2" t="str">
        <f t="shared" si="78"/>
        <v>T</v>
      </c>
      <c r="AN120" s="2"/>
      <c r="AO120" s="2" t="str">
        <f t="shared" si="79"/>
        <v/>
      </c>
      <c r="AP120" s="2" t="str">
        <f t="shared" si="80"/>
        <v>TP</v>
      </c>
      <c r="AQ120" s="50">
        <f>IF(AP120="",0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AR120" s="2"/>
      <c r="AS120" s="6">
        <f t="shared" si="81"/>
        <v>0</v>
      </c>
      <c r="AT120" s="2"/>
      <c r="AU120" s="6">
        <f>IF(AT120="",0,IF(AT120="non",0,IF(AT120="oui",IF(AJ120="veteran",parametre!I$7,IF(AJ120="senior",parametre!N$7,parametre!K$7)))))</f>
        <v>0</v>
      </c>
      <c r="AV120" s="2"/>
      <c r="AW120" s="6">
        <f>IF(AV120="",0,IF(AV120="oui",parametre!I$8,0))</f>
        <v>0</v>
      </c>
      <c r="AX120" s="2"/>
      <c r="AY120" s="6">
        <f>IF(AX120="",0,IF(AX120="oui",parametre!I$9,0))</f>
        <v>0</v>
      </c>
      <c r="AZ120" s="2"/>
      <c r="BA120" s="2"/>
      <c r="BB120" s="6">
        <f t="shared" si="82"/>
        <v>0</v>
      </c>
      <c r="BC120" s="50">
        <f>IF(AP120="",""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BD120" s="6">
        <f>IF(AP120="","",IF(AP120="v",parametre!D$25,IF(AP120="b",parametre!D$26,IF(AP120="tv",parametre!D$2,IF(AP120="ts",parametre!D$3,IF(AP120="tj",parametre!D$4,IF(AP120="tc",parametre!D$5,IF(AP120="tm",parametre!D$6,IF(AP120="tb",parametre!D$7,IF(AP120="tp",parametre!D$8,IF(AP120="plv",parametre!D$9,IF(AP120="pev",parametre!D$10,IF(AP120="pls",parametre!D$11,IF(AP120="pes",parametre!D$12,IF(AP120="pej",parametre!D$13,IF(AP120="pec",parametre!D$14,IF(AP120="pem",parametre!D$15,IF(AP120="peb",parametre!D$16,IF(AP120="pep",parametre!D$17,IF(AP120="ev",parametre!D$18,IF(AP120="es",parametre!D$19,IF(AP120="ej",parametre!D$20,IF(AP120="ec",parametre!D$21,IF(AP120="em",parametre!D$22,IF(AP120="eb",parametre!D$23,IF(AP120="ep",parametre!D$24,0))))))))))))))))))))))))))</f>
        <v>129.5</v>
      </c>
      <c r="BE120" s="6">
        <f>IF(AP120="","",IF(AP120="v",parametre!E$25,IF(AP120="b",parametre!E$26,IF(AP120="tv",parametre!E$2,IF(AP120="ts",parametre!E$3,IF(AP120="tj",parametre!E$4,IF(AP120="tc",parametre!E$5,IF(AP120="tm",parametre!E$6,IF(AP120="tb",parametre!E$7,IF(AP120="tp",parametre!E$8,IF(AP120="plv",parametre!E$9,IF(AP120="pev",parametre!E$10,IF(AP120="pls",parametre!E$11,IF(AP120="pes",parametre!E$12,IF(AP120="pej",parametre!E$13,IF(AP120="pec",parametre!E$14,IF(AP120="pem",parametre!E$15,IF(AP120="peb",parametre!E$16,IF(AP120="pep",parametre!E$17,IF(AP120="ev",parametre!E$18,IF(AP120="es",parametre!E$19,IF(AP120="ej",parametre!E$20,IF(AP120="ec",parametre!E$21,IF(AP120="em",parametre!E$22,IF(AP120="eb",parametre!E$23,IF(AP120="ep",parametre!E$24,0))))))))))))))))))))))))))</f>
        <v>34.5</v>
      </c>
      <c r="BF120" s="54">
        <f t="shared" si="83"/>
        <v>164</v>
      </c>
      <c r="BG120" s="2"/>
      <c r="BH120" s="2"/>
      <c r="BI120" s="2"/>
      <c r="BJ120" s="6">
        <f t="shared" si="84"/>
        <v>0</v>
      </c>
      <c r="BK120" s="2"/>
      <c r="BL120" s="2"/>
      <c r="BM120" s="2"/>
      <c r="BN120" s="58">
        <f t="shared" si="85"/>
        <v>164</v>
      </c>
      <c r="BO120" s="57">
        <f t="shared" si="86"/>
        <v>0</v>
      </c>
      <c r="BP120" s="61">
        <f t="shared" si="87"/>
        <v>164</v>
      </c>
      <c r="BQ120" s="155" t="s">
        <v>193</v>
      </c>
      <c r="BR120" s="177" t="str">
        <f>CONCATENATE(Tableau2[[#This Row],[Colonne1]],".jpg")</f>
        <v>PINEAU Ethan.jpg</v>
      </c>
      <c r="BS120" s="181" t="str">
        <f>$BP$1&amp;Tableau2[[#This Row],[Colonne70]]</f>
        <v>F:\Gestion club DIJON TT\licencie\PINEAU Ethan.jpg</v>
      </c>
    </row>
    <row r="121" spans="1:71" ht="21" x14ac:dyDescent="0.25">
      <c r="A121" s="63" t="str">
        <f t="shared" si="67"/>
        <v>PINEAU Yaël</v>
      </c>
      <c r="B121" s="76">
        <v>43356</v>
      </c>
      <c r="C121">
        <v>2111566</v>
      </c>
      <c r="D121" s="2" t="s">
        <v>541</v>
      </c>
      <c r="E121" s="2" t="str">
        <f t="shared" si="68"/>
        <v>PINEAU</v>
      </c>
      <c r="F121" t="s">
        <v>669</v>
      </c>
      <c r="G121" s="2" t="str">
        <f t="shared" si="69"/>
        <v>Yaël</v>
      </c>
      <c r="H121"/>
      <c r="I121"/>
      <c r="J121"/>
      <c r="K121" s="178"/>
      <c r="L121" s="178"/>
      <c r="M121"/>
      <c r="N121" s="2"/>
      <c r="O121" s="2"/>
      <c r="P121" s="6">
        <f t="shared" si="70"/>
        <v>0</v>
      </c>
      <c r="Q121" s="2"/>
      <c r="R121" s="2"/>
      <c r="S121" s="2"/>
      <c r="T121" s="2"/>
      <c r="U121" s="2"/>
      <c r="V121" s="6">
        <f t="shared" si="71"/>
        <v>0</v>
      </c>
      <c r="W121" s="2"/>
      <c r="X121" s="2"/>
      <c r="Y121" s="2"/>
      <c r="Z121" s="2"/>
      <c r="AA121" s="2"/>
      <c r="AB121" s="6">
        <f t="shared" si="72"/>
        <v>0</v>
      </c>
      <c r="AC121" s="2"/>
      <c r="AD121" s="2"/>
      <c r="AE121" s="2"/>
      <c r="AF121" s="57">
        <f t="shared" si="73"/>
        <v>0</v>
      </c>
      <c r="AG121" s="76">
        <v>39049</v>
      </c>
      <c r="AH121" s="2">
        <f t="shared" si="74"/>
        <v>2006</v>
      </c>
      <c r="AI121" s="62">
        <f t="shared" si="75"/>
        <v>12</v>
      </c>
      <c r="AJ121" s="62" t="str">
        <f t="shared" si="76"/>
        <v>Minime</v>
      </c>
      <c r="AK121" s="2" t="str">
        <f t="shared" si="77"/>
        <v>M</v>
      </c>
      <c r="AL121" t="s">
        <v>691</v>
      </c>
      <c r="AM121" s="2" t="str">
        <f t="shared" si="78"/>
        <v>T</v>
      </c>
      <c r="AN121" s="2"/>
      <c r="AO121" s="2" t="str">
        <f t="shared" si="79"/>
        <v/>
      </c>
      <c r="AP121" s="2" t="str">
        <f t="shared" si="80"/>
        <v>TM</v>
      </c>
      <c r="AQ121" s="50">
        <f>IF(AP121="",0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AR121" s="2"/>
      <c r="AS121" s="6">
        <f t="shared" si="81"/>
        <v>0</v>
      </c>
      <c r="AT121" s="2"/>
      <c r="AU121" s="6">
        <f>IF(AT121="",0,IF(AT121="non",0,IF(AT121="oui",IF(AJ121="veteran",parametre!I$7,IF(AJ121="senior",parametre!N$7,parametre!K$7)))))</f>
        <v>0</v>
      </c>
      <c r="AV121" s="2"/>
      <c r="AW121" s="6">
        <f>IF(AV121="",0,IF(AV121="oui",parametre!I$8,0))</f>
        <v>0</v>
      </c>
      <c r="AX121" s="2"/>
      <c r="AY121" s="6">
        <f>IF(AX121="",0,IF(AX121="oui",parametre!I$9,0))</f>
        <v>0</v>
      </c>
      <c r="AZ121" s="2"/>
      <c r="BA121" s="2"/>
      <c r="BB121" s="6">
        <f t="shared" si="82"/>
        <v>0</v>
      </c>
      <c r="BC121" s="50">
        <f>IF(AP121="",""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BD121" s="6">
        <f>IF(AP121="","",IF(AP121="v",parametre!D$25,IF(AP121="b",parametre!D$26,IF(AP121="tv",parametre!D$2,IF(AP121="ts",parametre!D$3,IF(AP121="tj",parametre!D$4,IF(AP121="tc",parametre!D$5,IF(AP121="tm",parametre!D$6,IF(AP121="tb",parametre!D$7,IF(AP121="tp",parametre!D$8,IF(AP121="plv",parametre!D$9,IF(AP121="pev",parametre!D$10,IF(AP121="pls",parametre!D$11,IF(AP121="pes",parametre!D$12,IF(AP121="pej",parametre!D$13,IF(AP121="pec",parametre!D$14,IF(AP121="pem",parametre!D$15,IF(AP121="peb",parametre!D$16,IF(AP121="pep",parametre!D$17,IF(AP121="ev",parametre!D$18,IF(AP121="es",parametre!D$19,IF(AP121="ej",parametre!D$20,IF(AP121="ec",parametre!D$21,IF(AP121="em",parametre!D$22,IF(AP121="eb",parametre!D$23,IF(AP121="ep",parametre!D$24,0))))))))))))))))))))))))))</f>
        <v>128.5</v>
      </c>
      <c r="BE121" s="6">
        <f>IF(AP121="","",IF(AP121="v",parametre!E$25,IF(AP121="b",parametre!E$26,IF(AP121="tv",parametre!E$2,IF(AP121="ts",parametre!E$3,IF(AP121="tj",parametre!E$4,IF(AP121="tc",parametre!E$5,IF(AP121="tm",parametre!E$6,IF(AP121="tb",parametre!E$7,IF(AP121="tp",parametre!E$8,IF(AP121="plv",parametre!E$9,IF(AP121="pev",parametre!E$10,IF(AP121="pls",parametre!E$11,IF(AP121="pes",parametre!E$12,IF(AP121="pej",parametre!E$13,IF(AP121="pec",parametre!E$14,IF(AP121="pem",parametre!E$15,IF(AP121="peb",parametre!E$16,IF(AP121="pep",parametre!E$17,IF(AP121="ev",parametre!E$18,IF(AP121="es",parametre!E$19,IF(AP121="ej",parametre!E$20,IF(AP121="ec",parametre!E$21,IF(AP121="em",parametre!E$22,IF(AP121="eb",parametre!E$23,IF(AP121="ep",parametre!E$24,0))))))))))))))))))))))))))</f>
        <v>40.5</v>
      </c>
      <c r="BF121" s="54">
        <f t="shared" si="83"/>
        <v>169</v>
      </c>
      <c r="BG121" s="2"/>
      <c r="BH121" s="2"/>
      <c r="BI121" s="2"/>
      <c r="BJ121" s="6">
        <f t="shared" si="84"/>
        <v>0</v>
      </c>
      <c r="BK121" s="2"/>
      <c r="BL121" s="2"/>
      <c r="BM121" s="2"/>
      <c r="BN121" s="58">
        <f t="shared" si="85"/>
        <v>169</v>
      </c>
      <c r="BO121" s="57">
        <f t="shared" si="86"/>
        <v>0</v>
      </c>
      <c r="BP121" s="61">
        <f t="shared" si="87"/>
        <v>169</v>
      </c>
      <c r="BQ121" s="155" t="s">
        <v>193</v>
      </c>
      <c r="BR121" s="177" t="str">
        <f>CONCATENATE(Tableau2[[#This Row],[Colonne1]],".jpg")</f>
        <v>PINEAU Yaël.jpg</v>
      </c>
      <c r="BS121" s="181" t="str">
        <f>$BP$1&amp;Tableau2[[#This Row],[Colonne70]]</f>
        <v>F:\Gestion club DIJON TT\licencie\PINEAU Yaël.jpg</v>
      </c>
    </row>
    <row r="122" spans="1:71" ht="21" x14ac:dyDescent="0.25">
      <c r="A122" s="63" t="str">
        <f t="shared" si="67"/>
        <v>PRETESACQUE Léo</v>
      </c>
      <c r="B122" s="76">
        <v>43326</v>
      </c>
      <c r="C122">
        <v>2111551</v>
      </c>
      <c r="D122" s="2" t="s">
        <v>542</v>
      </c>
      <c r="E122" s="2" t="str">
        <f t="shared" si="68"/>
        <v>PRETESACQUE</v>
      </c>
      <c r="F122" t="s">
        <v>670</v>
      </c>
      <c r="G122" s="2" t="str">
        <f t="shared" si="69"/>
        <v>Léo</v>
      </c>
      <c r="H122"/>
      <c r="I122"/>
      <c r="J122"/>
      <c r="K122" s="178"/>
      <c r="L122" s="178"/>
      <c r="M122"/>
      <c r="N122" s="2"/>
      <c r="O122" s="2"/>
      <c r="P122" s="6">
        <f t="shared" si="70"/>
        <v>0</v>
      </c>
      <c r="Q122" s="2"/>
      <c r="R122" s="2"/>
      <c r="S122" s="2"/>
      <c r="T122" s="2"/>
      <c r="U122" s="2"/>
      <c r="V122" s="6">
        <f t="shared" si="71"/>
        <v>0</v>
      </c>
      <c r="W122" s="2"/>
      <c r="X122" s="2"/>
      <c r="Y122" s="2"/>
      <c r="Z122" s="2"/>
      <c r="AA122" s="2"/>
      <c r="AB122" s="6">
        <f t="shared" si="72"/>
        <v>0</v>
      </c>
      <c r="AC122" s="2"/>
      <c r="AD122" s="2"/>
      <c r="AE122" s="2"/>
      <c r="AF122" s="57">
        <f t="shared" si="73"/>
        <v>0</v>
      </c>
      <c r="AG122" s="76">
        <v>38754</v>
      </c>
      <c r="AH122" s="2">
        <f t="shared" si="74"/>
        <v>2006</v>
      </c>
      <c r="AI122" s="62">
        <f t="shared" si="75"/>
        <v>12</v>
      </c>
      <c r="AJ122" s="62" t="str">
        <f t="shared" si="76"/>
        <v>Minime</v>
      </c>
      <c r="AK122" s="2" t="str">
        <f t="shared" si="77"/>
        <v>M</v>
      </c>
      <c r="AL122" t="s">
        <v>691</v>
      </c>
      <c r="AM122" s="2" t="str">
        <f t="shared" si="78"/>
        <v>T</v>
      </c>
      <c r="AN122" s="2"/>
      <c r="AO122" s="2" t="str">
        <f t="shared" si="79"/>
        <v/>
      </c>
      <c r="AP122" s="2" t="str">
        <f t="shared" si="80"/>
        <v>TM</v>
      </c>
      <c r="AQ122" s="50">
        <f>IF(AP122="",0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AR122" s="2"/>
      <c r="AS122" s="6">
        <f t="shared" si="81"/>
        <v>0</v>
      </c>
      <c r="AT122" s="2"/>
      <c r="AU122" s="6">
        <f>IF(AT122="",0,IF(AT122="non",0,IF(AT122="oui",IF(AJ122="veteran",parametre!I$7,IF(AJ122="senior",parametre!N$7,parametre!K$7)))))</f>
        <v>0</v>
      </c>
      <c r="AV122" s="2"/>
      <c r="AW122" s="6">
        <f>IF(AV122="",0,IF(AV122="oui",parametre!I$8,0))</f>
        <v>0</v>
      </c>
      <c r="AX122" s="2"/>
      <c r="AY122" s="6">
        <f>IF(AX122="",0,IF(AX122="oui",parametre!I$9,0))</f>
        <v>0</v>
      </c>
      <c r="AZ122" s="2"/>
      <c r="BA122" s="2"/>
      <c r="BB122" s="6">
        <f t="shared" si="82"/>
        <v>0</v>
      </c>
      <c r="BC122" s="50">
        <f>IF(AP122="",""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BD122" s="6">
        <f>IF(AP122="","",IF(AP122="v",parametre!D$25,IF(AP122="b",parametre!D$26,IF(AP122="tv",parametre!D$2,IF(AP122="ts",parametre!D$3,IF(AP122="tj",parametre!D$4,IF(AP122="tc",parametre!D$5,IF(AP122="tm",parametre!D$6,IF(AP122="tb",parametre!D$7,IF(AP122="tp",parametre!D$8,IF(AP122="plv",parametre!D$9,IF(AP122="pev",parametre!D$10,IF(AP122="pls",parametre!D$11,IF(AP122="pes",parametre!D$12,IF(AP122="pej",parametre!D$13,IF(AP122="pec",parametre!D$14,IF(AP122="pem",parametre!D$15,IF(AP122="peb",parametre!D$16,IF(AP122="pep",parametre!D$17,IF(AP122="ev",parametre!D$18,IF(AP122="es",parametre!D$19,IF(AP122="ej",parametre!D$20,IF(AP122="ec",parametre!D$21,IF(AP122="em",parametre!D$22,IF(AP122="eb",parametre!D$23,IF(AP122="ep",parametre!D$24,0))))))))))))))))))))))))))</f>
        <v>128.5</v>
      </c>
      <c r="BE122" s="6">
        <f>IF(AP122="","",IF(AP122="v",parametre!E$25,IF(AP122="b",parametre!E$26,IF(AP122="tv",parametre!E$2,IF(AP122="ts",parametre!E$3,IF(AP122="tj",parametre!E$4,IF(AP122="tc",parametre!E$5,IF(AP122="tm",parametre!E$6,IF(AP122="tb",parametre!E$7,IF(AP122="tp",parametre!E$8,IF(AP122="plv",parametre!E$9,IF(AP122="pev",parametre!E$10,IF(AP122="pls",parametre!E$11,IF(AP122="pes",parametre!E$12,IF(AP122="pej",parametre!E$13,IF(AP122="pec",parametre!E$14,IF(AP122="pem",parametre!E$15,IF(AP122="peb",parametre!E$16,IF(AP122="pep",parametre!E$17,IF(AP122="ev",parametre!E$18,IF(AP122="es",parametre!E$19,IF(AP122="ej",parametre!E$20,IF(AP122="ec",parametre!E$21,IF(AP122="em",parametre!E$22,IF(AP122="eb",parametre!E$23,IF(AP122="ep",parametre!E$24,0))))))))))))))))))))))))))</f>
        <v>40.5</v>
      </c>
      <c r="BF122" s="54">
        <f t="shared" si="83"/>
        <v>169</v>
      </c>
      <c r="BG122" s="2"/>
      <c r="BH122" s="2"/>
      <c r="BI122" s="2"/>
      <c r="BJ122" s="6">
        <f t="shared" si="84"/>
        <v>0</v>
      </c>
      <c r="BK122" s="2"/>
      <c r="BL122" s="2"/>
      <c r="BM122" s="2"/>
      <c r="BN122" s="58">
        <f t="shared" si="85"/>
        <v>169</v>
      </c>
      <c r="BO122" s="57">
        <f t="shared" si="86"/>
        <v>0</v>
      </c>
      <c r="BP122" s="61">
        <f t="shared" si="87"/>
        <v>169</v>
      </c>
      <c r="BQ122" s="155" t="s">
        <v>193</v>
      </c>
      <c r="BR122" s="177" t="str">
        <f>CONCATENATE(Tableau2[[#This Row],[Colonne1]],".jpg")</f>
        <v>PRETESACQUE Léo.jpg</v>
      </c>
      <c r="BS122" s="181" t="str">
        <f>$BP$1&amp;Tableau2[[#This Row],[Colonne70]]</f>
        <v>F:\Gestion club DIJON TT\licencie\PRETESACQUE Léo.jpg</v>
      </c>
    </row>
    <row r="123" spans="1:71" ht="21" x14ac:dyDescent="0.25">
      <c r="A123" s="63" t="str">
        <f t="shared" si="67"/>
        <v>PUISIEUX Romain</v>
      </c>
      <c r="B123" s="76">
        <v>43326</v>
      </c>
      <c r="C123">
        <v>2111619</v>
      </c>
      <c r="D123" s="2" t="s">
        <v>543</v>
      </c>
      <c r="E123" s="2" t="str">
        <f t="shared" si="68"/>
        <v>PUISIEUX</v>
      </c>
      <c r="F123" t="s">
        <v>671</v>
      </c>
      <c r="G123" s="2" t="str">
        <f t="shared" si="69"/>
        <v>Romain</v>
      </c>
      <c r="H123"/>
      <c r="I123"/>
      <c r="J123"/>
      <c r="K123" s="178"/>
      <c r="L123" s="178"/>
      <c r="M123"/>
      <c r="N123" s="2"/>
      <c r="O123" s="2"/>
      <c r="P123" s="6">
        <f t="shared" si="70"/>
        <v>0</v>
      </c>
      <c r="Q123" s="2"/>
      <c r="R123" s="2"/>
      <c r="S123" s="2"/>
      <c r="T123" s="2"/>
      <c r="U123" s="2"/>
      <c r="V123" s="6">
        <f t="shared" si="71"/>
        <v>0</v>
      </c>
      <c r="W123" s="2"/>
      <c r="X123" s="2"/>
      <c r="Y123" s="2"/>
      <c r="Z123" s="2"/>
      <c r="AA123" s="2"/>
      <c r="AB123" s="6">
        <f t="shared" si="72"/>
        <v>0</v>
      </c>
      <c r="AC123" s="2"/>
      <c r="AD123" s="2"/>
      <c r="AE123" s="2"/>
      <c r="AF123" s="57">
        <f t="shared" si="73"/>
        <v>0</v>
      </c>
      <c r="AG123" s="76">
        <v>37672</v>
      </c>
      <c r="AH123" s="2">
        <f t="shared" si="74"/>
        <v>2003</v>
      </c>
      <c r="AI123" s="62">
        <f t="shared" si="75"/>
        <v>15</v>
      </c>
      <c r="AJ123" s="62" t="str">
        <f t="shared" si="76"/>
        <v>Junior</v>
      </c>
      <c r="AK123" s="2" t="str">
        <f t="shared" si="77"/>
        <v>J</v>
      </c>
      <c r="AL123" t="s">
        <v>691</v>
      </c>
      <c r="AM123" s="2" t="str">
        <f t="shared" si="78"/>
        <v>T</v>
      </c>
      <c r="AN123" s="2"/>
      <c r="AO123" s="2" t="str">
        <f t="shared" si="79"/>
        <v/>
      </c>
      <c r="AP123" s="2" t="str">
        <f t="shared" si="80"/>
        <v>TJ</v>
      </c>
      <c r="AQ123" s="50">
        <f>IF(AP123="",0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AR123" s="2"/>
      <c r="AS123" s="6">
        <f t="shared" si="81"/>
        <v>0</v>
      </c>
      <c r="AT123" s="2"/>
      <c r="AU123" s="6">
        <f>IF(AT123="",0,IF(AT123="non",0,IF(AT123="oui",IF(AJ123="veteran",parametre!I$7,IF(AJ123="senior",parametre!N$7,parametre!K$7)))))</f>
        <v>0</v>
      </c>
      <c r="AV123" s="2"/>
      <c r="AW123" s="6">
        <f>IF(AV123="",0,IF(AV123="oui",parametre!I$8,0))</f>
        <v>0</v>
      </c>
      <c r="AX123" s="2"/>
      <c r="AY123" s="6">
        <f>IF(AX123="",0,IF(AX123="oui",parametre!I$9,0))</f>
        <v>0</v>
      </c>
      <c r="AZ123" s="2"/>
      <c r="BA123" s="2"/>
      <c r="BB123" s="6">
        <f t="shared" si="82"/>
        <v>0</v>
      </c>
      <c r="BC123" s="50">
        <f>IF(AP123="",""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BD123" s="6">
        <f>IF(AP123="","",IF(AP123="v",parametre!D$25,IF(AP123="b",parametre!D$26,IF(AP123="tv",parametre!D$2,IF(AP123="ts",parametre!D$3,IF(AP123="tj",parametre!D$4,IF(AP123="tc",parametre!D$5,IF(AP123="tm",parametre!D$6,IF(AP123="tb",parametre!D$7,IF(AP123="tp",parametre!D$8,IF(AP123="plv",parametre!D$9,IF(AP123="pev",parametre!D$10,IF(AP123="pls",parametre!D$11,IF(AP123="pes",parametre!D$12,IF(AP123="pej",parametre!D$13,IF(AP123="pec",parametre!D$14,IF(AP123="pem",parametre!D$15,IF(AP123="peb",parametre!D$16,IF(AP123="pep",parametre!D$17,IF(AP123="ev",parametre!D$18,IF(AP123="es",parametre!D$19,IF(AP123="ej",parametre!D$20,IF(AP123="ec",parametre!D$21,IF(AP123="em",parametre!D$22,IF(AP123="eb",parametre!D$23,IF(AP123="ep",parametre!D$24,0))))))))))))))))))))))))))</f>
        <v>124</v>
      </c>
      <c r="BE123" s="6">
        <f>IF(AP123="","",IF(AP123="v",parametre!E$25,IF(AP123="b",parametre!E$26,IF(AP123="tv",parametre!E$2,IF(AP123="ts",parametre!E$3,IF(AP123="tj",parametre!E$4,IF(AP123="tc",parametre!E$5,IF(AP123="tm",parametre!E$6,IF(AP123="tb",parametre!E$7,IF(AP123="tp",parametre!E$8,IF(AP123="plv",parametre!E$9,IF(AP123="pev",parametre!E$10,IF(AP123="pls",parametre!E$11,IF(AP123="pes",parametre!E$12,IF(AP123="pej",parametre!E$13,IF(AP123="pec",parametre!E$14,IF(AP123="pem",parametre!E$15,IF(AP123="peb",parametre!E$16,IF(AP123="pep",parametre!E$17,IF(AP123="ev",parametre!E$18,IF(AP123="es",parametre!E$19,IF(AP123="ej",parametre!E$20,IF(AP123="ec",parametre!E$21,IF(AP123="em",parametre!E$22,IF(AP123="eb",parametre!E$23,IF(AP123="ep",parametre!E$24,0))))))))))))))))))))))))))</f>
        <v>55</v>
      </c>
      <c r="BF123" s="54">
        <f t="shared" si="83"/>
        <v>179</v>
      </c>
      <c r="BG123" s="2"/>
      <c r="BH123" s="2"/>
      <c r="BI123" s="2"/>
      <c r="BJ123" s="6">
        <f t="shared" si="84"/>
        <v>0</v>
      </c>
      <c r="BK123" s="2"/>
      <c r="BL123" s="2"/>
      <c r="BM123" s="2"/>
      <c r="BN123" s="58">
        <f t="shared" si="85"/>
        <v>179</v>
      </c>
      <c r="BO123" s="57">
        <f t="shared" si="86"/>
        <v>0</v>
      </c>
      <c r="BP123" s="61">
        <f t="shared" si="87"/>
        <v>179</v>
      </c>
      <c r="BQ123" s="155" t="s">
        <v>193</v>
      </c>
      <c r="BR123" s="177" t="str">
        <f>CONCATENATE(Tableau2[[#This Row],[Colonne1]],".jpg")</f>
        <v>PUISIEUX Romain.jpg</v>
      </c>
      <c r="BS123" s="181" t="str">
        <f>$BP$1&amp;Tableau2[[#This Row],[Colonne70]]</f>
        <v>F:\Gestion club DIJON TT\licencie\PUISIEUX Romain.jpg</v>
      </c>
    </row>
    <row r="124" spans="1:71" ht="21" x14ac:dyDescent="0.25">
      <c r="A124" s="63" t="str">
        <f t="shared" si="67"/>
        <v>QUENTIN Léo</v>
      </c>
      <c r="B124" s="76">
        <v>43347</v>
      </c>
      <c r="C124">
        <v>2112644</v>
      </c>
      <c r="D124" s="2" t="s">
        <v>544</v>
      </c>
      <c r="E124" s="2" t="str">
        <f t="shared" si="68"/>
        <v>QUENTIN</v>
      </c>
      <c r="F124" t="s">
        <v>670</v>
      </c>
      <c r="G124" s="2" t="str">
        <f t="shared" si="69"/>
        <v>Léo</v>
      </c>
      <c r="H124"/>
      <c r="I124"/>
      <c r="J124"/>
      <c r="K124" s="178"/>
      <c r="L124" s="178"/>
      <c r="M124"/>
      <c r="N124" s="2"/>
      <c r="O124" s="2"/>
      <c r="P124" s="6">
        <f t="shared" si="70"/>
        <v>0</v>
      </c>
      <c r="Q124" s="2"/>
      <c r="R124" s="2"/>
      <c r="S124" s="2"/>
      <c r="T124" s="2"/>
      <c r="U124" s="2"/>
      <c r="V124" s="6">
        <f t="shared" si="71"/>
        <v>0</v>
      </c>
      <c r="W124" s="2"/>
      <c r="X124" s="2"/>
      <c r="Y124" s="2"/>
      <c r="Z124" s="2"/>
      <c r="AA124" s="2"/>
      <c r="AB124" s="6">
        <f t="shared" si="72"/>
        <v>0</v>
      </c>
      <c r="AC124" s="2"/>
      <c r="AD124" s="2"/>
      <c r="AE124" s="2"/>
      <c r="AF124" s="57">
        <f t="shared" si="73"/>
        <v>0</v>
      </c>
      <c r="AG124" s="76">
        <v>38269</v>
      </c>
      <c r="AH124" s="2">
        <f t="shared" si="74"/>
        <v>2004</v>
      </c>
      <c r="AI124" s="62">
        <f t="shared" si="75"/>
        <v>14</v>
      </c>
      <c r="AJ124" s="62" t="str">
        <f t="shared" si="76"/>
        <v>Cadet</v>
      </c>
      <c r="AK124" s="2" t="str">
        <f t="shared" si="77"/>
        <v>C</v>
      </c>
      <c r="AL124" t="s">
        <v>691</v>
      </c>
      <c r="AM124" s="2" t="str">
        <f t="shared" si="78"/>
        <v>T</v>
      </c>
      <c r="AN124" s="2"/>
      <c r="AO124" s="2" t="str">
        <f t="shared" si="79"/>
        <v/>
      </c>
      <c r="AP124" s="2" t="str">
        <f t="shared" si="80"/>
        <v>TC</v>
      </c>
      <c r="AQ124" s="50">
        <f>IF(AP124="",0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AR124" s="2"/>
      <c r="AS124" s="6">
        <f t="shared" si="81"/>
        <v>0</v>
      </c>
      <c r="AT124" s="2"/>
      <c r="AU124" s="6">
        <f>IF(AT124="",0,IF(AT124="non",0,IF(AT124="oui",IF(AJ124="veteran",parametre!I$7,IF(AJ124="senior",parametre!N$7,parametre!K$7)))))</f>
        <v>0</v>
      </c>
      <c r="AV124" s="2"/>
      <c r="AW124" s="6">
        <f>IF(AV124="",0,IF(AV124="oui",parametre!I$8,0))</f>
        <v>0</v>
      </c>
      <c r="AX124" s="2"/>
      <c r="AY124" s="6">
        <f>IF(AX124="",0,IF(AX124="oui",parametre!I$9,0))</f>
        <v>0</v>
      </c>
      <c r="AZ124" s="2"/>
      <c r="BA124" s="2"/>
      <c r="BB124" s="6">
        <f t="shared" si="82"/>
        <v>0</v>
      </c>
      <c r="BC124" s="50">
        <f>IF(AP124="",""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BD124" s="6">
        <f>IF(AP124="","",IF(AP124="v",parametre!D$25,IF(AP124="b",parametre!D$26,IF(AP124="tv",parametre!D$2,IF(AP124="ts",parametre!D$3,IF(AP124="tj",parametre!D$4,IF(AP124="tc",parametre!D$5,IF(AP124="tm",parametre!D$6,IF(AP124="tb",parametre!D$7,IF(AP124="tp",parametre!D$8,IF(AP124="plv",parametre!D$9,IF(AP124="pev",parametre!D$10,IF(AP124="pls",parametre!D$11,IF(AP124="pes",parametre!D$12,IF(AP124="pej",parametre!D$13,IF(AP124="pec",parametre!D$14,IF(AP124="pem",parametre!D$15,IF(AP124="peb",parametre!D$16,IF(AP124="pep",parametre!D$17,IF(AP124="ev",parametre!D$18,IF(AP124="es",parametre!D$19,IF(AP124="ej",parametre!D$20,IF(AP124="ec",parametre!D$21,IF(AP124="em",parametre!D$22,IF(AP124="eb",parametre!D$23,IF(AP124="ep",parametre!D$24,0))))))))))))))))))))))))))</f>
        <v>128.5</v>
      </c>
      <c r="BE124" s="6">
        <f>IF(AP124="","",IF(AP124="v",parametre!E$25,IF(AP124="b",parametre!E$26,IF(AP124="tv",parametre!E$2,IF(AP124="ts",parametre!E$3,IF(AP124="tj",parametre!E$4,IF(AP124="tc",parametre!E$5,IF(AP124="tm",parametre!E$6,IF(AP124="tb",parametre!E$7,IF(AP124="tp",parametre!E$8,IF(AP124="plv",parametre!E$9,IF(AP124="pev",parametre!E$10,IF(AP124="pls",parametre!E$11,IF(AP124="pes",parametre!E$12,IF(AP124="pej",parametre!E$13,IF(AP124="pec",parametre!E$14,IF(AP124="pem",parametre!E$15,IF(AP124="peb",parametre!E$16,IF(AP124="pep",parametre!E$17,IF(AP124="ev",parametre!E$18,IF(AP124="es",parametre!E$19,IF(AP124="ej",parametre!E$20,IF(AP124="ec",parametre!E$21,IF(AP124="em",parametre!E$22,IF(AP124="eb",parametre!E$23,IF(AP124="ep",parametre!E$24,0))))))))))))))))))))))))))</f>
        <v>40.5</v>
      </c>
      <c r="BF124" s="54">
        <f t="shared" si="83"/>
        <v>169</v>
      </c>
      <c r="BG124" s="2"/>
      <c r="BH124" s="2"/>
      <c r="BI124" s="2"/>
      <c r="BJ124" s="6">
        <f t="shared" si="84"/>
        <v>0</v>
      </c>
      <c r="BK124" s="2"/>
      <c r="BL124" s="2"/>
      <c r="BM124" s="2"/>
      <c r="BN124" s="58">
        <f t="shared" si="85"/>
        <v>169</v>
      </c>
      <c r="BO124" s="57">
        <f t="shared" si="86"/>
        <v>0</v>
      </c>
      <c r="BP124" s="61">
        <f t="shared" si="87"/>
        <v>169</v>
      </c>
      <c r="BQ124" s="155" t="s">
        <v>193</v>
      </c>
      <c r="BR124" s="177" t="str">
        <f>CONCATENATE(Tableau2[[#This Row],[Colonne1]],".jpg")</f>
        <v>QUENTIN Léo.jpg</v>
      </c>
      <c r="BS124" s="181" t="str">
        <f>$BP$1&amp;Tableau2[[#This Row],[Colonne70]]</f>
        <v>F:\Gestion club DIJON TT\licencie\QUENTIN Léo.jpg</v>
      </c>
    </row>
    <row r="125" spans="1:71" ht="21" x14ac:dyDescent="0.25">
      <c r="A125" s="63" t="str">
        <f t="shared" si="67"/>
        <v>QUIEVY Leopold</v>
      </c>
      <c r="B125" s="76">
        <v>43356</v>
      </c>
      <c r="C125">
        <v>2112512</v>
      </c>
      <c r="D125" s="2" t="s">
        <v>545</v>
      </c>
      <c r="E125" s="2" t="str">
        <f t="shared" si="68"/>
        <v>QUIEVY</v>
      </c>
      <c r="F125" t="s">
        <v>672</v>
      </c>
      <c r="G125" s="2" t="str">
        <f t="shared" si="69"/>
        <v>Leopold</v>
      </c>
      <c r="H125"/>
      <c r="I125"/>
      <c r="J125"/>
      <c r="K125" s="178"/>
      <c r="L125" s="178"/>
      <c r="M125"/>
      <c r="N125" s="2"/>
      <c r="O125" s="2"/>
      <c r="P125" s="6">
        <f t="shared" si="70"/>
        <v>0</v>
      </c>
      <c r="Q125" s="2"/>
      <c r="R125" s="2"/>
      <c r="S125" s="2"/>
      <c r="T125" s="2"/>
      <c r="U125" s="2"/>
      <c r="V125" s="6">
        <f t="shared" si="71"/>
        <v>0</v>
      </c>
      <c r="W125" s="2"/>
      <c r="X125" s="2"/>
      <c r="Y125" s="2"/>
      <c r="Z125" s="2"/>
      <c r="AA125" s="2"/>
      <c r="AB125" s="6">
        <f t="shared" si="72"/>
        <v>0</v>
      </c>
      <c r="AC125" s="2"/>
      <c r="AD125" s="2"/>
      <c r="AE125" s="2"/>
      <c r="AF125" s="57">
        <f t="shared" si="73"/>
        <v>0</v>
      </c>
      <c r="AG125" s="76">
        <v>39135</v>
      </c>
      <c r="AH125" s="2">
        <f t="shared" si="74"/>
        <v>2007</v>
      </c>
      <c r="AI125" s="62">
        <f t="shared" si="75"/>
        <v>11</v>
      </c>
      <c r="AJ125" s="62" t="str">
        <f t="shared" si="76"/>
        <v>Minime</v>
      </c>
      <c r="AK125" s="2" t="str">
        <f t="shared" si="77"/>
        <v>M</v>
      </c>
      <c r="AL125" t="s">
        <v>691</v>
      </c>
      <c r="AM125" s="2" t="str">
        <f t="shared" si="78"/>
        <v>T</v>
      </c>
      <c r="AN125" s="2"/>
      <c r="AO125" s="2" t="str">
        <f t="shared" si="79"/>
        <v/>
      </c>
      <c r="AP125" s="2" t="str">
        <f t="shared" si="80"/>
        <v>TM</v>
      </c>
      <c r="AQ125" s="50">
        <f>IF(AP125="",0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AR125" s="2"/>
      <c r="AS125" s="6">
        <f t="shared" si="81"/>
        <v>0</v>
      </c>
      <c r="AT125" s="2"/>
      <c r="AU125" s="6">
        <f>IF(AT125="",0,IF(AT125="non",0,IF(AT125="oui",IF(AJ125="veteran",parametre!I$7,IF(AJ125="senior",parametre!N$7,parametre!K$7)))))</f>
        <v>0</v>
      </c>
      <c r="AV125" s="2"/>
      <c r="AW125" s="6">
        <f>IF(AV125="",0,IF(AV125="oui",parametre!I$8,0))</f>
        <v>0</v>
      </c>
      <c r="AX125" s="2"/>
      <c r="AY125" s="6">
        <f>IF(AX125="",0,IF(AX125="oui",parametre!I$9,0))</f>
        <v>0</v>
      </c>
      <c r="AZ125" s="2"/>
      <c r="BA125" s="2"/>
      <c r="BB125" s="6">
        <f t="shared" si="82"/>
        <v>0</v>
      </c>
      <c r="BC125" s="50">
        <f>IF(AP125="",""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BD125" s="6">
        <f>IF(AP125="","",IF(AP125="v",parametre!D$25,IF(AP125="b",parametre!D$26,IF(AP125="tv",parametre!D$2,IF(AP125="ts",parametre!D$3,IF(AP125="tj",parametre!D$4,IF(AP125="tc",parametre!D$5,IF(AP125="tm",parametre!D$6,IF(AP125="tb",parametre!D$7,IF(AP125="tp",parametre!D$8,IF(AP125="plv",parametre!D$9,IF(AP125="pev",parametre!D$10,IF(AP125="pls",parametre!D$11,IF(AP125="pes",parametre!D$12,IF(AP125="pej",parametre!D$13,IF(AP125="pec",parametre!D$14,IF(AP125="pem",parametre!D$15,IF(AP125="peb",parametre!D$16,IF(AP125="pep",parametre!D$17,IF(AP125="ev",parametre!D$18,IF(AP125="es",parametre!D$19,IF(AP125="ej",parametre!D$20,IF(AP125="ec",parametre!D$21,IF(AP125="em",parametre!D$22,IF(AP125="eb",parametre!D$23,IF(AP125="ep",parametre!D$24,0))))))))))))))))))))))))))</f>
        <v>128.5</v>
      </c>
      <c r="BE125" s="6">
        <f>IF(AP125="","",IF(AP125="v",parametre!E$25,IF(AP125="b",parametre!E$26,IF(AP125="tv",parametre!E$2,IF(AP125="ts",parametre!E$3,IF(AP125="tj",parametre!E$4,IF(AP125="tc",parametre!E$5,IF(AP125="tm",parametre!E$6,IF(AP125="tb",parametre!E$7,IF(AP125="tp",parametre!E$8,IF(AP125="plv",parametre!E$9,IF(AP125="pev",parametre!E$10,IF(AP125="pls",parametre!E$11,IF(AP125="pes",parametre!E$12,IF(AP125="pej",parametre!E$13,IF(AP125="pec",parametre!E$14,IF(AP125="pem",parametre!E$15,IF(AP125="peb",parametre!E$16,IF(AP125="pep",parametre!E$17,IF(AP125="ev",parametre!E$18,IF(AP125="es",parametre!E$19,IF(AP125="ej",parametre!E$20,IF(AP125="ec",parametre!E$21,IF(AP125="em",parametre!E$22,IF(AP125="eb",parametre!E$23,IF(AP125="ep",parametre!E$24,0))))))))))))))))))))))))))</f>
        <v>40.5</v>
      </c>
      <c r="BF125" s="54">
        <f t="shared" si="83"/>
        <v>169</v>
      </c>
      <c r="BG125" s="2"/>
      <c r="BH125" s="2"/>
      <c r="BI125" s="2"/>
      <c r="BJ125" s="6">
        <f t="shared" si="84"/>
        <v>0</v>
      </c>
      <c r="BK125" s="2"/>
      <c r="BL125" s="2"/>
      <c r="BM125" s="2"/>
      <c r="BN125" s="58">
        <f t="shared" si="85"/>
        <v>169</v>
      </c>
      <c r="BO125" s="57">
        <f t="shared" si="86"/>
        <v>0</v>
      </c>
      <c r="BP125" s="61">
        <f t="shared" si="87"/>
        <v>169</v>
      </c>
      <c r="BQ125" s="155" t="s">
        <v>193</v>
      </c>
      <c r="BR125" s="177" t="str">
        <f>CONCATENATE(Tableau2[[#This Row],[Colonne1]],".jpg")</f>
        <v>QUIEVY Leopold.jpg</v>
      </c>
      <c r="BS125" s="181" t="str">
        <f>$BP$1&amp;Tableau2[[#This Row],[Colonne70]]</f>
        <v>F:\Gestion club DIJON TT\licencie\QUIEVY Leopold.jpg</v>
      </c>
    </row>
    <row r="126" spans="1:71" ht="21" x14ac:dyDescent="0.25">
      <c r="A126" s="63" t="str">
        <f t="shared" si="67"/>
        <v>QUIEVY Gabriel</v>
      </c>
      <c r="B126" s="76">
        <v>43356</v>
      </c>
      <c r="C126">
        <v>2112668</v>
      </c>
      <c r="D126" s="2" t="s">
        <v>545</v>
      </c>
      <c r="E126" s="2" t="str">
        <f t="shared" si="68"/>
        <v>QUIEVY</v>
      </c>
      <c r="F126" t="s">
        <v>673</v>
      </c>
      <c r="G126" s="2" t="str">
        <f t="shared" si="69"/>
        <v>Gabriel</v>
      </c>
      <c r="H126"/>
      <c r="I126"/>
      <c r="J126"/>
      <c r="K126" s="178"/>
      <c r="L126" s="178"/>
      <c r="M126"/>
      <c r="N126" s="2"/>
      <c r="O126" s="2"/>
      <c r="P126" s="6">
        <f t="shared" si="70"/>
        <v>0</v>
      </c>
      <c r="Q126" s="2"/>
      <c r="R126" s="2"/>
      <c r="S126" s="2"/>
      <c r="T126" s="2"/>
      <c r="U126" s="2"/>
      <c r="V126" s="6">
        <f t="shared" si="71"/>
        <v>0</v>
      </c>
      <c r="W126" s="2"/>
      <c r="X126" s="2"/>
      <c r="Y126" s="2"/>
      <c r="Z126" s="2"/>
      <c r="AA126" s="2"/>
      <c r="AB126" s="6">
        <f t="shared" si="72"/>
        <v>0</v>
      </c>
      <c r="AC126" s="2"/>
      <c r="AD126" s="2"/>
      <c r="AE126" s="2"/>
      <c r="AF126" s="57">
        <f t="shared" si="73"/>
        <v>0</v>
      </c>
      <c r="AG126" s="76">
        <v>38384</v>
      </c>
      <c r="AH126" s="2">
        <f t="shared" si="74"/>
        <v>2005</v>
      </c>
      <c r="AI126" s="62">
        <f t="shared" si="75"/>
        <v>13</v>
      </c>
      <c r="AJ126" s="62" t="str">
        <f t="shared" si="76"/>
        <v>Cadet</v>
      </c>
      <c r="AK126" s="2" t="str">
        <f t="shared" si="77"/>
        <v>C</v>
      </c>
      <c r="AL126" t="s">
        <v>691</v>
      </c>
      <c r="AM126" s="2" t="str">
        <f t="shared" si="78"/>
        <v>T</v>
      </c>
      <c r="AN126" s="2"/>
      <c r="AO126" s="2" t="str">
        <f t="shared" si="79"/>
        <v/>
      </c>
      <c r="AP126" s="2" t="str">
        <f t="shared" si="80"/>
        <v>TC</v>
      </c>
      <c r="AQ126" s="50">
        <f>IF(AP126="",0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AR126" s="2"/>
      <c r="AS126" s="6">
        <f t="shared" si="81"/>
        <v>0</v>
      </c>
      <c r="AT126" s="2"/>
      <c r="AU126" s="6">
        <f>IF(AT126="",0,IF(AT126="non",0,IF(AT126="oui",IF(AJ126="veteran",parametre!I$7,IF(AJ126="senior",parametre!N$7,parametre!K$7)))))</f>
        <v>0</v>
      </c>
      <c r="AV126" s="2"/>
      <c r="AW126" s="6">
        <f>IF(AV126="",0,IF(AV126="oui",parametre!I$8,0))</f>
        <v>0</v>
      </c>
      <c r="AX126" s="2"/>
      <c r="AY126" s="6">
        <f>IF(AX126="",0,IF(AX126="oui",parametre!I$9,0))</f>
        <v>0</v>
      </c>
      <c r="AZ126" s="2"/>
      <c r="BA126" s="2"/>
      <c r="BB126" s="6">
        <f t="shared" si="82"/>
        <v>0</v>
      </c>
      <c r="BC126" s="50">
        <f>IF(AP126="",""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BD126" s="6">
        <f>IF(AP126="","",IF(AP126="v",parametre!D$25,IF(AP126="b",parametre!D$26,IF(AP126="tv",parametre!D$2,IF(AP126="ts",parametre!D$3,IF(AP126="tj",parametre!D$4,IF(AP126="tc",parametre!D$5,IF(AP126="tm",parametre!D$6,IF(AP126="tb",parametre!D$7,IF(AP126="tp",parametre!D$8,IF(AP126="plv",parametre!D$9,IF(AP126="pev",parametre!D$10,IF(AP126="pls",parametre!D$11,IF(AP126="pes",parametre!D$12,IF(AP126="pej",parametre!D$13,IF(AP126="pec",parametre!D$14,IF(AP126="pem",parametre!D$15,IF(AP126="peb",parametre!D$16,IF(AP126="pep",parametre!D$17,IF(AP126="ev",parametre!D$18,IF(AP126="es",parametre!D$19,IF(AP126="ej",parametre!D$20,IF(AP126="ec",parametre!D$21,IF(AP126="em",parametre!D$22,IF(AP126="eb",parametre!D$23,IF(AP126="ep",parametre!D$24,0))))))))))))))))))))))))))</f>
        <v>128.5</v>
      </c>
      <c r="BE126" s="6">
        <f>IF(AP126="","",IF(AP126="v",parametre!E$25,IF(AP126="b",parametre!E$26,IF(AP126="tv",parametre!E$2,IF(AP126="ts",parametre!E$3,IF(AP126="tj",parametre!E$4,IF(AP126="tc",parametre!E$5,IF(AP126="tm",parametre!E$6,IF(AP126="tb",parametre!E$7,IF(AP126="tp",parametre!E$8,IF(AP126="plv",parametre!E$9,IF(AP126="pev",parametre!E$10,IF(AP126="pls",parametre!E$11,IF(AP126="pes",parametre!E$12,IF(AP126="pej",parametre!E$13,IF(AP126="pec",parametre!E$14,IF(AP126="pem",parametre!E$15,IF(AP126="peb",parametre!E$16,IF(AP126="pep",parametre!E$17,IF(AP126="ev",parametre!E$18,IF(AP126="es",parametre!E$19,IF(AP126="ej",parametre!E$20,IF(AP126="ec",parametre!E$21,IF(AP126="em",parametre!E$22,IF(AP126="eb",parametre!E$23,IF(AP126="ep",parametre!E$24,0))))))))))))))))))))))))))</f>
        <v>40.5</v>
      </c>
      <c r="BF126" s="54">
        <f t="shared" si="83"/>
        <v>169</v>
      </c>
      <c r="BG126" s="2"/>
      <c r="BH126" s="2"/>
      <c r="BI126" s="2"/>
      <c r="BJ126" s="6">
        <f t="shared" si="84"/>
        <v>0</v>
      </c>
      <c r="BK126" s="2"/>
      <c r="BL126" s="2"/>
      <c r="BM126" s="2"/>
      <c r="BN126" s="58">
        <f t="shared" si="85"/>
        <v>169</v>
      </c>
      <c r="BO126" s="57">
        <f t="shared" si="86"/>
        <v>0</v>
      </c>
      <c r="BP126" s="61">
        <f t="shared" si="87"/>
        <v>169</v>
      </c>
      <c r="BQ126" s="155" t="s">
        <v>193</v>
      </c>
      <c r="BR126" s="177" t="str">
        <f>CONCATENATE(Tableau2[[#This Row],[Colonne1]],".jpg")</f>
        <v>QUIEVY Gabriel.jpg</v>
      </c>
      <c r="BS126" s="181" t="str">
        <f>$BP$1&amp;Tableau2[[#This Row],[Colonne70]]</f>
        <v>F:\Gestion club DIJON TT\licencie\QUIEVY Gabriel.jpg</v>
      </c>
    </row>
    <row r="127" spans="1:71" ht="21" x14ac:dyDescent="0.25">
      <c r="A127" s="63" t="str">
        <f t="shared" si="67"/>
        <v>RIALLAND Mickaël</v>
      </c>
      <c r="B127" s="76">
        <v>43356</v>
      </c>
      <c r="C127">
        <v>2111685</v>
      </c>
      <c r="D127" s="2" t="s">
        <v>546</v>
      </c>
      <c r="E127" s="2" t="str">
        <f t="shared" si="68"/>
        <v>RIALLAND</v>
      </c>
      <c r="F127" t="s">
        <v>674</v>
      </c>
      <c r="G127" s="2" t="str">
        <f t="shared" si="69"/>
        <v>Mickaël</v>
      </c>
      <c r="H127"/>
      <c r="I127"/>
      <c r="J127"/>
      <c r="K127" s="178"/>
      <c r="L127" s="178"/>
      <c r="M127"/>
      <c r="N127" s="2"/>
      <c r="O127" s="2"/>
      <c r="P127" s="6">
        <f t="shared" si="70"/>
        <v>0</v>
      </c>
      <c r="Q127" s="2"/>
      <c r="R127" s="2"/>
      <c r="S127" s="2"/>
      <c r="T127" s="2"/>
      <c r="U127" s="2"/>
      <c r="V127" s="6">
        <f t="shared" si="71"/>
        <v>0</v>
      </c>
      <c r="W127" s="2"/>
      <c r="X127" s="2"/>
      <c r="Y127" s="2"/>
      <c r="Z127" s="2"/>
      <c r="AA127" s="2"/>
      <c r="AB127" s="6">
        <f t="shared" si="72"/>
        <v>0</v>
      </c>
      <c r="AC127" s="2"/>
      <c r="AD127" s="2"/>
      <c r="AE127" s="2"/>
      <c r="AF127" s="57">
        <f t="shared" si="73"/>
        <v>0</v>
      </c>
      <c r="AG127" s="76">
        <v>26017</v>
      </c>
      <c r="AH127" s="2">
        <f t="shared" si="74"/>
        <v>1971</v>
      </c>
      <c r="AI127" s="62">
        <f t="shared" si="75"/>
        <v>47</v>
      </c>
      <c r="AJ127" s="62" t="str">
        <f t="shared" si="76"/>
        <v>Veteran</v>
      </c>
      <c r="AK127" s="2" t="str">
        <f t="shared" si="77"/>
        <v>V</v>
      </c>
      <c r="AL127" t="s">
        <v>691</v>
      </c>
      <c r="AM127" s="2" t="str">
        <f t="shared" si="78"/>
        <v>T</v>
      </c>
      <c r="AN127" s="2"/>
      <c r="AO127" s="2" t="str">
        <f t="shared" si="79"/>
        <v/>
      </c>
      <c r="AP127" s="2" t="str">
        <f t="shared" si="80"/>
        <v>TV</v>
      </c>
      <c r="AQ127" s="50">
        <f>IF(AP127="",0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AR127" s="2"/>
      <c r="AS127" s="6">
        <f t="shared" si="81"/>
        <v>0</v>
      </c>
      <c r="AT127" s="2"/>
      <c r="AU127" s="6">
        <f>IF(AT127="",0,IF(AT127="non",0,IF(AT127="oui",IF(AJ127="veteran",parametre!I$7,IF(AJ127="senior",parametre!N$7,parametre!K$7)))))</f>
        <v>0</v>
      </c>
      <c r="AV127" s="2"/>
      <c r="AW127" s="6">
        <f>IF(AV127="",0,IF(AV127="oui",parametre!I$8,0))</f>
        <v>0</v>
      </c>
      <c r="AX127" s="2"/>
      <c r="AY127" s="6">
        <f>IF(AX127="",0,IF(AX127="oui",parametre!I$9,0))</f>
        <v>0</v>
      </c>
      <c r="AZ127" s="2"/>
      <c r="BA127" s="2"/>
      <c r="BB127" s="6">
        <f t="shared" si="82"/>
        <v>0</v>
      </c>
      <c r="BC127" s="50">
        <f>IF(AP127="",""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BD127" s="6">
        <f>IF(AP127="","",IF(AP127="v",parametre!D$25,IF(AP127="b",parametre!D$26,IF(AP127="tv",parametre!D$2,IF(AP127="ts",parametre!D$3,IF(AP127="tj",parametre!D$4,IF(AP127="tc",parametre!D$5,IF(AP127="tm",parametre!D$6,IF(AP127="tb",parametre!D$7,IF(AP127="tp",parametre!D$8,IF(AP127="plv",parametre!D$9,IF(AP127="pev",parametre!D$10,IF(AP127="pls",parametre!D$11,IF(AP127="pes",parametre!D$12,IF(AP127="pej",parametre!D$13,IF(AP127="pec",parametre!D$14,IF(AP127="pem",parametre!D$15,IF(AP127="peb",parametre!D$16,IF(AP127="pep",parametre!D$17,IF(AP127="ev",parametre!D$18,IF(AP127="es",parametre!D$19,IF(AP127="ej",parametre!D$20,IF(AP127="ec",parametre!D$21,IF(AP127="em",parametre!D$22,IF(AP127="eb",parametre!D$23,IF(AP127="ep",parametre!D$24,0))))))))))))))))))))))))))</f>
        <v>125</v>
      </c>
      <c r="BE127" s="6">
        <f>IF(AP127="","",IF(AP127="v",parametre!E$25,IF(AP127="b",parametre!E$26,IF(AP127="tv",parametre!E$2,IF(AP127="ts",parametre!E$3,IF(AP127="tj",parametre!E$4,IF(AP127="tc",parametre!E$5,IF(AP127="tm",parametre!E$6,IF(AP127="tb",parametre!E$7,IF(AP127="tp",parametre!E$8,IF(AP127="plv",parametre!E$9,IF(AP127="pev",parametre!E$10,IF(AP127="pls",parametre!E$11,IF(AP127="pes",parametre!E$12,IF(AP127="pej",parametre!E$13,IF(AP127="pec",parametre!E$14,IF(AP127="pem",parametre!E$15,IF(AP127="peb",parametre!E$16,IF(AP127="pep",parametre!E$17,IF(AP127="ev",parametre!E$18,IF(AP127="es",parametre!E$19,IF(AP127="ej",parametre!E$20,IF(AP127="ec",parametre!E$21,IF(AP127="em",parametre!E$22,IF(AP127="eb",parametre!E$23,IF(AP127="ep",parametre!E$24,0))))))))))))))))))))))))))</f>
        <v>59</v>
      </c>
      <c r="BF127" s="54">
        <f t="shared" si="83"/>
        <v>184</v>
      </c>
      <c r="BG127" s="2"/>
      <c r="BH127" s="2"/>
      <c r="BI127" s="2"/>
      <c r="BJ127" s="6">
        <f t="shared" si="84"/>
        <v>0</v>
      </c>
      <c r="BK127" s="2"/>
      <c r="BL127" s="2"/>
      <c r="BM127" s="2"/>
      <c r="BN127" s="58">
        <f t="shared" si="85"/>
        <v>184</v>
      </c>
      <c r="BO127" s="57">
        <f t="shared" si="86"/>
        <v>0</v>
      </c>
      <c r="BP127" s="61">
        <f t="shared" si="87"/>
        <v>184</v>
      </c>
      <c r="BQ127" s="155" t="s">
        <v>193</v>
      </c>
      <c r="BR127" s="177" t="str">
        <f>CONCATENATE(Tableau2[[#This Row],[Colonne1]],".jpg")</f>
        <v>RIALLAND Mickaël.jpg</v>
      </c>
      <c r="BS127" s="181" t="str">
        <f>$BP$1&amp;Tableau2[[#This Row],[Colonne70]]</f>
        <v>F:\Gestion club DIJON TT\licencie\RIALLAND Mickaël.jpg</v>
      </c>
    </row>
    <row r="128" spans="1:71" ht="21" x14ac:dyDescent="0.25">
      <c r="A128" s="63" t="str">
        <f t="shared" si="67"/>
        <v>RICHARD Maxence</v>
      </c>
      <c r="B128" s="76">
        <v>43354</v>
      </c>
      <c r="C128">
        <v>5430191</v>
      </c>
      <c r="D128" s="2" t="s">
        <v>547</v>
      </c>
      <c r="E128" s="2" t="str">
        <f t="shared" si="68"/>
        <v>RICHARD</v>
      </c>
      <c r="F128" t="s">
        <v>675</v>
      </c>
      <c r="G128" s="2" t="str">
        <f t="shared" si="69"/>
        <v>Maxence</v>
      </c>
      <c r="H128"/>
      <c r="I128"/>
      <c r="J128"/>
      <c r="K128" s="178"/>
      <c r="L128" s="178"/>
      <c r="M128"/>
      <c r="N128" s="2"/>
      <c r="O128" s="2"/>
      <c r="P128" s="6">
        <f t="shared" si="70"/>
        <v>0</v>
      </c>
      <c r="Q128" s="2"/>
      <c r="R128" s="2"/>
      <c r="S128" s="2"/>
      <c r="T128" s="2"/>
      <c r="U128" s="2"/>
      <c r="V128" s="6">
        <f t="shared" si="71"/>
        <v>0</v>
      </c>
      <c r="W128" s="2"/>
      <c r="X128" s="2"/>
      <c r="Y128" s="2"/>
      <c r="Z128" s="2"/>
      <c r="AA128" s="2"/>
      <c r="AB128" s="6">
        <f t="shared" si="72"/>
        <v>0</v>
      </c>
      <c r="AC128" s="2"/>
      <c r="AD128" s="2"/>
      <c r="AE128" s="2"/>
      <c r="AF128" s="57">
        <f t="shared" si="73"/>
        <v>0</v>
      </c>
      <c r="AG128" s="76">
        <v>38883</v>
      </c>
      <c r="AH128" s="2">
        <f t="shared" si="74"/>
        <v>2006</v>
      </c>
      <c r="AI128" s="62">
        <f t="shared" si="75"/>
        <v>12</v>
      </c>
      <c r="AJ128" s="62" t="str">
        <f t="shared" si="76"/>
        <v>Minime</v>
      </c>
      <c r="AK128" s="2" t="str">
        <f t="shared" si="77"/>
        <v>M</v>
      </c>
      <c r="AL128" t="s">
        <v>691</v>
      </c>
      <c r="AM128" s="2" t="str">
        <f t="shared" si="78"/>
        <v>T</v>
      </c>
      <c r="AN128" s="2"/>
      <c r="AO128" s="2" t="str">
        <f t="shared" si="79"/>
        <v/>
      </c>
      <c r="AP128" s="2" t="str">
        <f t="shared" si="80"/>
        <v>TM</v>
      </c>
      <c r="AQ128" s="50">
        <f>IF(AP128="",0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AR128" s="2"/>
      <c r="AS128" s="6">
        <f t="shared" si="81"/>
        <v>0</v>
      </c>
      <c r="AT128" s="2"/>
      <c r="AU128" s="6">
        <f>IF(AT128="",0,IF(AT128="non",0,IF(AT128="oui",IF(AJ128="veteran",parametre!I$7,IF(AJ128="senior",parametre!N$7,parametre!K$7)))))</f>
        <v>0</v>
      </c>
      <c r="AV128" s="2"/>
      <c r="AW128" s="6">
        <f>IF(AV128="",0,IF(AV128="oui",parametre!I$8,0))</f>
        <v>0</v>
      </c>
      <c r="AX128" s="2"/>
      <c r="AY128" s="6">
        <f>IF(AX128="",0,IF(AX128="oui",parametre!I$9,0))</f>
        <v>0</v>
      </c>
      <c r="AZ128" s="2"/>
      <c r="BA128" s="2"/>
      <c r="BB128" s="6">
        <f t="shared" si="82"/>
        <v>0</v>
      </c>
      <c r="BC128" s="50">
        <f>IF(AP128="",""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BD128" s="6">
        <f>IF(AP128="","",IF(AP128="v",parametre!D$25,IF(AP128="b",parametre!D$26,IF(AP128="tv",parametre!D$2,IF(AP128="ts",parametre!D$3,IF(AP128="tj",parametre!D$4,IF(AP128="tc",parametre!D$5,IF(AP128="tm",parametre!D$6,IF(AP128="tb",parametre!D$7,IF(AP128="tp",parametre!D$8,IF(AP128="plv",parametre!D$9,IF(AP128="pev",parametre!D$10,IF(AP128="pls",parametre!D$11,IF(AP128="pes",parametre!D$12,IF(AP128="pej",parametre!D$13,IF(AP128="pec",parametre!D$14,IF(AP128="pem",parametre!D$15,IF(AP128="peb",parametre!D$16,IF(AP128="pep",parametre!D$17,IF(AP128="ev",parametre!D$18,IF(AP128="es",parametre!D$19,IF(AP128="ej",parametre!D$20,IF(AP128="ec",parametre!D$21,IF(AP128="em",parametre!D$22,IF(AP128="eb",parametre!D$23,IF(AP128="ep",parametre!D$24,0))))))))))))))))))))))))))</f>
        <v>128.5</v>
      </c>
      <c r="BE128" s="6">
        <f>IF(AP128="","",IF(AP128="v",parametre!E$25,IF(AP128="b",parametre!E$26,IF(AP128="tv",parametre!E$2,IF(AP128="ts",parametre!E$3,IF(AP128="tj",parametre!E$4,IF(AP128="tc",parametre!E$5,IF(AP128="tm",parametre!E$6,IF(AP128="tb",parametre!E$7,IF(AP128="tp",parametre!E$8,IF(AP128="plv",parametre!E$9,IF(AP128="pev",parametre!E$10,IF(AP128="pls",parametre!E$11,IF(AP128="pes",parametre!E$12,IF(AP128="pej",parametre!E$13,IF(AP128="pec",parametre!E$14,IF(AP128="pem",parametre!E$15,IF(AP128="peb",parametre!E$16,IF(AP128="pep",parametre!E$17,IF(AP128="ev",parametre!E$18,IF(AP128="es",parametre!E$19,IF(AP128="ej",parametre!E$20,IF(AP128="ec",parametre!E$21,IF(AP128="em",parametre!E$22,IF(AP128="eb",parametre!E$23,IF(AP128="ep",parametre!E$24,0))))))))))))))))))))))))))</f>
        <v>40.5</v>
      </c>
      <c r="BF128" s="54">
        <f t="shared" si="83"/>
        <v>169</v>
      </c>
      <c r="BG128" s="2"/>
      <c r="BH128" s="2"/>
      <c r="BI128" s="2"/>
      <c r="BJ128" s="6">
        <f t="shared" si="84"/>
        <v>0</v>
      </c>
      <c r="BK128" s="2"/>
      <c r="BL128" s="2"/>
      <c r="BM128" s="2"/>
      <c r="BN128" s="58">
        <f t="shared" si="85"/>
        <v>169</v>
      </c>
      <c r="BO128" s="57">
        <f t="shared" si="86"/>
        <v>0</v>
      </c>
      <c r="BP128" s="61">
        <f t="shared" si="87"/>
        <v>169</v>
      </c>
      <c r="BQ128" s="155" t="s">
        <v>193</v>
      </c>
      <c r="BR128" s="177" t="str">
        <f>CONCATENATE(Tableau2[[#This Row],[Colonne1]],".jpg")</f>
        <v>RICHARD Maxence.jpg</v>
      </c>
      <c r="BS128" s="181" t="str">
        <f>$BP$1&amp;Tableau2[[#This Row],[Colonne70]]</f>
        <v>F:\Gestion club DIJON TT\licencie\RICHARD Maxence.jpg</v>
      </c>
    </row>
    <row r="129" spans="1:71" ht="21" x14ac:dyDescent="0.25">
      <c r="A129" s="63" t="str">
        <f t="shared" si="67"/>
        <v>RICHARD Etienne</v>
      </c>
      <c r="B129" s="76">
        <v>43474</v>
      </c>
      <c r="C129">
        <v>2112135</v>
      </c>
      <c r="D129" s="2" t="s">
        <v>547</v>
      </c>
      <c r="E129" s="2" t="str">
        <f t="shared" si="68"/>
        <v>RICHARD</v>
      </c>
      <c r="F129" t="s">
        <v>676</v>
      </c>
      <c r="G129" s="2" t="str">
        <f t="shared" si="69"/>
        <v>Etienne</v>
      </c>
      <c r="H129"/>
      <c r="I129"/>
      <c r="J129"/>
      <c r="K129" s="178"/>
      <c r="L129" s="178"/>
      <c r="M129"/>
      <c r="N129" s="2"/>
      <c r="O129" s="2"/>
      <c r="P129" s="6">
        <f t="shared" si="70"/>
        <v>0</v>
      </c>
      <c r="Q129" s="2"/>
      <c r="R129" s="2"/>
      <c r="S129" s="2"/>
      <c r="T129" s="2"/>
      <c r="U129" s="2"/>
      <c r="V129" s="6">
        <f t="shared" si="71"/>
        <v>0</v>
      </c>
      <c r="W129" s="2"/>
      <c r="X129" s="2"/>
      <c r="Y129" s="2"/>
      <c r="Z129" s="2"/>
      <c r="AA129" s="2"/>
      <c r="AB129" s="6">
        <f t="shared" si="72"/>
        <v>0</v>
      </c>
      <c r="AC129" s="2"/>
      <c r="AD129" s="2"/>
      <c r="AE129" s="2"/>
      <c r="AF129" s="57">
        <f t="shared" si="73"/>
        <v>0</v>
      </c>
      <c r="AG129" s="76">
        <v>32989</v>
      </c>
      <c r="AH129" s="2">
        <f t="shared" si="74"/>
        <v>1990</v>
      </c>
      <c r="AI129" s="62">
        <f t="shared" si="75"/>
        <v>28</v>
      </c>
      <c r="AJ129" s="62" t="str">
        <f t="shared" si="76"/>
        <v>Senior</v>
      </c>
      <c r="AK129" s="2" t="str">
        <f t="shared" si="77"/>
        <v>S</v>
      </c>
      <c r="AL129" t="s">
        <v>692</v>
      </c>
      <c r="AM129" s="2" t="str">
        <f t="shared" si="78"/>
        <v>P</v>
      </c>
      <c r="AN129" s="2"/>
      <c r="AO129" s="2" t="str">
        <f t="shared" si="79"/>
        <v/>
      </c>
      <c r="AP129" s="2" t="str">
        <f t="shared" si="80"/>
        <v>PS</v>
      </c>
      <c r="AQ129" s="50">
        <f>IF(AP129="",0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AR129" s="2"/>
      <c r="AS129" s="6">
        <f t="shared" si="81"/>
        <v>0</v>
      </c>
      <c r="AT129" s="2"/>
      <c r="AU129" s="6">
        <f>IF(AT129="",0,IF(AT129="non",0,IF(AT129="oui",IF(AJ129="veteran",parametre!I$7,IF(AJ129="senior",parametre!N$7,parametre!K$7)))))</f>
        <v>0</v>
      </c>
      <c r="AV129" s="2"/>
      <c r="AW129" s="6">
        <f>IF(AV129="",0,IF(AV129="oui",parametre!I$8,0))</f>
        <v>0</v>
      </c>
      <c r="AX129" s="2"/>
      <c r="AY129" s="6">
        <f>IF(AX129="",0,IF(AX129="oui",parametre!I$9,0))</f>
        <v>0</v>
      </c>
      <c r="AZ129" s="2"/>
      <c r="BA129" s="2"/>
      <c r="BB129" s="6">
        <f t="shared" si="82"/>
        <v>0</v>
      </c>
      <c r="BC129" s="50">
        <f>IF(AP129="",""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BD129" s="6">
        <f>IF(AP129="","",IF(AP129="v",parametre!D$25,IF(AP129="b",parametre!D$26,IF(AP129="tv",parametre!D$2,IF(AP129="ts",parametre!D$3,IF(AP129="tj",parametre!D$4,IF(AP129="tc",parametre!D$5,IF(AP129="tm",parametre!D$6,IF(AP129="tb",parametre!D$7,IF(AP129="tp",parametre!D$8,IF(AP129="plv",parametre!D$9,IF(AP129="pev",parametre!D$10,IF(AP129="pls",parametre!D$11,IF(AP129="pes",parametre!D$12,IF(AP129="pej",parametre!D$13,IF(AP129="pec",parametre!D$14,IF(AP129="pem",parametre!D$15,IF(AP129="peb",parametre!D$16,IF(AP129="pep",parametre!D$17,IF(AP129="ev",parametre!D$18,IF(AP129="es",parametre!D$19,IF(AP129="ej",parametre!D$20,IF(AP129="ec",parametre!D$21,IF(AP129="em",parametre!D$22,IF(AP129="eb",parametre!D$23,IF(AP129="ep",parametre!D$24,0))))))))))))))))))))))))))</f>
        <v>0</v>
      </c>
      <c r="BE129" s="6">
        <f>IF(AP129="","",IF(AP129="v",parametre!E$25,IF(AP129="b",parametre!E$26,IF(AP129="tv",parametre!E$2,IF(AP129="ts",parametre!E$3,IF(AP129="tj",parametre!E$4,IF(AP129="tc",parametre!E$5,IF(AP129="tm",parametre!E$6,IF(AP129="tb",parametre!E$7,IF(AP129="tp",parametre!E$8,IF(AP129="plv",parametre!E$9,IF(AP129="pev",parametre!E$10,IF(AP129="pls",parametre!E$11,IF(AP129="pes",parametre!E$12,IF(AP129="pej",parametre!E$13,IF(AP129="pec",parametre!E$14,IF(AP129="pem",parametre!E$15,IF(AP129="peb",parametre!E$16,IF(AP129="pep",parametre!E$17,IF(AP129="ev",parametre!E$18,IF(AP129="es",parametre!E$19,IF(AP129="ej",parametre!E$20,IF(AP129="ec",parametre!E$21,IF(AP129="em",parametre!E$22,IF(AP129="eb",parametre!E$23,IF(AP129="ep",parametre!E$24,0))))))))))))))))))))))))))</f>
        <v>0</v>
      </c>
      <c r="BF129" s="54">
        <f t="shared" si="83"/>
        <v>0</v>
      </c>
      <c r="BG129" s="2"/>
      <c r="BH129" s="2"/>
      <c r="BI129" s="2"/>
      <c r="BJ129" s="6">
        <f t="shared" si="84"/>
        <v>0</v>
      </c>
      <c r="BK129" s="2"/>
      <c r="BL129" s="2"/>
      <c r="BM129" s="2"/>
      <c r="BN129" s="58">
        <f t="shared" si="85"/>
        <v>0</v>
      </c>
      <c r="BO129" s="57">
        <f t="shared" si="86"/>
        <v>0</v>
      </c>
      <c r="BP129" s="61">
        <f t="shared" si="87"/>
        <v>0</v>
      </c>
      <c r="BQ129" s="155" t="s">
        <v>193</v>
      </c>
      <c r="BR129" s="177" t="str">
        <f>CONCATENATE(Tableau2[[#This Row],[Colonne1]],".jpg")</f>
        <v>RICHARD Etienne.jpg</v>
      </c>
      <c r="BS129" s="181" t="str">
        <f>$BP$1&amp;Tableau2[[#This Row],[Colonne70]]</f>
        <v>F:\Gestion club DIJON TT\licencie\RICHARD Etienne.jpg</v>
      </c>
    </row>
    <row r="130" spans="1:71" ht="21" x14ac:dyDescent="0.25">
      <c r="A130" s="63" t="str">
        <f t="shared" si="67"/>
        <v>RIVIERE Lionel</v>
      </c>
      <c r="B130" s="76">
        <v>43342</v>
      </c>
      <c r="C130">
        <v>213264</v>
      </c>
      <c r="D130" s="2" t="s">
        <v>548</v>
      </c>
      <c r="E130" s="2" t="str">
        <f t="shared" si="68"/>
        <v>RIVIERE</v>
      </c>
      <c r="F130" t="s">
        <v>677</v>
      </c>
      <c r="G130" s="2" t="str">
        <f t="shared" si="69"/>
        <v>Lionel</v>
      </c>
      <c r="H130"/>
      <c r="I130"/>
      <c r="J130"/>
      <c r="K130" s="178"/>
      <c r="L130" s="178"/>
      <c r="M130"/>
      <c r="N130" s="2"/>
      <c r="O130" s="2"/>
      <c r="P130" s="6">
        <f t="shared" si="70"/>
        <v>0</v>
      </c>
      <c r="Q130" s="2"/>
      <c r="R130" s="2"/>
      <c r="S130" s="2"/>
      <c r="T130" s="2"/>
      <c r="U130" s="2"/>
      <c r="V130" s="6">
        <f t="shared" si="71"/>
        <v>0</v>
      </c>
      <c r="W130" s="2"/>
      <c r="X130" s="2"/>
      <c r="Y130" s="2"/>
      <c r="Z130" s="2"/>
      <c r="AA130" s="2"/>
      <c r="AB130" s="6">
        <f t="shared" si="72"/>
        <v>0</v>
      </c>
      <c r="AC130" s="2"/>
      <c r="AD130" s="2"/>
      <c r="AE130" s="2"/>
      <c r="AF130" s="57">
        <f t="shared" si="73"/>
        <v>0</v>
      </c>
      <c r="AG130" s="76">
        <v>22314</v>
      </c>
      <c r="AH130" s="2">
        <f t="shared" si="74"/>
        <v>1961</v>
      </c>
      <c r="AI130" s="62">
        <f t="shared" si="75"/>
        <v>57</v>
      </c>
      <c r="AJ130" s="62" t="str">
        <f t="shared" si="76"/>
        <v>Veteran</v>
      </c>
      <c r="AK130" s="2" t="str">
        <f t="shared" si="77"/>
        <v>V</v>
      </c>
      <c r="AL130" t="s">
        <v>691</v>
      </c>
      <c r="AM130" s="2" t="str">
        <f t="shared" si="78"/>
        <v>T</v>
      </c>
      <c r="AN130" s="2"/>
      <c r="AO130" s="2" t="str">
        <f t="shared" si="79"/>
        <v/>
      </c>
      <c r="AP130" s="2" t="str">
        <f t="shared" si="80"/>
        <v>TV</v>
      </c>
      <c r="AQ130" s="50">
        <f>IF(AP130="",0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AR130" s="2"/>
      <c r="AS130" s="6">
        <f t="shared" si="81"/>
        <v>0</v>
      </c>
      <c r="AT130" s="2"/>
      <c r="AU130" s="6">
        <f>IF(AT130="",0,IF(AT130="non",0,IF(AT130="oui",IF(AJ130="veteran",parametre!I$7,IF(AJ130="senior",parametre!N$7,parametre!K$7)))))</f>
        <v>0</v>
      </c>
      <c r="AV130" s="2"/>
      <c r="AW130" s="6">
        <f>IF(AV130="",0,IF(AV130="oui",parametre!I$8,0))</f>
        <v>0</v>
      </c>
      <c r="AX130" s="2"/>
      <c r="AY130" s="6">
        <f>IF(AX130="",0,IF(AX130="oui",parametre!I$9,0))</f>
        <v>0</v>
      </c>
      <c r="AZ130" s="2"/>
      <c r="BA130" s="2"/>
      <c r="BB130" s="6">
        <f t="shared" si="82"/>
        <v>0</v>
      </c>
      <c r="BC130" s="50">
        <f>IF(AP130="",""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BD130" s="6">
        <f>IF(AP130="","",IF(AP130="v",parametre!D$25,IF(AP130="b",parametre!D$26,IF(AP130="tv",parametre!D$2,IF(AP130="ts",parametre!D$3,IF(AP130="tj",parametre!D$4,IF(AP130="tc",parametre!D$5,IF(AP130="tm",parametre!D$6,IF(AP130="tb",parametre!D$7,IF(AP130="tp",parametre!D$8,IF(AP130="plv",parametre!D$9,IF(AP130="pev",parametre!D$10,IF(AP130="pls",parametre!D$11,IF(AP130="pes",parametre!D$12,IF(AP130="pej",parametre!D$13,IF(AP130="pec",parametre!D$14,IF(AP130="pem",parametre!D$15,IF(AP130="peb",parametre!D$16,IF(AP130="pep",parametre!D$17,IF(AP130="ev",parametre!D$18,IF(AP130="es",parametre!D$19,IF(AP130="ej",parametre!D$20,IF(AP130="ec",parametre!D$21,IF(AP130="em",parametre!D$22,IF(AP130="eb",parametre!D$23,IF(AP130="ep",parametre!D$24,0))))))))))))))))))))))))))</f>
        <v>125</v>
      </c>
      <c r="BE130" s="6">
        <f>IF(AP130="","",IF(AP130="v",parametre!E$25,IF(AP130="b",parametre!E$26,IF(AP130="tv",parametre!E$2,IF(AP130="ts",parametre!E$3,IF(AP130="tj",parametre!E$4,IF(AP130="tc",parametre!E$5,IF(AP130="tm",parametre!E$6,IF(AP130="tb",parametre!E$7,IF(AP130="tp",parametre!E$8,IF(AP130="plv",parametre!E$9,IF(AP130="pev",parametre!E$10,IF(AP130="pls",parametre!E$11,IF(AP130="pes",parametre!E$12,IF(AP130="pej",parametre!E$13,IF(AP130="pec",parametre!E$14,IF(AP130="pem",parametre!E$15,IF(AP130="peb",parametre!E$16,IF(AP130="pep",parametre!E$17,IF(AP130="ev",parametre!E$18,IF(AP130="es",parametre!E$19,IF(AP130="ej",parametre!E$20,IF(AP130="ec",parametre!E$21,IF(AP130="em",parametre!E$22,IF(AP130="eb",parametre!E$23,IF(AP130="ep",parametre!E$24,0))))))))))))))))))))))))))</f>
        <v>59</v>
      </c>
      <c r="BF130" s="54">
        <f t="shared" si="83"/>
        <v>184</v>
      </c>
      <c r="BG130" s="2"/>
      <c r="BH130" s="2"/>
      <c r="BI130" s="2"/>
      <c r="BJ130" s="6">
        <f t="shared" si="84"/>
        <v>0</v>
      </c>
      <c r="BK130" s="2"/>
      <c r="BL130" s="2"/>
      <c r="BM130" s="2"/>
      <c r="BN130" s="58">
        <f t="shared" si="85"/>
        <v>184</v>
      </c>
      <c r="BO130" s="57">
        <f t="shared" si="86"/>
        <v>0</v>
      </c>
      <c r="BP130" s="61">
        <f t="shared" si="87"/>
        <v>184</v>
      </c>
      <c r="BQ130" s="155" t="s">
        <v>193</v>
      </c>
      <c r="BR130" s="177" t="str">
        <f>CONCATENATE(Tableau2[[#This Row],[Colonne1]],".jpg")</f>
        <v>RIVIERE Lionel.jpg</v>
      </c>
      <c r="BS130" s="181" t="str">
        <f>$BP$1&amp;Tableau2[[#This Row],[Colonne70]]</f>
        <v>F:\Gestion club DIJON TT\licencie\RIVIERE Lionel.jpg</v>
      </c>
    </row>
    <row r="131" spans="1:71" ht="21" x14ac:dyDescent="0.25">
      <c r="A131" s="63" t="str">
        <f t="shared" si="67"/>
        <v>ROBLIN Lucas</v>
      </c>
      <c r="B131" s="76">
        <v>43342</v>
      </c>
      <c r="C131">
        <v>2112003</v>
      </c>
      <c r="D131" s="2" t="s">
        <v>549</v>
      </c>
      <c r="E131" s="2" t="str">
        <f t="shared" si="68"/>
        <v>ROBLIN</v>
      </c>
      <c r="F131" t="s">
        <v>600</v>
      </c>
      <c r="G131" s="2" t="str">
        <f t="shared" si="69"/>
        <v>Lucas</v>
      </c>
      <c r="H131"/>
      <c r="I131"/>
      <c r="J131"/>
      <c r="K131" s="178"/>
      <c r="L131" s="178"/>
      <c r="M131"/>
      <c r="N131" s="2"/>
      <c r="O131" s="2"/>
      <c r="P131" s="6">
        <f t="shared" si="70"/>
        <v>0</v>
      </c>
      <c r="Q131" s="2"/>
      <c r="R131" s="2"/>
      <c r="S131" s="2"/>
      <c r="T131" s="2"/>
      <c r="U131" s="2"/>
      <c r="V131" s="6">
        <f t="shared" si="71"/>
        <v>0</v>
      </c>
      <c r="W131" s="2"/>
      <c r="X131" s="2"/>
      <c r="Y131" s="2"/>
      <c r="Z131" s="2"/>
      <c r="AA131" s="2"/>
      <c r="AB131" s="6">
        <f t="shared" si="72"/>
        <v>0</v>
      </c>
      <c r="AC131" s="2"/>
      <c r="AD131" s="2"/>
      <c r="AE131" s="2"/>
      <c r="AF131" s="57">
        <f t="shared" si="73"/>
        <v>0</v>
      </c>
      <c r="AG131" s="76">
        <v>38236</v>
      </c>
      <c r="AH131" s="2">
        <f t="shared" si="74"/>
        <v>2004</v>
      </c>
      <c r="AI131" s="62">
        <f t="shared" si="75"/>
        <v>14</v>
      </c>
      <c r="AJ131" s="62" t="str">
        <f t="shared" si="76"/>
        <v>Cadet</v>
      </c>
      <c r="AK131" s="2" t="str">
        <f t="shared" si="77"/>
        <v>C</v>
      </c>
      <c r="AL131" t="s">
        <v>691</v>
      </c>
      <c r="AM131" s="2" t="str">
        <f t="shared" si="78"/>
        <v>T</v>
      </c>
      <c r="AN131" s="2"/>
      <c r="AO131" s="2" t="str">
        <f t="shared" si="79"/>
        <v/>
      </c>
      <c r="AP131" s="2" t="str">
        <f t="shared" si="80"/>
        <v>TC</v>
      </c>
      <c r="AQ131" s="50">
        <f>IF(AP131="",0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AR131" s="2"/>
      <c r="AS131" s="6">
        <f t="shared" si="81"/>
        <v>0</v>
      </c>
      <c r="AT131" s="2"/>
      <c r="AU131" s="6">
        <f>IF(AT131="",0,IF(AT131="non",0,IF(AT131="oui",IF(AJ131="veteran",parametre!I$7,IF(AJ131="senior",parametre!N$7,parametre!K$7)))))</f>
        <v>0</v>
      </c>
      <c r="AV131" s="2"/>
      <c r="AW131" s="6">
        <f>IF(AV131="",0,IF(AV131="oui",parametre!I$8,0))</f>
        <v>0</v>
      </c>
      <c r="AX131" s="2"/>
      <c r="AY131" s="6">
        <f>IF(AX131="",0,IF(AX131="oui",parametre!I$9,0))</f>
        <v>0</v>
      </c>
      <c r="AZ131" s="2"/>
      <c r="BA131" s="2"/>
      <c r="BB131" s="6">
        <f t="shared" si="82"/>
        <v>0</v>
      </c>
      <c r="BC131" s="50">
        <f>IF(AP131="",""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BD131" s="6">
        <f>IF(AP131="","",IF(AP131="v",parametre!D$25,IF(AP131="b",parametre!D$26,IF(AP131="tv",parametre!D$2,IF(AP131="ts",parametre!D$3,IF(AP131="tj",parametre!D$4,IF(AP131="tc",parametre!D$5,IF(AP131="tm",parametre!D$6,IF(AP131="tb",parametre!D$7,IF(AP131="tp",parametre!D$8,IF(AP131="plv",parametre!D$9,IF(AP131="pev",parametre!D$10,IF(AP131="pls",parametre!D$11,IF(AP131="pes",parametre!D$12,IF(AP131="pej",parametre!D$13,IF(AP131="pec",parametre!D$14,IF(AP131="pem",parametre!D$15,IF(AP131="peb",parametre!D$16,IF(AP131="pep",parametre!D$17,IF(AP131="ev",parametre!D$18,IF(AP131="es",parametre!D$19,IF(AP131="ej",parametre!D$20,IF(AP131="ec",parametre!D$21,IF(AP131="em",parametre!D$22,IF(AP131="eb",parametre!D$23,IF(AP131="ep",parametre!D$24,0))))))))))))))))))))))))))</f>
        <v>128.5</v>
      </c>
      <c r="BE131" s="6">
        <f>IF(AP131="","",IF(AP131="v",parametre!E$25,IF(AP131="b",parametre!E$26,IF(AP131="tv",parametre!E$2,IF(AP131="ts",parametre!E$3,IF(AP131="tj",parametre!E$4,IF(AP131="tc",parametre!E$5,IF(AP131="tm",parametre!E$6,IF(AP131="tb",parametre!E$7,IF(AP131="tp",parametre!E$8,IF(AP131="plv",parametre!E$9,IF(AP131="pev",parametre!E$10,IF(AP131="pls",parametre!E$11,IF(AP131="pes",parametre!E$12,IF(AP131="pej",parametre!E$13,IF(AP131="pec",parametre!E$14,IF(AP131="pem",parametre!E$15,IF(AP131="peb",parametre!E$16,IF(AP131="pep",parametre!E$17,IF(AP131="ev",parametre!E$18,IF(AP131="es",parametre!E$19,IF(AP131="ej",parametre!E$20,IF(AP131="ec",parametre!E$21,IF(AP131="em",parametre!E$22,IF(AP131="eb",parametre!E$23,IF(AP131="ep",parametre!E$24,0))))))))))))))))))))))))))</f>
        <v>40.5</v>
      </c>
      <c r="BF131" s="54">
        <f t="shared" si="83"/>
        <v>169</v>
      </c>
      <c r="BG131" s="2"/>
      <c r="BH131" s="2"/>
      <c r="BI131" s="2"/>
      <c r="BJ131" s="6">
        <f t="shared" si="84"/>
        <v>0</v>
      </c>
      <c r="BK131" s="2"/>
      <c r="BL131" s="2"/>
      <c r="BM131" s="2"/>
      <c r="BN131" s="58">
        <f t="shared" si="85"/>
        <v>169</v>
      </c>
      <c r="BO131" s="57">
        <f t="shared" si="86"/>
        <v>0</v>
      </c>
      <c r="BP131" s="61">
        <f t="shared" si="87"/>
        <v>169</v>
      </c>
      <c r="BQ131" s="155" t="s">
        <v>193</v>
      </c>
      <c r="BR131" s="177" t="str">
        <f>CONCATENATE(Tableau2[[#This Row],[Colonne1]],".jpg")</f>
        <v>ROBLIN Lucas.jpg</v>
      </c>
      <c r="BS131" s="181" t="str">
        <f>$BP$1&amp;Tableau2[[#This Row],[Colonne70]]</f>
        <v>F:\Gestion club DIJON TT\licencie\ROBLIN Lucas.jpg</v>
      </c>
    </row>
    <row r="132" spans="1:71" ht="21" x14ac:dyDescent="0.25">
      <c r="A132" s="63" t="str">
        <f t="shared" si="67"/>
        <v>ROUSSE Christophe</v>
      </c>
      <c r="B132" s="76">
        <v>43474</v>
      </c>
      <c r="C132">
        <v>2112569</v>
      </c>
      <c r="D132" s="2" t="s">
        <v>550</v>
      </c>
      <c r="E132" s="2" t="str">
        <f t="shared" si="68"/>
        <v>ROUSSE</v>
      </c>
      <c r="F132" t="s">
        <v>580</v>
      </c>
      <c r="G132" s="2" t="str">
        <f t="shared" si="69"/>
        <v>Christophe</v>
      </c>
      <c r="H132"/>
      <c r="I132"/>
      <c r="J132"/>
      <c r="K132" s="178"/>
      <c r="L132" s="178"/>
      <c r="M132"/>
      <c r="N132" s="2"/>
      <c r="O132" s="2"/>
      <c r="P132" s="6">
        <f t="shared" si="70"/>
        <v>0</v>
      </c>
      <c r="Q132" s="2"/>
      <c r="R132" s="2"/>
      <c r="S132" s="2"/>
      <c r="T132" s="2"/>
      <c r="U132" s="2"/>
      <c r="V132" s="6">
        <f t="shared" si="71"/>
        <v>0</v>
      </c>
      <c r="W132" s="2"/>
      <c r="X132" s="2"/>
      <c r="Y132" s="2"/>
      <c r="Z132" s="2"/>
      <c r="AA132" s="2"/>
      <c r="AB132" s="6">
        <f t="shared" si="72"/>
        <v>0</v>
      </c>
      <c r="AC132" s="2"/>
      <c r="AD132" s="2"/>
      <c r="AE132" s="2"/>
      <c r="AF132" s="57">
        <f t="shared" si="73"/>
        <v>0</v>
      </c>
      <c r="AG132" s="76">
        <v>33108</v>
      </c>
      <c r="AH132" s="2">
        <f t="shared" si="74"/>
        <v>1990</v>
      </c>
      <c r="AI132" s="62">
        <f t="shared" si="75"/>
        <v>28</v>
      </c>
      <c r="AJ132" s="62" t="str">
        <f t="shared" si="76"/>
        <v>Senior</v>
      </c>
      <c r="AK132" s="2" t="str">
        <f t="shared" si="77"/>
        <v>S</v>
      </c>
      <c r="AL132" t="s">
        <v>692</v>
      </c>
      <c r="AM132" s="2" t="str">
        <f t="shared" si="78"/>
        <v>P</v>
      </c>
      <c r="AN132" s="2"/>
      <c r="AO132" s="2" t="str">
        <f t="shared" si="79"/>
        <v/>
      </c>
      <c r="AP132" s="2" t="str">
        <f t="shared" si="80"/>
        <v>PS</v>
      </c>
      <c r="AQ132" s="50">
        <f>IF(AP132="",0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AR132" s="2"/>
      <c r="AS132" s="6">
        <f t="shared" si="81"/>
        <v>0</v>
      </c>
      <c r="AT132" s="2"/>
      <c r="AU132" s="6">
        <f>IF(AT132="",0,IF(AT132="non",0,IF(AT132="oui",IF(AJ132="veteran",parametre!I$7,IF(AJ132="senior",parametre!N$7,parametre!K$7)))))</f>
        <v>0</v>
      </c>
      <c r="AV132" s="2"/>
      <c r="AW132" s="6">
        <f>IF(AV132="",0,IF(AV132="oui",parametre!I$8,0))</f>
        <v>0</v>
      </c>
      <c r="AX132" s="2"/>
      <c r="AY132" s="6">
        <f>IF(AX132="",0,IF(AX132="oui",parametre!I$9,0))</f>
        <v>0</v>
      </c>
      <c r="AZ132" s="2"/>
      <c r="BA132" s="2"/>
      <c r="BB132" s="6">
        <f t="shared" si="82"/>
        <v>0</v>
      </c>
      <c r="BC132" s="50">
        <f>IF(AP132="",""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BD132" s="6">
        <f>IF(AP132="","",IF(AP132="v",parametre!D$25,IF(AP132="b",parametre!D$26,IF(AP132="tv",parametre!D$2,IF(AP132="ts",parametre!D$3,IF(AP132="tj",parametre!D$4,IF(AP132="tc",parametre!D$5,IF(AP132="tm",parametre!D$6,IF(AP132="tb",parametre!D$7,IF(AP132="tp",parametre!D$8,IF(AP132="plv",parametre!D$9,IF(AP132="pev",parametre!D$10,IF(AP132="pls",parametre!D$11,IF(AP132="pes",parametre!D$12,IF(AP132="pej",parametre!D$13,IF(AP132="pec",parametre!D$14,IF(AP132="pem",parametre!D$15,IF(AP132="peb",parametre!D$16,IF(AP132="pep",parametre!D$17,IF(AP132="ev",parametre!D$18,IF(AP132="es",parametre!D$19,IF(AP132="ej",parametre!D$20,IF(AP132="ec",parametre!D$21,IF(AP132="em",parametre!D$22,IF(AP132="eb",parametre!D$23,IF(AP132="ep",parametre!D$24,0))))))))))))))))))))))))))</f>
        <v>0</v>
      </c>
      <c r="BE132" s="6">
        <f>IF(AP132="","",IF(AP132="v",parametre!E$25,IF(AP132="b",parametre!E$26,IF(AP132="tv",parametre!E$2,IF(AP132="ts",parametre!E$3,IF(AP132="tj",parametre!E$4,IF(AP132="tc",parametre!E$5,IF(AP132="tm",parametre!E$6,IF(AP132="tb",parametre!E$7,IF(AP132="tp",parametre!E$8,IF(AP132="plv",parametre!E$9,IF(AP132="pev",parametre!E$10,IF(AP132="pls",parametre!E$11,IF(AP132="pes",parametre!E$12,IF(AP132="pej",parametre!E$13,IF(AP132="pec",parametre!E$14,IF(AP132="pem",parametre!E$15,IF(AP132="peb",parametre!E$16,IF(AP132="pep",parametre!E$17,IF(AP132="ev",parametre!E$18,IF(AP132="es",parametre!E$19,IF(AP132="ej",parametre!E$20,IF(AP132="ec",parametre!E$21,IF(AP132="em",parametre!E$22,IF(AP132="eb",parametre!E$23,IF(AP132="ep",parametre!E$24,0))))))))))))))))))))))))))</f>
        <v>0</v>
      </c>
      <c r="BF132" s="54">
        <f t="shared" si="83"/>
        <v>0</v>
      </c>
      <c r="BG132" s="2"/>
      <c r="BH132" s="2"/>
      <c r="BI132" s="2"/>
      <c r="BJ132" s="6">
        <f t="shared" si="84"/>
        <v>0</v>
      </c>
      <c r="BK132" s="2"/>
      <c r="BL132" s="2"/>
      <c r="BM132" s="2"/>
      <c r="BN132" s="58">
        <f t="shared" si="85"/>
        <v>0</v>
      </c>
      <c r="BO132" s="57">
        <f t="shared" si="86"/>
        <v>0</v>
      </c>
      <c r="BP132" s="61">
        <f t="shared" si="87"/>
        <v>0</v>
      </c>
      <c r="BQ132" s="155" t="s">
        <v>193</v>
      </c>
      <c r="BR132" s="177" t="str">
        <f>CONCATENATE(Tableau2[[#This Row],[Colonne1]],".jpg")</f>
        <v>ROUSSE Christophe.jpg</v>
      </c>
      <c r="BS132" s="181" t="str">
        <f>$BP$1&amp;Tableau2[[#This Row],[Colonne70]]</f>
        <v>F:\Gestion club DIJON TT\licencie\ROUSSE Christophe.jpg</v>
      </c>
    </row>
    <row r="133" spans="1:71" ht="21" x14ac:dyDescent="0.25">
      <c r="A133" s="63" t="str">
        <f t="shared" si="67"/>
        <v>ROUX Bruno</v>
      </c>
      <c r="B133" s="76">
        <v>43388</v>
      </c>
      <c r="C133">
        <v>217276</v>
      </c>
      <c r="D133" s="2" t="s">
        <v>551</v>
      </c>
      <c r="E133" s="2" t="str">
        <f t="shared" si="68"/>
        <v>ROUX</v>
      </c>
      <c r="F133" t="s">
        <v>678</v>
      </c>
      <c r="G133" s="2" t="str">
        <f t="shared" si="69"/>
        <v>Bruno</v>
      </c>
      <c r="H133"/>
      <c r="I133"/>
      <c r="J133"/>
      <c r="K133" s="178"/>
      <c r="L133" s="178"/>
      <c r="M133"/>
      <c r="N133" s="2"/>
      <c r="O133" s="2"/>
      <c r="P133" s="6">
        <f t="shared" si="70"/>
        <v>0</v>
      </c>
      <c r="Q133" s="2"/>
      <c r="R133" s="2"/>
      <c r="S133" s="2"/>
      <c r="T133" s="2"/>
      <c r="U133" s="2"/>
      <c r="V133" s="6">
        <f t="shared" si="71"/>
        <v>0</v>
      </c>
      <c r="W133" s="2"/>
      <c r="X133" s="2"/>
      <c r="Y133" s="2"/>
      <c r="Z133" s="2"/>
      <c r="AA133" s="2"/>
      <c r="AB133" s="6">
        <f t="shared" si="72"/>
        <v>0</v>
      </c>
      <c r="AC133" s="2"/>
      <c r="AD133" s="2"/>
      <c r="AE133" s="2"/>
      <c r="AF133" s="57">
        <f t="shared" si="73"/>
        <v>0</v>
      </c>
      <c r="AG133" s="76">
        <v>21761</v>
      </c>
      <c r="AH133" s="2">
        <f t="shared" si="74"/>
        <v>1959</v>
      </c>
      <c r="AI133" s="62">
        <f t="shared" si="75"/>
        <v>59</v>
      </c>
      <c r="AJ133" s="62" t="str">
        <f t="shared" si="76"/>
        <v>Veteran</v>
      </c>
      <c r="AK133" s="2" t="str">
        <f t="shared" si="77"/>
        <v>V</v>
      </c>
      <c r="AL133" t="s">
        <v>691</v>
      </c>
      <c r="AM133" s="2" t="str">
        <f t="shared" si="78"/>
        <v>T</v>
      </c>
      <c r="AN133" s="2"/>
      <c r="AO133" s="2" t="str">
        <f t="shared" si="79"/>
        <v/>
      </c>
      <c r="AP133" s="2" t="str">
        <f t="shared" si="80"/>
        <v>TV</v>
      </c>
      <c r="AQ133" s="50">
        <f>IF(AP133="",0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AR133" s="2"/>
      <c r="AS133" s="6">
        <f t="shared" si="81"/>
        <v>0</v>
      </c>
      <c r="AT133" s="2"/>
      <c r="AU133" s="6">
        <f>IF(AT133="",0,IF(AT133="non",0,IF(AT133="oui",IF(AJ133="veteran",parametre!I$7,IF(AJ133="senior",parametre!N$7,parametre!K$7)))))</f>
        <v>0</v>
      </c>
      <c r="AV133" s="2"/>
      <c r="AW133" s="6">
        <f>IF(AV133="",0,IF(AV133="oui",parametre!I$8,0))</f>
        <v>0</v>
      </c>
      <c r="AX133" s="2"/>
      <c r="AY133" s="6">
        <f>IF(AX133="",0,IF(AX133="oui",parametre!I$9,0))</f>
        <v>0</v>
      </c>
      <c r="AZ133" s="2"/>
      <c r="BA133" s="2"/>
      <c r="BB133" s="6">
        <f t="shared" si="82"/>
        <v>0</v>
      </c>
      <c r="BC133" s="50">
        <f>IF(AP133="",""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BD133" s="6">
        <f>IF(AP133="","",IF(AP133="v",parametre!D$25,IF(AP133="b",parametre!D$26,IF(AP133="tv",parametre!D$2,IF(AP133="ts",parametre!D$3,IF(AP133="tj",parametre!D$4,IF(AP133="tc",parametre!D$5,IF(AP133="tm",parametre!D$6,IF(AP133="tb",parametre!D$7,IF(AP133="tp",parametre!D$8,IF(AP133="plv",parametre!D$9,IF(AP133="pev",parametre!D$10,IF(AP133="pls",parametre!D$11,IF(AP133="pes",parametre!D$12,IF(AP133="pej",parametre!D$13,IF(AP133="pec",parametre!D$14,IF(AP133="pem",parametre!D$15,IF(AP133="peb",parametre!D$16,IF(AP133="pep",parametre!D$17,IF(AP133="ev",parametre!D$18,IF(AP133="es",parametre!D$19,IF(AP133="ej",parametre!D$20,IF(AP133="ec",parametre!D$21,IF(AP133="em",parametre!D$22,IF(AP133="eb",parametre!D$23,IF(AP133="ep",parametre!D$24,0))))))))))))))))))))))))))</f>
        <v>125</v>
      </c>
      <c r="BE133" s="6">
        <f>IF(AP133="","",IF(AP133="v",parametre!E$25,IF(AP133="b",parametre!E$26,IF(AP133="tv",parametre!E$2,IF(AP133="ts",parametre!E$3,IF(AP133="tj",parametre!E$4,IF(AP133="tc",parametre!E$5,IF(AP133="tm",parametre!E$6,IF(AP133="tb",parametre!E$7,IF(AP133="tp",parametre!E$8,IF(AP133="plv",parametre!E$9,IF(AP133="pev",parametre!E$10,IF(AP133="pls",parametre!E$11,IF(AP133="pes",parametre!E$12,IF(AP133="pej",parametre!E$13,IF(AP133="pec",parametre!E$14,IF(AP133="pem",parametre!E$15,IF(AP133="peb",parametre!E$16,IF(AP133="pep",parametre!E$17,IF(AP133="ev",parametre!E$18,IF(AP133="es",parametre!E$19,IF(AP133="ej",parametre!E$20,IF(AP133="ec",parametre!E$21,IF(AP133="em",parametre!E$22,IF(AP133="eb",parametre!E$23,IF(AP133="ep",parametre!E$24,0))))))))))))))))))))))))))</f>
        <v>59</v>
      </c>
      <c r="BF133" s="54">
        <f t="shared" si="83"/>
        <v>184</v>
      </c>
      <c r="BG133" s="2"/>
      <c r="BH133" s="2"/>
      <c r="BI133" s="2"/>
      <c r="BJ133" s="6">
        <f t="shared" si="84"/>
        <v>0</v>
      </c>
      <c r="BK133" s="2"/>
      <c r="BL133" s="2"/>
      <c r="BM133" s="2"/>
      <c r="BN133" s="58">
        <f t="shared" si="85"/>
        <v>184</v>
      </c>
      <c r="BO133" s="57">
        <f t="shared" si="86"/>
        <v>0</v>
      </c>
      <c r="BP133" s="61">
        <f t="shared" si="87"/>
        <v>184</v>
      </c>
      <c r="BQ133" s="155" t="s">
        <v>193</v>
      </c>
      <c r="BR133" s="177" t="str">
        <f>CONCATENATE(Tableau2[[#This Row],[Colonne1]],".jpg")</f>
        <v>ROUX Bruno.jpg</v>
      </c>
      <c r="BS133" s="181" t="str">
        <f>$BP$1&amp;Tableau2[[#This Row],[Colonne70]]</f>
        <v>F:\Gestion club DIJON TT\licencie\ROUX Bruno.jpg</v>
      </c>
    </row>
    <row r="134" spans="1:71" ht="21" x14ac:dyDescent="0.25">
      <c r="A134" s="63" t="str">
        <f t="shared" si="67"/>
        <v>SARTORI Lucas</v>
      </c>
      <c r="B134" s="76">
        <v>43375</v>
      </c>
      <c r="C134">
        <v>2112749</v>
      </c>
      <c r="D134" s="2" t="s">
        <v>552</v>
      </c>
      <c r="E134" s="2" t="str">
        <f t="shared" si="68"/>
        <v>SARTORI</v>
      </c>
      <c r="F134" t="s">
        <v>600</v>
      </c>
      <c r="G134" s="2" t="str">
        <f t="shared" si="69"/>
        <v>Lucas</v>
      </c>
      <c r="H134"/>
      <c r="I134"/>
      <c r="J134"/>
      <c r="K134" s="178"/>
      <c r="L134" s="178"/>
      <c r="M134"/>
      <c r="N134" s="2"/>
      <c r="O134" s="2"/>
      <c r="P134" s="6">
        <f t="shared" si="70"/>
        <v>0</v>
      </c>
      <c r="Q134" s="2"/>
      <c r="R134" s="2"/>
      <c r="S134" s="2"/>
      <c r="T134" s="2"/>
      <c r="U134" s="2"/>
      <c r="V134" s="6">
        <f t="shared" si="71"/>
        <v>0</v>
      </c>
      <c r="W134" s="2"/>
      <c r="X134" s="2"/>
      <c r="Y134" s="2"/>
      <c r="Z134" s="2"/>
      <c r="AA134" s="2"/>
      <c r="AB134" s="6">
        <f t="shared" si="72"/>
        <v>0</v>
      </c>
      <c r="AC134" s="2"/>
      <c r="AD134" s="2"/>
      <c r="AE134" s="2"/>
      <c r="AF134" s="57">
        <f t="shared" si="73"/>
        <v>0</v>
      </c>
      <c r="AG134" s="76">
        <v>39033</v>
      </c>
      <c r="AH134" s="2">
        <f t="shared" si="74"/>
        <v>2006</v>
      </c>
      <c r="AI134" s="62">
        <f t="shared" si="75"/>
        <v>12</v>
      </c>
      <c r="AJ134" s="62" t="str">
        <f t="shared" si="76"/>
        <v>Minime</v>
      </c>
      <c r="AK134" s="2" t="str">
        <f t="shared" si="77"/>
        <v>M</v>
      </c>
      <c r="AL134" t="s">
        <v>691</v>
      </c>
      <c r="AM134" s="2" t="str">
        <f t="shared" si="78"/>
        <v>T</v>
      </c>
      <c r="AN134" s="2"/>
      <c r="AO134" s="2" t="str">
        <f t="shared" si="79"/>
        <v/>
      </c>
      <c r="AP134" s="2" t="str">
        <f t="shared" si="80"/>
        <v>TM</v>
      </c>
      <c r="AQ134" s="50">
        <f>IF(AP134="",0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AR134" s="2"/>
      <c r="AS134" s="6">
        <f t="shared" si="81"/>
        <v>0</v>
      </c>
      <c r="AT134" s="2"/>
      <c r="AU134" s="6">
        <f>IF(AT134="",0,IF(AT134="non",0,IF(AT134="oui",IF(AJ134="veteran",parametre!I$7,IF(AJ134="senior",parametre!N$7,parametre!K$7)))))</f>
        <v>0</v>
      </c>
      <c r="AV134" s="2"/>
      <c r="AW134" s="6">
        <f>IF(AV134="",0,IF(AV134="oui",parametre!I$8,0))</f>
        <v>0</v>
      </c>
      <c r="AX134" s="2"/>
      <c r="AY134" s="6">
        <f>IF(AX134="",0,IF(AX134="oui",parametre!I$9,0))</f>
        <v>0</v>
      </c>
      <c r="AZ134" s="2"/>
      <c r="BA134" s="2"/>
      <c r="BB134" s="6">
        <f t="shared" si="82"/>
        <v>0</v>
      </c>
      <c r="BC134" s="50">
        <f>IF(AP134="",""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BD134" s="6">
        <f>IF(AP134="","",IF(AP134="v",parametre!D$25,IF(AP134="b",parametre!D$26,IF(AP134="tv",parametre!D$2,IF(AP134="ts",parametre!D$3,IF(AP134="tj",parametre!D$4,IF(AP134="tc",parametre!D$5,IF(AP134="tm",parametre!D$6,IF(AP134="tb",parametre!D$7,IF(AP134="tp",parametre!D$8,IF(AP134="plv",parametre!D$9,IF(AP134="pev",parametre!D$10,IF(AP134="pls",parametre!D$11,IF(AP134="pes",parametre!D$12,IF(AP134="pej",parametre!D$13,IF(AP134="pec",parametre!D$14,IF(AP134="pem",parametre!D$15,IF(AP134="peb",parametre!D$16,IF(AP134="pep",parametre!D$17,IF(AP134="ev",parametre!D$18,IF(AP134="es",parametre!D$19,IF(AP134="ej",parametre!D$20,IF(AP134="ec",parametre!D$21,IF(AP134="em",parametre!D$22,IF(AP134="eb",parametre!D$23,IF(AP134="ep",parametre!D$24,0))))))))))))))))))))))))))</f>
        <v>128.5</v>
      </c>
      <c r="BE134" s="6">
        <f>IF(AP134="","",IF(AP134="v",parametre!E$25,IF(AP134="b",parametre!E$26,IF(AP134="tv",parametre!E$2,IF(AP134="ts",parametre!E$3,IF(AP134="tj",parametre!E$4,IF(AP134="tc",parametre!E$5,IF(AP134="tm",parametre!E$6,IF(AP134="tb",parametre!E$7,IF(AP134="tp",parametre!E$8,IF(AP134="plv",parametre!E$9,IF(AP134="pev",parametre!E$10,IF(AP134="pls",parametre!E$11,IF(AP134="pes",parametre!E$12,IF(AP134="pej",parametre!E$13,IF(AP134="pec",parametre!E$14,IF(AP134="pem",parametre!E$15,IF(AP134="peb",parametre!E$16,IF(AP134="pep",parametre!E$17,IF(AP134="ev",parametre!E$18,IF(AP134="es",parametre!E$19,IF(AP134="ej",parametre!E$20,IF(AP134="ec",parametre!E$21,IF(AP134="em",parametre!E$22,IF(AP134="eb",parametre!E$23,IF(AP134="ep",parametre!E$24,0))))))))))))))))))))))))))</f>
        <v>40.5</v>
      </c>
      <c r="BF134" s="54">
        <f t="shared" si="83"/>
        <v>169</v>
      </c>
      <c r="BG134" s="2"/>
      <c r="BH134" s="2"/>
      <c r="BI134" s="2"/>
      <c r="BJ134" s="6">
        <f t="shared" si="84"/>
        <v>0</v>
      </c>
      <c r="BK134" s="2"/>
      <c r="BL134" s="2"/>
      <c r="BM134" s="2"/>
      <c r="BN134" s="58">
        <f t="shared" si="85"/>
        <v>169</v>
      </c>
      <c r="BO134" s="57">
        <f t="shared" si="86"/>
        <v>0</v>
      </c>
      <c r="BP134" s="61">
        <f t="shared" si="87"/>
        <v>169</v>
      </c>
      <c r="BQ134" s="155" t="s">
        <v>193</v>
      </c>
      <c r="BR134" s="177" t="str">
        <f>CONCATENATE(Tableau2[[#This Row],[Colonne1]],".jpg")</f>
        <v>SARTORI Lucas.jpg</v>
      </c>
      <c r="BS134" s="181" t="str">
        <f>$BP$1&amp;Tableau2[[#This Row],[Colonne70]]</f>
        <v>F:\Gestion club DIJON TT\licencie\SARTORI Lucas.jpg</v>
      </c>
    </row>
    <row r="135" spans="1:71" ht="21" x14ac:dyDescent="0.25">
      <c r="A135" s="63" t="str">
        <f t="shared" si="67"/>
        <v>SAYAD Walid</v>
      </c>
      <c r="B135" s="76">
        <v>43389</v>
      </c>
      <c r="C135">
        <v>2112796</v>
      </c>
      <c r="D135" s="2" t="s">
        <v>553</v>
      </c>
      <c r="E135" s="2" t="str">
        <f t="shared" si="68"/>
        <v>SAYAD</v>
      </c>
      <c r="F135" t="s">
        <v>679</v>
      </c>
      <c r="G135" s="2" t="str">
        <f t="shared" si="69"/>
        <v>Walid</v>
      </c>
      <c r="H135"/>
      <c r="I135"/>
      <c r="J135"/>
      <c r="K135" s="178"/>
      <c r="L135" s="178"/>
      <c r="M135"/>
      <c r="N135" s="2"/>
      <c r="O135" s="2"/>
      <c r="P135" s="6">
        <f t="shared" si="70"/>
        <v>0</v>
      </c>
      <c r="Q135" s="2"/>
      <c r="R135" s="2"/>
      <c r="S135" s="2"/>
      <c r="T135" s="2"/>
      <c r="U135" s="2"/>
      <c r="V135" s="6">
        <f t="shared" si="71"/>
        <v>0</v>
      </c>
      <c r="W135" s="2"/>
      <c r="X135" s="2"/>
      <c r="Y135" s="2"/>
      <c r="Z135" s="2"/>
      <c r="AA135" s="2"/>
      <c r="AB135" s="6">
        <f t="shared" si="72"/>
        <v>0</v>
      </c>
      <c r="AC135" s="2"/>
      <c r="AD135" s="2"/>
      <c r="AE135" s="2"/>
      <c r="AF135" s="57">
        <f t="shared" si="73"/>
        <v>0</v>
      </c>
      <c r="AG135" s="76">
        <v>40263</v>
      </c>
      <c r="AH135" s="2">
        <f t="shared" si="74"/>
        <v>2010</v>
      </c>
      <c r="AI135" s="62">
        <f t="shared" si="75"/>
        <v>8</v>
      </c>
      <c r="AJ135" s="62" t="str">
        <f t="shared" si="76"/>
        <v>Poussin</v>
      </c>
      <c r="AK135" s="2" t="str">
        <f t="shared" si="77"/>
        <v>P</v>
      </c>
      <c r="AL135" t="s">
        <v>691</v>
      </c>
      <c r="AM135" s="2" t="str">
        <f t="shared" si="78"/>
        <v>T</v>
      </c>
      <c r="AN135" s="2"/>
      <c r="AO135" s="2" t="str">
        <f t="shared" si="79"/>
        <v/>
      </c>
      <c r="AP135" s="2" t="str">
        <f t="shared" si="80"/>
        <v>TP</v>
      </c>
      <c r="AQ135" s="50">
        <f>IF(AP135="",0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AR135" s="2"/>
      <c r="AS135" s="6">
        <f t="shared" si="81"/>
        <v>0</v>
      </c>
      <c r="AT135" s="2"/>
      <c r="AU135" s="6">
        <f>IF(AT135="",0,IF(AT135="non",0,IF(AT135="oui",IF(AJ135="veteran",parametre!I$7,IF(AJ135="senior",parametre!N$7,parametre!K$7)))))</f>
        <v>0</v>
      </c>
      <c r="AV135" s="2"/>
      <c r="AW135" s="6">
        <f>IF(AV135="",0,IF(AV135="oui",parametre!I$8,0))</f>
        <v>0</v>
      </c>
      <c r="AX135" s="2"/>
      <c r="AY135" s="6">
        <f>IF(AX135="",0,IF(AX135="oui",parametre!I$9,0))</f>
        <v>0</v>
      </c>
      <c r="AZ135" s="2"/>
      <c r="BA135" s="2"/>
      <c r="BB135" s="6">
        <f t="shared" si="82"/>
        <v>0</v>
      </c>
      <c r="BC135" s="50">
        <f>IF(AP135="",""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BD135" s="6">
        <f>IF(AP135="","",IF(AP135="v",parametre!D$25,IF(AP135="b",parametre!D$26,IF(AP135="tv",parametre!D$2,IF(AP135="ts",parametre!D$3,IF(AP135="tj",parametre!D$4,IF(AP135="tc",parametre!D$5,IF(AP135="tm",parametre!D$6,IF(AP135="tb",parametre!D$7,IF(AP135="tp",parametre!D$8,IF(AP135="plv",parametre!D$9,IF(AP135="pev",parametre!D$10,IF(AP135="pls",parametre!D$11,IF(AP135="pes",parametre!D$12,IF(AP135="pej",parametre!D$13,IF(AP135="pec",parametre!D$14,IF(AP135="pem",parametre!D$15,IF(AP135="peb",parametre!D$16,IF(AP135="pep",parametre!D$17,IF(AP135="ev",parametre!D$18,IF(AP135="es",parametre!D$19,IF(AP135="ej",parametre!D$20,IF(AP135="ec",parametre!D$21,IF(AP135="em",parametre!D$22,IF(AP135="eb",parametre!D$23,IF(AP135="ep",parametre!D$24,0))))))))))))))))))))))))))</f>
        <v>129.5</v>
      </c>
      <c r="BE135" s="6">
        <f>IF(AP135="","",IF(AP135="v",parametre!E$25,IF(AP135="b",parametre!E$26,IF(AP135="tv",parametre!E$2,IF(AP135="ts",parametre!E$3,IF(AP135="tj",parametre!E$4,IF(AP135="tc",parametre!E$5,IF(AP135="tm",parametre!E$6,IF(AP135="tb",parametre!E$7,IF(AP135="tp",parametre!E$8,IF(AP135="plv",parametre!E$9,IF(AP135="pev",parametre!E$10,IF(AP135="pls",parametre!E$11,IF(AP135="pes",parametre!E$12,IF(AP135="pej",parametre!E$13,IF(AP135="pec",parametre!E$14,IF(AP135="pem",parametre!E$15,IF(AP135="peb",parametre!E$16,IF(AP135="pep",parametre!E$17,IF(AP135="ev",parametre!E$18,IF(AP135="es",parametre!E$19,IF(AP135="ej",parametre!E$20,IF(AP135="ec",parametre!E$21,IF(AP135="em",parametre!E$22,IF(AP135="eb",parametre!E$23,IF(AP135="ep",parametre!E$24,0))))))))))))))))))))))))))</f>
        <v>34.5</v>
      </c>
      <c r="BF135" s="54">
        <f t="shared" si="83"/>
        <v>164</v>
      </c>
      <c r="BG135" s="2"/>
      <c r="BH135" s="2"/>
      <c r="BI135" s="2"/>
      <c r="BJ135" s="6">
        <f t="shared" si="84"/>
        <v>0</v>
      </c>
      <c r="BK135" s="2"/>
      <c r="BL135" s="2"/>
      <c r="BM135" s="2"/>
      <c r="BN135" s="58">
        <f t="shared" si="85"/>
        <v>164</v>
      </c>
      <c r="BO135" s="57">
        <f t="shared" si="86"/>
        <v>0</v>
      </c>
      <c r="BP135" s="61">
        <f t="shared" si="87"/>
        <v>164</v>
      </c>
      <c r="BQ135" s="155" t="s">
        <v>193</v>
      </c>
      <c r="BR135" s="177" t="str">
        <f>CONCATENATE(Tableau2[[#This Row],[Colonne1]],".jpg")</f>
        <v>SAYAD Walid.jpg</v>
      </c>
      <c r="BS135" s="181" t="str">
        <f>$BP$1&amp;Tableau2[[#This Row],[Colonne70]]</f>
        <v>F:\Gestion club DIJON TT\licencie\SAYAD Walid.jpg</v>
      </c>
    </row>
    <row r="136" spans="1:71" ht="21" x14ac:dyDescent="0.25">
      <c r="A136" s="63" t="str">
        <f t="shared" ref="A136:A157" si="88">CONCATENATE(E136," ", G136)</f>
        <v>SBERNA Anthony</v>
      </c>
      <c r="B136" s="76">
        <v>43356</v>
      </c>
      <c r="C136">
        <v>218734</v>
      </c>
      <c r="D136" s="2" t="s">
        <v>554</v>
      </c>
      <c r="E136" s="2" t="str">
        <f t="shared" ref="E136:E157" si="89">UPPER(D136)</f>
        <v>SBERNA</v>
      </c>
      <c r="F136" t="s">
        <v>680</v>
      </c>
      <c r="G136" s="2" t="str">
        <f t="shared" ref="G136:G157" si="90">PROPER(F136)</f>
        <v>Anthony</v>
      </c>
      <c r="H136"/>
      <c r="I136"/>
      <c r="J136"/>
      <c r="K136" s="178"/>
      <c r="L136" s="178"/>
      <c r="M136"/>
      <c r="N136" s="2"/>
      <c r="O136" s="2"/>
      <c r="P136" s="6">
        <f t="shared" ref="P136:P157" si="91">IF(O136="",0,_xlfn.NUMBERVALUE(O136))</f>
        <v>0</v>
      </c>
      <c r="Q136" s="2"/>
      <c r="R136" s="2"/>
      <c r="S136" s="2"/>
      <c r="T136" s="2"/>
      <c r="U136" s="2"/>
      <c r="V136" s="6">
        <f t="shared" ref="V136:V157" si="92">IF(U136="",0,_xlfn.NUMBERVALUE(U136))</f>
        <v>0</v>
      </c>
      <c r="W136" s="2"/>
      <c r="X136" s="2"/>
      <c r="Y136" s="2"/>
      <c r="Z136" s="2"/>
      <c r="AA136" s="2"/>
      <c r="AB136" s="6">
        <f t="shared" ref="AB136:AB157" si="93">IF(AA136="",0,_xlfn.NUMBERVALUE(AA136))</f>
        <v>0</v>
      </c>
      <c r="AC136" s="2"/>
      <c r="AD136" s="2"/>
      <c r="AE136" s="2"/>
      <c r="AF136" s="57">
        <f t="shared" ref="AF136:AF157" si="94">AB136+V136+P136</f>
        <v>0</v>
      </c>
      <c r="AG136" s="76">
        <v>35130</v>
      </c>
      <c r="AH136" s="2">
        <f t="shared" ref="AH136:AH157" si="95">IF(AG136="","",YEAR(AG136))</f>
        <v>1996</v>
      </c>
      <c r="AI136" s="62">
        <f t="shared" ref="AI136:AI157" si="96">IF(AH136="","",C$1-AH136)</f>
        <v>22</v>
      </c>
      <c r="AJ136" s="62" t="str">
        <f t="shared" ref="AJ136:AJ157" si="97">IF(AI136="","",IF(AI136&gt;=40,"Veteran",IF(AND(AI136&gt;=9,AI136&lt;11),"Benjamin",IF(AND(AI136&gt;=11,AI136&lt;13),"Minime",IF(AND(AI136&gt;=13,AI136&lt;15),"Cadet",IF(AND(AI136&gt;=15,AI136&lt;18),"Junior",IF(AND(AI136&gt;=18,AI136&lt;40),"Senior","Poussin")))))))</f>
        <v>Senior</v>
      </c>
      <c r="AK136" s="2" t="str">
        <f t="shared" ref="AK136:AK157" si="98">UPPER(MID(AJ136,1,1))</f>
        <v>S</v>
      </c>
      <c r="AL136" t="s">
        <v>691</v>
      </c>
      <c r="AM136" s="2" t="str">
        <f t="shared" ref="AM136:AM157" si="99">UPPER(MID(AL136,1,1))</f>
        <v>T</v>
      </c>
      <c r="AN136" s="2"/>
      <c r="AO136" s="2" t="str">
        <f t="shared" ref="AO136:AO157" si="100">UPPER(MID(AN136,1,1))</f>
        <v/>
      </c>
      <c r="AP136" s="2" t="str">
        <f t="shared" ref="AP136:AP157" si="101">IF(AM136="v","v",IF(AM136="B","b",CONCATENATE(AM136,AO136,AK136)))</f>
        <v>TS</v>
      </c>
      <c r="AQ136" s="50">
        <f>IF(AP136="",0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AR136" s="2"/>
      <c r="AS136" s="6">
        <f t="shared" ref="AS136:AS157" si="102">IF(AR136="",0,IF(AR136="oui",120,0))</f>
        <v>0</v>
      </c>
      <c r="AT136" s="2"/>
      <c r="AU136" s="6">
        <f>IF(AT136="",0,IF(AT136="non",0,IF(AT136="oui",IF(AJ136="veteran",parametre!I$7,IF(AJ136="senior",parametre!N$7,parametre!K$7)))))</f>
        <v>0</v>
      </c>
      <c r="AV136" s="2"/>
      <c r="AW136" s="6">
        <f>IF(AV136="",0,IF(AV136="oui",parametre!I$8,0))</f>
        <v>0</v>
      </c>
      <c r="AX136" s="2"/>
      <c r="AY136" s="6">
        <f>IF(AX136="",0,IF(AX136="oui",parametre!I$9,0))</f>
        <v>0</v>
      </c>
      <c r="AZ136" s="2"/>
      <c r="BA136" s="2"/>
      <c r="BB136" s="6">
        <f t="shared" ref="BB136:BB157" si="103">IF(BA136="",0,_xlfn.NUMBERVALUE(BA136))</f>
        <v>0</v>
      </c>
      <c r="BC136" s="50">
        <f>IF(AP136="",""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BD136" s="6">
        <f>IF(AP136="","",IF(AP136="v",parametre!D$25,IF(AP136="b",parametre!D$26,IF(AP136="tv",parametre!D$2,IF(AP136="ts",parametre!D$3,IF(AP136="tj",parametre!D$4,IF(AP136="tc",parametre!D$5,IF(AP136="tm",parametre!D$6,IF(AP136="tb",parametre!D$7,IF(AP136="tp",parametre!D$8,IF(AP136="plv",parametre!D$9,IF(AP136="pev",parametre!D$10,IF(AP136="pls",parametre!D$11,IF(AP136="pes",parametre!D$12,IF(AP136="pej",parametre!D$13,IF(AP136="pec",parametre!D$14,IF(AP136="pem",parametre!D$15,IF(AP136="peb",parametre!D$16,IF(AP136="pep",parametre!D$17,IF(AP136="ev",parametre!D$18,IF(AP136="es",parametre!D$19,IF(AP136="ej",parametre!D$20,IF(AP136="ec",parametre!D$21,IF(AP136="em",parametre!D$22,IF(AP136="eb",parametre!D$23,IF(AP136="ep",parametre!D$24,0))))))))))))))))))))))))))</f>
        <v>125</v>
      </c>
      <c r="BE136" s="6">
        <f>IF(AP136="","",IF(AP136="v",parametre!E$25,IF(AP136="b",parametre!E$26,IF(AP136="tv",parametre!E$2,IF(AP136="ts",parametre!E$3,IF(AP136="tj",parametre!E$4,IF(AP136="tc",parametre!E$5,IF(AP136="tm",parametre!E$6,IF(AP136="tb",parametre!E$7,IF(AP136="tp",parametre!E$8,IF(AP136="plv",parametre!E$9,IF(AP136="pev",parametre!E$10,IF(AP136="pls",parametre!E$11,IF(AP136="pes",parametre!E$12,IF(AP136="pej",parametre!E$13,IF(AP136="pec",parametre!E$14,IF(AP136="pem",parametre!E$15,IF(AP136="peb",parametre!E$16,IF(AP136="pep",parametre!E$17,IF(AP136="ev",parametre!E$18,IF(AP136="es",parametre!E$19,IF(AP136="ej",parametre!E$20,IF(AP136="ec",parametre!E$21,IF(AP136="em",parametre!E$22,IF(AP136="eb",parametre!E$23,IF(AP136="ep",parametre!E$24,0))))))))))))))))))))))))))</f>
        <v>59</v>
      </c>
      <c r="BF136" s="54">
        <f t="shared" ref="BF136:BF157" si="104">IF(AP136="",0,BC136+AS136+AU136+AW136-AY136-BB136)</f>
        <v>184</v>
      </c>
      <c r="BG136" s="2"/>
      <c r="BH136" s="2"/>
      <c r="BI136" s="2"/>
      <c r="BJ136" s="6">
        <f t="shared" ref="BJ136:BJ157" si="105">_xlfn.NUMBERVALUE(BI136)</f>
        <v>0</v>
      </c>
      <c r="BK136" s="2"/>
      <c r="BL136" s="2"/>
      <c r="BM136" s="2"/>
      <c r="BN136" s="58">
        <f t="shared" ref="BN136:BN157" si="106">BF136+BJ136</f>
        <v>184</v>
      </c>
      <c r="BO136" s="57">
        <f t="shared" ref="BO136:BO157" si="107">AF136</f>
        <v>0</v>
      </c>
      <c r="BP136" s="61">
        <f t="shared" ref="BP136:BP157" si="108">BN136-BO136-BJ136</f>
        <v>184</v>
      </c>
      <c r="BQ136" s="155" t="s">
        <v>193</v>
      </c>
      <c r="BR136" s="177" t="str">
        <f>CONCATENATE(Tableau2[[#This Row],[Colonne1]],".jpg")</f>
        <v>SBERNA Anthony.jpg</v>
      </c>
      <c r="BS136" s="181" t="str">
        <f>$BP$1&amp;Tableau2[[#This Row],[Colonne70]]</f>
        <v>F:\Gestion club DIJON TT\licencie\SBERNA Anthony.jpg</v>
      </c>
    </row>
    <row r="137" spans="1:71" ht="21" x14ac:dyDescent="0.25">
      <c r="A137" s="63" t="str">
        <f t="shared" si="88"/>
        <v>SCARPA-SERAFIN Valentino</v>
      </c>
      <c r="B137" s="76">
        <v>43335</v>
      </c>
      <c r="C137">
        <v>2112335</v>
      </c>
      <c r="D137" s="2" t="s">
        <v>555</v>
      </c>
      <c r="E137" s="2" t="str">
        <f t="shared" si="89"/>
        <v>SCARPA-SERAFIN</v>
      </c>
      <c r="F137" t="s">
        <v>586</v>
      </c>
      <c r="G137" s="2" t="str">
        <f t="shared" si="90"/>
        <v>Valentino</v>
      </c>
      <c r="H137"/>
      <c r="I137"/>
      <c r="J137"/>
      <c r="K137" s="178"/>
      <c r="L137" s="178"/>
      <c r="M137"/>
      <c r="N137" s="2"/>
      <c r="O137" s="2"/>
      <c r="P137" s="6">
        <f t="shared" si="91"/>
        <v>0</v>
      </c>
      <c r="Q137" s="2"/>
      <c r="R137" s="2"/>
      <c r="S137" s="2"/>
      <c r="T137" s="2"/>
      <c r="U137" s="2"/>
      <c r="V137" s="6">
        <f t="shared" si="92"/>
        <v>0</v>
      </c>
      <c r="W137" s="2"/>
      <c r="X137" s="2"/>
      <c r="Y137" s="2"/>
      <c r="Z137" s="2"/>
      <c r="AA137" s="2"/>
      <c r="AB137" s="6">
        <f t="shared" si="93"/>
        <v>0</v>
      </c>
      <c r="AC137" s="2"/>
      <c r="AD137" s="2"/>
      <c r="AE137" s="2"/>
      <c r="AF137" s="57">
        <f t="shared" si="94"/>
        <v>0</v>
      </c>
      <c r="AG137" s="76">
        <v>38693</v>
      </c>
      <c r="AH137" s="2">
        <f t="shared" si="95"/>
        <v>2005</v>
      </c>
      <c r="AI137" s="62">
        <f t="shared" si="96"/>
        <v>13</v>
      </c>
      <c r="AJ137" s="62" t="str">
        <f t="shared" si="97"/>
        <v>Cadet</v>
      </c>
      <c r="AK137" s="2" t="str">
        <f t="shared" si="98"/>
        <v>C</v>
      </c>
      <c r="AL137" t="s">
        <v>691</v>
      </c>
      <c r="AM137" s="2" t="str">
        <f t="shared" si="99"/>
        <v>T</v>
      </c>
      <c r="AN137" s="2"/>
      <c r="AO137" s="2" t="str">
        <f t="shared" si="100"/>
        <v/>
      </c>
      <c r="AP137" s="2" t="str">
        <f t="shared" si="101"/>
        <v>TC</v>
      </c>
      <c r="AQ137" s="50">
        <f>IF(AP137="",0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AR137" s="2"/>
      <c r="AS137" s="6">
        <f t="shared" si="102"/>
        <v>0</v>
      </c>
      <c r="AT137" s="2"/>
      <c r="AU137" s="6">
        <f>IF(AT137="",0,IF(AT137="non",0,IF(AT137="oui",IF(AJ137="veteran",parametre!I$7,IF(AJ137="senior",parametre!N$7,parametre!K$7)))))</f>
        <v>0</v>
      </c>
      <c r="AV137" s="2"/>
      <c r="AW137" s="6">
        <f>IF(AV137="",0,IF(AV137="oui",parametre!I$8,0))</f>
        <v>0</v>
      </c>
      <c r="AX137" s="2"/>
      <c r="AY137" s="6">
        <f>IF(AX137="",0,IF(AX137="oui",parametre!I$9,0))</f>
        <v>0</v>
      </c>
      <c r="AZ137" s="2"/>
      <c r="BA137" s="2"/>
      <c r="BB137" s="6">
        <f t="shared" si="103"/>
        <v>0</v>
      </c>
      <c r="BC137" s="50">
        <f>IF(AP137="",""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BD137" s="6">
        <f>IF(AP137="","",IF(AP137="v",parametre!D$25,IF(AP137="b",parametre!D$26,IF(AP137="tv",parametre!D$2,IF(AP137="ts",parametre!D$3,IF(AP137="tj",parametre!D$4,IF(AP137="tc",parametre!D$5,IF(AP137="tm",parametre!D$6,IF(AP137="tb",parametre!D$7,IF(AP137="tp",parametre!D$8,IF(AP137="plv",parametre!D$9,IF(AP137="pev",parametre!D$10,IF(AP137="pls",parametre!D$11,IF(AP137="pes",parametre!D$12,IF(AP137="pej",parametre!D$13,IF(AP137="pec",parametre!D$14,IF(AP137="pem",parametre!D$15,IF(AP137="peb",parametre!D$16,IF(AP137="pep",parametre!D$17,IF(AP137="ev",parametre!D$18,IF(AP137="es",parametre!D$19,IF(AP137="ej",parametre!D$20,IF(AP137="ec",parametre!D$21,IF(AP137="em",parametre!D$22,IF(AP137="eb",parametre!D$23,IF(AP137="ep",parametre!D$24,0))))))))))))))))))))))))))</f>
        <v>128.5</v>
      </c>
      <c r="BE137" s="6">
        <f>IF(AP137="","",IF(AP137="v",parametre!E$25,IF(AP137="b",parametre!E$26,IF(AP137="tv",parametre!E$2,IF(AP137="ts",parametre!E$3,IF(AP137="tj",parametre!E$4,IF(AP137="tc",parametre!E$5,IF(AP137="tm",parametre!E$6,IF(AP137="tb",parametre!E$7,IF(AP137="tp",parametre!E$8,IF(AP137="plv",parametre!E$9,IF(AP137="pev",parametre!E$10,IF(AP137="pls",parametre!E$11,IF(AP137="pes",parametre!E$12,IF(AP137="pej",parametre!E$13,IF(AP137="pec",parametre!E$14,IF(AP137="pem",parametre!E$15,IF(AP137="peb",parametre!E$16,IF(AP137="pep",parametre!E$17,IF(AP137="ev",parametre!E$18,IF(AP137="es",parametre!E$19,IF(AP137="ej",parametre!E$20,IF(AP137="ec",parametre!E$21,IF(AP137="em",parametre!E$22,IF(AP137="eb",parametre!E$23,IF(AP137="ep",parametre!E$24,0))))))))))))))))))))))))))</f>
        <v>40.5</v>
      </c>
      <c r="BF137" s="54">
        <f t="shared" si="104"/>
        <v>169</v>
      </c>
      <c r="BG137" s="2"/>
      <c r="BH137" s="2"/>
      <c r="BI137" s="2"/>
      <c r="BJ137" s="6">
        <f t="shared" si="105"/>
        <v>0</v>
      </c>
      <c r="BK137" s="2"/>
      <c r="BL137" s="2"/>
      <c r="BM137" s="2"/>
      <c r="BN137" s="58">
        <f t="shared" si="106"/>
        <v>169</v>
      </c>
      <c r="BO137" s="57">
        <f t="shared" si="107"/>
        <v>0</v>
      </c>
      <c r="BP137" s="61">
        <f t="shared" si="108"/>
        <v>169</v>
      </c>
      <c r="BQ137" s="155" t="s">
        <v>193</v>
      </c>
      <c r="BR137" s="177" t="str">
        <f>CONCATENATE(Tableau2[[#This Row],[Colonne1]],".jpg")</f>
        <v>SCARPA-SERAFIN Valentino.jpg</v>
      </c>
      <c r="BS137" s="181" t="str">
        <f>$BP$1&amp;Tableau2[[#This Row],[Colonne70]]</f>
        <v>F:\Gestion club DIJON TT\licencie\SCARPA-SERAFIN Valentino.jpg</v>
      </c>
    </row>
    <row r="138" spans="1:71" ht="21" x14ac:dyDescent="0.25">
      <c r="A138" s="63" t="str">
        <f t="shared" si="88"/>
        <v>SIMON Paul</v>
      </c>
      <c r="B138" s="76">
        <v>43361</v>
      </c>
      <c r="C138">
        <v>2112679</v>
      </c>
      <c r="D138" s="2" t="s">
        <v>556</v>
      </c>
      <c r="E138" s="2" t="str">
        <f t="shared" si="89"/>
        <v>SIMON</v>
      </c>
      <c r="F138" t="s">
        <v>621</v>
      </c>
      <c r="G138" s="2" t="str">
        <f t="shared" si="90"/>
        <v>Paul</v>
      </c>
      <c r="H138"/>
      <c r="I138"/>
      <c r="J138"/>
      <c r="K138" s="178"/>
      <c r="L138" s="178"/>
      <c r="M138"/>
      <c r="N138" s="2"/>
      <c r="O138" s="2"/>
      <c r="P138" s="6">
        <f t="shared" si="91"/>
        <v>0</v>
      </c>
      <c r="Q138" s="2"/>
      <c r="R138" s="2"/>
      <c r="S138" s="2"/>
      <c r="T138" s="2"/>
      <c r="U138" s="2"/>
      <c r="V138" s="6">
        <f t="shared" si="92"/>
        <v>0</v>
      </c>
      <c r="W138" s="2"/>
      <c r="X138" s="2"/>
      <c r="Y138" s="2"/>
      <c r="Z138" s="2"/>
      <c r="AA138" s="2"/>
      <c r="AB138" s="6">
        <f t="shared" si="93"/>
        <v>0</v>
      </c>
      <c r="AC138" s="2"/>
      <c r="AD138" s="2"/>
      <c r="AE138" s="2"/>
      <c r="AF138" s="57">
        <f t="shared" si="94"/>
        <v>0</v>
      </c>
      <c r="AG138" s="76">
        <v>39192</v>
      </c>
      <c r="AH138" s="2">
        <f t="shared" si="95"/>
        <v>2007</v>
      </c>
      <c r="AI138" s="62">
        <f t="shared" si="96"/>
        <v>11</v>
      </c>
      <c r="AJ138" s="62" t="str">
        <f t="shared" si="97"/>
        <v>Minime</v>
      </c>
      <c r="AK138" s="2" t="str">
        <f t="shared" si="98"/>
        <v>M</v>
      </c>
      <c r="AL138" t="s">
        <v>691</v>
      </c>
      <c r="AM138" s="2" t="str">
        <f t="shared" si="99"/>
        <v>T</v>
      </c>
      <c r="AN138" s="2"/>
      <c r="AO138" s="2" t="str">
        <f t="shared" si="100"/>
        <v/>
      </c>
      <c r="AP138" s="2" t="str">
        <f t="shared" si="101"/>
        <v>TM</v>
      </c>
      <c r="AQ138" s="50">
        <f>IF(AP138="",0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AR138" s="2"/>
      <c r="AS138" s="6">
        <f t="shared" si="102"/>
        <v>0</v>
      </c>
      <c r="AT138" s="2"/>
      <c r="AU138" s="6">
        <f>IF(AT138="",0,IF(AT138="non",0,IF(AT138="oui",IF(AJ138="veteran",parametre!I$7,IF(AJ138="senior",parametre!N$7,parametre!K$7)))))</f>
        <v>0</v>
      </c>
      <c r="AV138" s="2"/>
      <c r="AW138" s="6">
        <f>IF(AV138="",0,IF(AV138="oui",parametre!I$8,0))</f>
        <v>0</v>
      </c>
      <c r="AX138" s="2"/>
      <c r="AY138" s="6">
        <f>IF(AX138="",0,IF(AX138="oui",parametre!I$9,0))</f>
        <v>0</v>
      </c>
      <c r="AZ138" s="2"/>
      <c r="BA138" s="2"/>
      <c r="BB138" s="6">
        <f t="shared" si="103"/>
        <v>0</v>
      </c>
      <c r="BC138" s="50">
        <f>IF(AP138="",""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BD138" s="6">
        <f>IF(AP138="","",IF(AP138="v",parametre!D$25,IF(AP138="b",parametre!D$26,IF(AP138="tv",parametre!D$2,IF(AP138="ts",parametre!D$3,IF(AP138="tj",parametre!D$4,IF(AP138="tc",parametre!D$5,IF(AP138="tm",parametre!D$6,IF(AP138="tb",parametre!D$7,IF(AP138="tp",parametre!D$8,IF(AP138="plv",parametre!D$9,IF(AP138="pev",parametre!D$10,IF(AP138="pls",parametre!D$11,IF(AP138="pes",parametre!D$12,IF(AP138="pej",parametre!D$13,IF(AP138="pec",parametre!D$14,IF(AP138="pem",parametre!D$15,IF(AP138="peb",parametre!D$16,IF(AP138="pep",parametre!D$17,IF(AP138="ev",parametre!D$18,IF(AP138="es",parametre!D$19,IF(AP138="ej",parametre!D$20,IF(AP138="ec",parametre!D$21,IF(AP138="em",parametre!D$22,IF(AP138="eb",parametre!D$23,IF(AP138="ep",parametre!D$24,0))))))))))))))))))))))))))</f>
        <v>128.5</v>
      </c>
      <c r="BE138" s="6">
        <f>IF(AP138="","",IF(AP138="v",parametre!E$25,IF(AP138="b",parametre!E$26,IF(AP138="tv",parametre!E$2,IF(AP138="ts",parametre!E$3,IF(AP138="tj",parametre!E$4,IF(AP138="tc",parametre!E$5,IF(AP138="tm",parametre!E$6,IF(AP138="tb",parametre!E$7,IF(AP138="tp",parametre!E$8,IF(AP138="plv",parametre!E$9,IF(AP138="pev",parametre!E$10,IF(AP138="pls",parametre!E$11,IF(AP138="pes",parametre!E$12,IF(AP138="pej",parametre!E$13,IF(AP138="pec",parametre!E$14,IF(AP138="pem",parametre!E$15,IF(AP138="peb",parametre!E$16,IF(AP138="pep",parametre!E$17,IF(AP138="ev",parametre!E$18,IF(AP138="es",parametre!E$19,IF(AP138="ej",parametre!E$20,IF(AP138="ec",parametre!E$21,IF(AP138="em",parametre!E$22,IF(AP138="eb",parametre!E$23,IF(AP138="ep",parametre!E$24,0))))))))))))))))))))))))))</f>
        <v>40.5</v>
      </c>
      <c r="BF138" s="54">
        <f t="shared" si="104"/>
        <v>169</v>
      </c>
      <c r="BG138" s="2"/>
      <c r="BH138" s="2"/>
      <c r="BI138" s="2"/>
      <c r="BJ138" s="6">
        <f t="shared" si="105"/>
        <v>0</v>
      </c>
      <c r="BK138" s="2"/>
      <c r="BL138" s="2"/>
      <c r="BM138" s="2"/>
      <c r="BN138" s="58">
        <f t="shared" si="106"/>
        <v>169</v>
      </c>
      <c r="BO138" s="57">
        <f t="shared" si="107"/>
        <v>0</v>
      </c>
      <c r="BP138" s="61">
        <f t="shared" si="108"/>
        <v>169</v>
      </c>
      <c r="BQ138" s="155" t="s">
        <v>193</v>
      </c>
      <c r="BR138" s="177" t="str">
        <f>CONCATENATE(Tableau2[[#This Row],[Colonne1]],".jpg")</f>
        <v>SIMON Paul.jpg</v>
      </c>
      <c r="BS138" s="181" t="str">
        <f>$BP$1&amp;Tableau2[[#This Row],[Colonne70]]</f>
        <v>F:\Gestion club DIJON TT\licencie\SIMON Paul.jpg</v>
      </c>
    </row>
    <row r="139" spans="1:71" ht="21" x14ac:dyDescent="0.25">
      <c r="A139" s="63" t="str">
        <f t="shared" si="88"/>
        <v>SIMONET Kenzo</v>
      </c>
      <c r="B139" s="76">
        <v>43356</v>
      </c>
      <c r="C139">
        <v>2112667</v>
      </c>
      <c r="D139" s="2" t="s">
        <v>557</v>
      </c>
      <c r="E139" s="2" t="str">
        <f t="shared" si="89"/>
        <v>SIMONET</v>
      </c>
      <c r="F139" t="s">
        <v>681</v>
      </c>
      <c r="G139" s="2" t="str">
        <f t="shared" si="90"/>
        <v>Kenzo</v>
      </c>
      <c r="H139"/>
      <c r="I139"/>
      <c r="J139"/>
      <c r="K139" s="178"/>
      <c r="L139" s="178"/>
      <c r="M139"/>
      <c r="N139" s="2"/>
      <c r="O139" s="2"/>
      <c r="P139" s="6">
        <f t="shared" si="91"/>
        <v>0</v>
      </c>
      <c r="Q139" s="2"/>
      <c r="R139" s="2"/>
      <c r="S139" s="2"/>
      <c r="T139" s="2"/>
      <c r="U139" s="2"/>
      <c r="V139" s="6">
        <f t="shared" si="92"/>
        <v>0</v>
      </c>
      <c r="W139" s="2"/>
      <c r="X139" s="2"/>
      <c r="Y139" s="2"/>
      <c r="Z139" s="2"/>
      <c r="AA139" s="2"/>
      <c r="AB139" s="6">
        <f t="shared" si="93"/>
        <v>0</v>
      </c>
      <c r="AC139" s="2"/>
      <c r="AD139" s="2"/>
      <c r="AE139" s="2"/>
      <c r="AF139" s="57">
        <f t="shared" si="94"/>
        <v>0</v>
      </c>
      <c r="AG139" s="76">
        <v>38273</v>
      </c>
      <c r="AH139" s="2">
        <f t="shared" si="95"/>
        <v>2004</v>
      </c>
      <c r="AI139" s="62">
        <f t="shared" si="96"/>
        <v>14</v>
      </c>
      <c r="AJ139" s="62" t="str">
        <f t="shared" si="97"/>
        <v>Cadet</v>
      </c>
      <c r="AK139" s="2" t="str">
        <f t="shared" si="98"/>
        <v>C</v>
      </c>
      <c r="AL139" t="s">
        <v>691</v>
      </c>
      <c r="AM139" s="2" t="str">
        <f t="shared" si="99"/>
        <v>T</v>
      </c>
      <c r="AN139" s="2"/>
      <c r="AO139" s="2" t="str">
        <f t="shared" si="100"/>
        <v/>
      </c>
      <c r="AP139" s="2" t="str">
        <f t="shared" si="101"/>
        <v>TC</v>
      </c>
      <c r="AQ139" s="50">
        <f>IF(AP139="",0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AR139" s="2"/>
      <c r="AS139" s="6">
        <f t="shared" si="102"/>
        <v>0</v>
      </c>
      <c r="AT139" s="2"/>
      <c r="AU139" s="6">
        <f>IF(AT139="",0,IF(AT139="non",0,IF(AT139="oui",IF(AJ139="veteran",parametre!I$7,IF(AJ139="senior",parametre!N$7,parametre!K$7)))))</f>
        <v>0</v>
      </c>
      <c r="AV139" s="2"/>
      <c r="AW139" s="6">
        <f>IF(AV139="",0,IF(AV139="oui",parametre!I$8,0))</f>
        <v>0</v>
      </c>
      <c r="AX139" s="2"/>
      <c r="AY139" s="6">
        <f>IF(AX139="",0,IF(AX139="oui",parametre!I$9,0))</f>
        <v>0</v>
      </c>
      <c r="AZ139" s="2"/>
      <c r="BA139" s="2"/>
      <c r="BB139" s="6">
        <f t="shared" si="103"/>
        <v>0</v>
      </c>
      <c r="BC139" s="50">
        <f>IF(AP139="",""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BD139" s="6">
        <f>IF(AP139="","",IF(AP139="v",parametre!D$25,IF(AP139="b",parametre!D$26,IF(AP139="tv",parametre!D$2,IF(AP139="ts",parametre!D$3,IF(AP139="tj",parametre!D$4,IF(AP139="tc",parametre!D$5,IF(AP139="tm",parametre!D$6,IF(AP139="tb",parametre!D$7,IF(AP139="tp",parametre!D$8,IF(AP139="plv",parametre!D$9,IF(AP139="pev",parametre!D$10,IF(AP139="pls",parametre!D$11,IF(AP139="pes",parametre!D$12,IF(AP139="pej",parametre!D$13,IF(AP139="pec",parametre!D$14,IF(AP139="pem",parametre!D$15,IF(AP139="peb",parametre!D$16,IF(AP139="pep",parametre!D$17,IF(AP139="ev",parametre!D$18,IF(AP139="es",parametre!D$19,IF(AP139="ej",parametre!D$20,IF(AP139="ec",parametre!D$21,IF(AP139="em",parametre!D$22,IF(AP139="eb",parametre!D$23,IF(AP139="ep",parametre!D$24,0))))))))))))))))))))))))))</f>
        <v>128.5</v>
      </c>
      <c r="BE139" s="6">
        <f>IF(AP139="","",IF(AP139="v",parametre!E$25,IF(AP139="b",parametre!E$26,IF(AP139="tv",parametre!E$2,IF(AP139="ts",parametre!E$3,IF(AP139="tj",parametre!E$4,IF(AP139="tc",parametre!E$5,IF(AP139="tm",parametre!E$6,IF(AP139="tb",parametre!E$7,IF(AP139="tp",parametre!E$8,IF(AP139="plv",parametre!E$9,IF(AP139="pev",parametre!E$10,IF(AP139="pls",parametre!E$11,IF(AP139="pes",parametre!E$12,IF(AP139="pej",parametre!E$13,IF(AP139="pec",parametre!E$14,IF(AP139="pem",parametre!E$15,IF(AP139="peb",parametre!E$16,IF(AP139="pep",parametre!E$17,IF(AP139="ev",parametre!E$18,IF(AP139="es",parametre!E$19,IF(AP139="ej",parametre!E$20,IF(AP139="ec",parametre!E$21,IF(AP139="em",parametre!E$22,IF(AP139="eb",parametre!E$23,IF(AP139="ep",parametre!E$24,0))))))))))))))))))))))))))</f>
        <v>40.5</v>
      </c>
      <c r="BF139" s="54">
        <f t="shared" si="104"/>
        <v>169</v>
      </c>
      <c r="BG139" s="2"/>
      <c r="BH139" s="2"/>
      <c r="BI139" s="2"/>
      <c r="BJ139" s="6">
        <f t="shared" si="105"/>
        <v>0</v>
      </c>
      <c r="BK139" s="2"/>
      <c r="BL139" s="2"/>
      <c r="BM139" s="2"/>
      <c r="BN139" s="58">
        <f t="shared" si="106"/>
        <v>169</v>
      </c>
      <c r="BO139" s="57">
        <f t="shared" si="107"/>
        <v>0</v>
      </c>
      <c r="BP139" s="61">
        <f t="shared" si="108"/>
        <v>169</v>
      </c>
      <c r="BQ139" s="155" t="s">
        <v>193</v>
      </c>
      <c r="BR139" s="177" t="str">
        <f>CONCATENATE(Tableau2[[#This Row],[Colonne1]],".jpg")</f>
        <v>SIMONET Kenzo.jpg</v>
      </c>
      <c r="BS139" s="181" t="str">
        <f>$BP$1&amp;Tableau2[[#This Row],[Colonne70]]</f>
        <v>F:\Gestion club DIJON TT\licencie\SIMONET Kenzo.jpg</v>
      </c>
    </row>
    <row r="140" spans="1:71" ht="21" x14ac:dyDescent="0.25">
      <c r="A140" s="63" t="str">
        <f t="shared" si="88"/>
        <v>TAILLANDIER Christian</v>
      </c>
      <c r="B140" s="76">
        <v>43356</v>
      </c>
      <c r="C140">
        <v>215561</v>
      </c>
      <c r="D140" s="2" t="s">
        <v>558</v>
      </c>
      <c r="E140" s="2" t="str">
        <f t="shared" si="89"/>
        <v>TAILLANDIER</v>
      </c>
      <c r="F140" t="s">
        <v>609</v>
      </c>
      <c r="G140" s="2" t="str">
        <f t="shared" si="90"/>
        <v>Christian</v>
      </c>
      <c r="H140"/>
      <c r="I140"/>
      <c r="J140"/>
      <c r="K140" s="178"/>
      <c r="L140" s="178"/>
      <c r="M140"/>
      <c r="N140" s="2"/>
      <c r="O140" s="2"/>
      <c r="P140" s="6">
        <f t="shared" si="91"/>
        <v>0</v>
      </c>
      <c r="Q140" s="2"/>
      <c r="R140" s="2"/>
      <c r="S140" s="2"/>
      <c r="T140" s="2"/>
      <c r="U140" s="2"/>
      <c r="V140" s="6">
        <f t="shared" si="92"/>
        <v>0</v>
      </c>
      <c r="W140" s="2"/>
      <c r="X140" s="2"/>
      <c r="Y140" s="2"/>
      <c r="Z140" s="2"/>
      <c r="AA140" s="2"/>
      <c r="AB140" s="6">
        <f t="shared" si="93"/>
        <v>0</v>
      </c>
      <c r="AC140" s="2"/>
      <c r="AD140" s="2"/>
      <c r="AE140" s="2"/>
      <c r="AF140" s="57">
        <f t="shared" si="94"/>
        <v>0</v>
      </c>
      <c r="AG140" s="76">
        <v>22087</v>
      </c>
      <c r="AH140" s="2">
        <f t="shared" si="95"/>
        <v>1960</v>
      </c>
      <c r="AI140" s="62">
        <f t="shared" si="96"/>
        <v>58</v>
      </c>
      <c r="AJ140" s="62" t="str">
        <f t="shared" si="97"/>
        <v>Veteran</v>
      </c>
      <c r="AK140" s="2" t="str">
        <f t="shared" si="98"/>
        <v>V</v>
      </c>
      <c r="AL140" t="s">
        <v>691</v>
      </c>
      <c r="AM140" s="2" t="str">
        <f t="shared" si="99"/>
        <v>T</v>
      </c>
      <c r="AN140" s="2"/>
      <c r="AO140" s="2" t="str">
        <f t="shared" si="100"/>
        <v/>
      </c>
      <c r="AP140" s="2" t="str">
        <f t="shared" si="101"/>
        <v>TV</v>
      </c>
      <c r="AQ140" s="50">
        <f>IF(AP140="",0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AR140" s="2"/>
      <c r="AS140" s="6">
        <f t="shared" si="102"/>
        <v>0</v>
      </c>
      <c r="AT140" s="2"/>
      <c r="AU140" s="6">
        <f>IF(AT140="",0,IF(AT140="non",0,IF(AT140="oui",IF(AJ140="veteran",parametre!I$7,IF(AJ140="senior",parametre!N$7,parametre!K$7)))))</f>
        <v>0</v>
      </c>
      <c r="AV140" s="2"/>
      <c r="AW140" s="6">
        <f>IF(AV140="",0,IF(AV140="oui",parametre!I$8,0))</f>
        <v>0</v>
      </c>
      <c r="AX140" s="2"/>
      <c r="AY140" s="6">
        <f>IF(AX140="",0,IF(AX140="oui",parametre!I$9,0))</f>
        <v>0</v>
      </c>
      <c r="AZ140" s="2"/>
      <c r="BA140" s="2"/>
      <c r="BB140" s="6">
        <f t="shared" si="103"/>
        <v>0</v>
      </c>
      <c r="BC140" s="50">
        <f>IF(AP140="",""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BD140" s="6">
        <f>IF(AP140="","",IF(AP140="v",parametre!D$25,IF(AP140="b",parametre!D$26,IF(AP140="tv",parametre!D$2,IF(AP140="ts",parametre!D$3,IF(AP140="tj",parametre!D$4,IF(AP140="tc",parametre!D$5,IF(AP140="tm",parametre!D$6,IF(AP140="tb",parametre!D$7,IF(AP140="tp",parametre!D$8,IF(AP140="plv",parametre!D$9,IF(AP140="pev",parametre!D$10,IF(AP140="pls",parametre!D$11,IF(AP140="pes",parametre!D$12,IF(AP140="pej",parametre!D$13,IF(AP140="pec",parametre!D$14,IF(AP140="pem",parametre!D$15,IF(AP140="peb",parametre!D$16,IF(AP140="pep",parametre!D$17,IF(AP140="ev",parametre!D$18,IF(AP140="es",parametre!D$19,IF(AP140="ej",parametre!D$20,IF(AP140="ec",parametre!D$21,IF(AP140="em",parametre!D$22,IF(AP140="eb",parametre!D$23,IF(AP140="ep",parametre!D$24,0))))))))))))))))))))))))))</f>
        <v>125</v>
      </c>
      <c r="BE140" s="6">
        <f>IF(AP140="","",IF(AP140="v",parametre!E$25,IF(AP140="b",parametre!E$26,IF(AP140="tv",parametre!E$2,IF(AP140="ts",parametre!E$3,IF(AP140="tj",parametre!E$4,IF(AP140="tc",parametre!E$5,IF(AP140="tm",parametre!E$6,IF(AP140="tb",parametre!E$7,IF(AP140="tp",parametre!E$8,IF(AP140="plv",parametre!E$9,IF(AP140="pev",parametre!E$10,IF(AP140="pls",parametre!E$11,IF(AP140="pes",parametre!E$12,IF(AP140="pej",parametre!E$13,IF(AP140="pec",parametre!E$14,IF(AP140="pem",parametre!E$15,IF(AP140="peb",parametre!E$16,IF(AP140="pep",parametre!E$17,IF(AP140="ev",parametre!E$18,IF(AP140="es",parametre!E$19,IF(AP140="ej",parametre!E$20,IF(AP140="ec",parametre!E$21,IF(AP140="em",parametre!E$22,IF(AP140="eb",parametre!E$23,IF(AP140="ep",parametre!E$24,0))))))))))))))))))))))))))</f>
        <v>59</v>
      </c>
      <c r="BF140" s="54">
        <f t="shared" si="104"/>
        <v>184</v>
      </c>
      <c r="BG140" s="2"/>
      <c r="BH140" s="2"/>
      <c r="BI140" s="2"/>
      <c r="BJ140" s="6">
        <f t="shared" si="105"/>
        <v>0</v>
      </c>
      <c r="BK140" s="2"/>
      <c r="BL140" s="2"/>
      <c r="BM140" s="2"/>
      <c r="BN140" s="58">
        <f t="shared" si="106"/>
        <v>184</v>
      </c>
      <c r="BO140" s="57">
        <f t="shared" si="107"/>
        <v>0</v>
      </c>
      <c r="BP140" s="61">
        <f t="shared" si="108"/>
        <v>184</v>
      </c>
      <c r="BQ140" s="155" t="s">
        <v>193</v>
      </c>
      <c r="BR140" s="177" t="str">
        <f>CONCATENATE(Tableau2[[#This Row],[Colonne1]],".jpg")</f>
        <v>TAILLANDIER Christian.jpg</v>
      </c>
      <c r="BS140" s="181" t="str">
        <f>$BP$1&amp;Tableau2[[#This Row],[Colonne70]]</f>
        <v>F:\Gestion club DIJON TT\licencie\TAILLANDIER Christian.jpg</v>
      </c>
    </row>
    <row r="141" spans="1:71" ht="21" x14ac:dyDescent="0.25">
      <c r="A141" s="63" t="str">
        <f t="shared" si="88"/>
        <v>THIVENT Sebastien</v>
      </c>
      <c r="B141" s="76">
        <v>43454</v>
      </c>
      <c r="C141">
        <v>2111466</v>
      </c>
      <c r="D141" s="2" t="s">
        <v>559</v>
      </c>
      <c r="E141" s="2" t="str">
        <f t="shared" si="89"/>
        <v>THIVENT</v>
      </c>
      <c r="F141" t="s">
        <v>682</v>
      </c>
      <c r="G141" s="2" t="str">
        <f t="shared" si="90"/>
        <v>Sebastien</v>
      </c>
      <c r="H141"/>
      <c r="I141"/>
      <c r="J141"/>
      <c r="K141" s="178"/>
      <c r="L141" s="178"/>
      <c r="M141"/>
      <c r="N141" s="2"/>
      <c r="O141" s="2"/>
      <c r="P141" s="6">
        <f t="shared" si="91"/>
        <v>0</v>
      </c>
      <c r="Q141" s="2"/>
      <c r="R141" s="2"/>
      <c r="S141" s="2"/>
      <c r="T141" s="2"/>
      <c r="U141" s="2"/>
      <c r="V141" s="6">
        <f t="shared" si="92"/>
        <v>0</v>
      </c>
      <c r="W141" s="2"/>
      <c r="X141" s="2"/>
      <c r="Y141" s="2"/>
      <c r="Z141" s="2"/>
      <c r="AA141" s="2"/>
      <c r="AB141" s="6">
        <f t="shared" si="93"/>
        <v>0</v>
      </c>
      <c r="AC141" s="2"/>
      <c r="AD141" s="2"/>
      <c r="AE141" s="2"/>
      <c r="AF141" s="57">
        <f t="shared" si="94"/>
        <v>0</v>
      </c>
      <c r="AG141" s="76">
        <v>30463</v>
      </c>
      <c r="AH141" s="2">
        <f t="shared" si="95"/>
        <v>1983</v>
      </c>
      <c r="AI141" s="62">
        <f t="shared" si="96"/>
        <v>35</v>
      </c>
      <c r="AJ141" s="62" t="str">
        <f t="shared" si="97"/>
        <v>Senior</v>
      </c>
      <c r="AK141" s="2" t="str">
        <f t="shared" si="98"/>
        <v>S</v>
      </c>
      <c r="AL141" t="s">
        <v>692</v>
      </c>
      <c r="AM141" s="2" t="str">
        <f t="shared" si="99"/>
        <v>P</v>
      </c>
      <c r="AN141" s="2"/>
      <c r="AO141" s="2" t="str">
        <f t="shared" si="100"/>
        <v/>
      </c>
      <c r="AP141" s="2" t="str">
        <f t="shared" si="101"/>
        <v>PS</v>
      </c>
      <c r="AQ141" s="50">
        <f>IF(AP141="",0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AR141" s="2"/>
      <c r="AS141" s="6">
        <f t="shared" si="102"/>
        <v>0</v>
      </c>
      <c r="AT141" s="2"/>
      <c r="AU141" s="6">
        <f>IF(AT141="",0,IF(AT141="non",0,IF(AT141="oui",IF(AJ141="veteran",parametre!I$7,IF(AJ141="senior",parametre!N$7,parametre!K$7)))))</f>
        <v>0</v>
      </c>
      <c r="AV141" s="2"/>
      <c r="AW141" s="6">
        <f>IF(AV141="",0,IF(AV141="oui",parametre!I$8,0))</f>
        <v>0</v>
      </c>
      <c r="AX141" s="2"/>
      <c r="AY141" s="6">
        <f>IF(AX141="",0,IF(AX141="oui",parametre!I$9,0))</f>
        <v>0</v>
      </c>
      <c r="AZ141" s="2"/>
      <c r="BA141" s="2"/>
      <c r="BB141" s="6">
        <f t="shared" si="103"/>
        <v>0</v>
      </c>
      <c r="BC141" s="50">
        <f>IF(AP141="",""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BD141" s="6">
        <f>IF(AP141="","",IF(AP141="v",parametre!D$25,IF(AP141="b",parametre!D$26,IF(AP141="tv",parametre!D$2,IF(AP141="ts",parametre!D$3,IF(AP141="tj",parametre!D$4,IF(AP141="tc",parametre!D$5,IF(AP141="tm",parametre!D$6,IF(AP141="tb",parametre!D$7,IF(AP141="tp",parametre!D$8,IF(AP141="plv",parametre!D$9,IF(AP141="pev",parametre!D$10,IF(AP141="pls",parametre!D$11,IF(AP141="pes",parametre!D$12,IF(AP141="pej",parametre!D$13,IF(AP141="pec",parametre!D$14,IF(AP141="pem",parametre!D$15,IF(AP141="peb",parametre!D$16,IF(AP141="pep",parametre!D$17,IF(AP141="ev",parametre!D$18,IF(AP141="es",parametre!D$19,IF(AP141="ej",parametre!D$20,IF(AP141="ec",parametre!D$21,IF(AP141="em",parametre!D$22,IF(AP141="eb",parametre!D$23,IF(AP141="ep",parametre!D$24,0))))))))))))))))))))))))))</f>
        <v>0</v>
      </c>
      <c r="BE141" s="6">
        <f>IF(AP141="","",IF(AP141="v",parametre!E$25,IF(AP141="b",parametre!E$26,IF(AP141="tv",parametre!E$2,IF(AP141="ts",parametre!E$3,IF(AP141="tj",parametre!E$4,IF(AP141="tc",parametre!E$5,IF(AP141="tm",parametre!E$6,IF(AP141="tb",parametre!E$7,IF(AP141="tp",parametre!E$8,IF(AP141="plv",parametre!E$9,IF(AP141="pev",parametre!E$10,IF(AP141="pls",parametre!E$11,IF(AP141="pes",parametre!E$12,IF(AP141="pej",parametre!E$13,IF(AP141="pec",parametre!E$14,IF(AP141="pem",parametre!E$15,IF(AP141="peb",parametre!E$16,IF(AP141="pep",parametre!E$17,IF(AP141="ev",parametre!E$18,IF(AP141="es",parametre!E$19,IF(AP141="ej",parametre!E$20,IF(AP141="ec",parametre!E$21,IF(AP141="em",parametre!E$22,IF(AP141="eb",parametre!E$23,IF(AP141="ep",parametre!E$24,0))))))))))))))))))))))))))</f>
        <v>0</v>
      </c>
      <c r="BF141" s="54">
        <f t="shared" si="104"/>
        <v>0</v>
      </c>
      <c r="BG141" s="2"/>
      <c r="BH141" s="2"/>
      <c r="BI141" s="2"/>
      <c r="BJ141" s="6">
        <f t="shared" si="105"/>
        <v>0</v>
      </c>
      <c r="BK141" s="2"/>
      <c r="BL141" s="2"/>
      <c r="BM141" s="2"/>
      <c r="BN141" s="58">
        <f t="shared" si="106"/>
        <v>0</v>
      </c>
      <c r="BO141" s="57">
        <f t="shared" si="107"/>
        <v>0</v>
      </c>
      <c r="BP141" s="61">
        <f t="shared" si="108"/>
        <v>0</v>
      </c>
      <c r="BQ141" s="155" t="s">
        <v>193</v>
      </c>
      <c r="BR141" s="177" t="str">
        <f>CONCATENATE(Tableau2[[#This Row],[Colonne1]],".jpg")</f>
        <v>THIVENT Sebastien.jpg</v>
      </c>
      <c r="BS141" s="181" t="str">
        <f>$BP$1&amp;Tableau2[[#This Row],[Colonne70]]</f>
        <v>F:\Gestion club DIJON TT\licencie\THIVENT Sebastien.jpg</v>
      </c>
    </row>
    <row r="142" spans="1:71" ht="21" x14ac:dyDescent="0.25">
      <c r="A142" s="63" t="str">
        <f t="shared" si="88"/>
        <v>THONNEY Jacques</v>
      </c>
      <c r="B142" s="76">
        <v>43474</v>
      </c>
      <c r="C142">
        <v>2112565</v>
      </c>
      <c r="D142" s="2" t="s">
        <v>560</v>
      </c>
      <c r="E142" s="2" t="str">
        <f t="shared" si="89"/>
        <v>THONNEY</v>
      </c>
      <c r="F142" t="s">
        <v>683</v>
      </c>
      <c r="G142" s="2" t="str">
        <f t="shared" si="90"/>
        <v>Jacques</v>
      </c>
      <c r="H142"/>
      <c r="I142"/>
      <c r="J142"/>
      <c r="K142" s="178"/>
      <c r="L142" s="178"/>
      <c r="M142"/>
      <c r="N142" s="2"/>
      <c r="O142" s="2"/>
      <c r="P142" s="6">
        <f t="shared" si="91"/>
        <v>0</v>
      </c>
      <c r="Q142" s="2"/>
      <c r="R142" s="2"/>
      <c r="S142" s="2"/>
      <c r="T142" s="2"/>
      <c r="U142" s="2"/>
      <c r="V142" s="6">
        <f t="shared" si="92"/>
        <v>0</v>
      </c>
      <c r="W142" s="2"/>
      <c r="X142" s="2"/>
      <c r="Y142" s="2"/>
      <c r="Z142" s="2"/>
      <c r="AA142" s="2"/>
      <c r="AB142" s="6">
        <f t="shared" si="93"/>
        <v>0</v>
      </c>
      <c r="AC142" s="2"/>
      <c r="AD142" s="2"/>
      <c r="AE142" s="2"/>
      <c r="AF142" s="57">
        <f t="shared" si="94"/>
        <v>0</v>
      </c>
      <c r="AG142" s="76">
        <v>21038</v>
      </c>
      <c r="AH142" s="2">
        <f t="shared" si="95"/>
        <v>1957</v>
      </c>
      <c r="AI142" s="62">
        <f t="shared" si="96"/>
        <v>61</v>
      </c>
      <c r="AJ142" s="62" t="str">
        <f t="shared" si="97"/>
        <v>Veteran</v>
      </c>
      <c r="AK142" s="2" t="str">
        <f t="shared" si="98"/>
        <v>V</v>
      </c>
      <c r="AL142" t="s">
        <v>692</v>
      </c>
      <c r="AM142" s="2" t="str">
        <f t="shared" si="99"/>
        <v>P</v>
      </c>
      <c r="AN142" s="2"/>
      <c r="AO142" s="2" t="str">
        <f t="shared" si="100"/>
        <v/>
      </c>
      <c r="AP142" s="2" t="str">
        <f t="shared" si="101"/>
        <v>PV</v>
      </c>
      <c r="AQ142" s="50">
        <f>IF(AP142="",0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AR142" s="2"/>
      <c r="AS142" s="6">
        <f t="shared" si="102"/>
        <v>0</v>
      </c>
      <c r="AT142" s="2"/>
      <c r="AU142" s="6">
        <f>IF(AT142="",0,IF(AT142="non",0,IF(AT142="oui",IF(AJ142="veteran",parametre!I$7,IF(AJ142="senior",parametre!N$7,parametre!K$7)))))</f>
        <v>0</v>
      </c>
      <c r="AV142" s="2"/>
      <c r="AW142" s="6">
        <f>IF(AV142="",0,IF(AV142="oui",parametre!I$8,0))</f>
        <v>0</v>
      </c>
      <c r="AX142" s="2"/>
      <c r="AY142" s="6">
        <f>IF(AX142="",0,IF(AX142="oui",parametre!I$9,0))</f>
        <v>0</v>
      </c>
      <c r="AZ142" s="2"/>
      <c r="BA142" s="2"/>
      <c r="BB142" s="6">
        <f t="shared" si="103"/>
        <v>0</v>
      </c>
      <c r="BC142" s="50">
        <f>IF(AP142="",""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BD142" s="6">
        <f>IF(AP142="","",IF(AP142="v",parametre!D$25,IF(AP142="b",parametre!D$26,IF(AP142="tv",parametre!D$2,IF(AP142="ts",parametre!D$3,IF(AP142="tj",parametre!D$4,IF(AP142="tc",parametre!D$5,IF(AP142="tm",parametre!D$6,IF(AP142="tb",parametre!D$7,IF(AP142="tp",parametre!D$8,IF(AP142="plv",parametre!D$9,IF(AP142="pev",parametre!D$10,IF(AP142="pls",parametre!D$11,IF(AP142="pes",parametre!D$12,IF(AP142="pej",parametre!D$13,IF(AP142="pec",parametre!D$14,IF(AP142="pem",parametre!D$15,IF(AP142="peb",parametre!D$16,IF(AP142="pep",parametre!D$17,IF(AP142="ev",parametre!D$18,IF(AP142="es",parametre!D$19,IF(AP142="ej",parametre!D$20,IF(AP142="ec",parametre!D$21,IF(AP142="em",parametre!D$22,IF(AP142="eb",parametre!D$23,IF(AP142="ep",parametre!D$24,0))))))))))))))))))))))))))</f>
        <v>0</v>
      </c>
      <c r="BE142" s="6">
        <f>IF(AP142="","",IF(AP142="v",parametre!E$25,IF(AP142="b",parametre!E$26,IF(AP142="tv",parametre!E$2,IF(AP142="ts",parametre!E$3,IF(AP142="tj",parametre!E$4,IF(AP142="tc",parametre!E$5,IF(AP142="tm",parametre!E$6,IF(AP142="tb",parametre!E$7,IF(AP142="tp",parametre!E$8,IF(AP142="plv",parametre!E$9,IF(AP142="pev",parametre!E$10,IF(AP142="pls",parametre!E$11,IF(AP142="pes",parametre!E$12,IF(AP142="pej",parametre!E$13,IF(AP142="pec",parametre!E$14,IF(AP142="pem",parametre!E$15,IF(AP142="peb",parametre!E$16,IF(AP142="pep",parametre!E$17,IF(AP142="ev",parametre!E$18,IF(AP142="es",parametre!E$19,IF(AP142="ej",parametre!E$20,IF(AP142="ec",parametre!E$21,IF(AP142="em",parametre!E$22,IF(AP142="eb",parametre!E$23,IF(AP142="ep",parametre!E$24,0))))))))))))))))))))))))))</f>
        <v>0</v>
      </c>
      <c r="BF142" s="54">
        <f t="shared" si="104"/>
        <v>0</v>
      </c>
      <c r="BG142" s="2"/>
      <c r="BH142" s="2"/>
      <c r="BI142" s="2"/>
      <c r="BJ142" s="6">
        <f t="shared" si="105"/>
        <v>0</v>
      </c>
      <c r="BK142" s="2"/>
      <c r="BL142" s="2"/>
      <c r="BM142" s="2"/>
      <c r="BN142" s="58">
        <f t="shared" si="106"/>
        <v>0</v>
      </c>
      <c r="BO142" s="57">
        <f t="shared" si="107"/>
        <v>0</v>
      </c>
      <c r="BP142" s="61">
        <f t="shared" si="108"/>
        <v>0</v>
      </c>
      <c r="BQ142" s="155" t="s">
        <v>193</v>
      </c>
      <c r="BR142" s="177" t="str">
        <f>CONCATENATE(Tableau2[[#This Row],[Colonne1]],".jpg")</f>
        <v>THONNEY Jacques.jpg</v>
      </c>
      <c r="BS142" s="181" t="str">
        <f>$BP$1&amp;Tableau2[[#This Row],[Colonne70]]</f>
        <v>F:\Gestion club DIJON TT\licencie\THONNEY Jacques.jpg</v>
      </c>
    </row>
    <row r="143" spans="1:71" ht="21" x14ac:dyDescent="0.25">
      <c r="A143" s="63" t="str">
        <f t="shared" si="88"/>
        <v>TILLIER Eleonore</v>
      </c>
      <c r="B143" s="76">
        <v>43342</v>
      </c>
      <c r="C143">
        <v>2111664</v>
      </c>
      <c r="D143" s="2" t="s">
        <v>561</v>
      </c>
      <c r="E143" s="2" t="str">
        <f t="shared" si="89"/>
        <v>TILLIER</v>
      </c>
      <c r="F143" t="s">
        <v>684</v>
      </c>
      <c r="G143" s="2" t="str">
        <f t="shared" si="90"/>
        <v>Eleonore</v>
      </c>
      <c r="H143"/>
      <c r="I143"/>
      <c r="J143"/>
      <c r="K143" s="178"/>
      <c r="L143" s="178"/>
      <c r="M143"/>
      <c r="N143" s="2"/>
      <c r="O143" s="2"/>
      <c r="P143" s="6">
        <f t="shared" si="91"/>
        <v>0</v>
      </c>
      <c r="Q143" s="2"/>
      <c r="R143" s="2"/>
      <c r="S143" s="2"/>
      <c r="T143" s="2"/>
      <c r="U143" s="2"/>
      <c r="V143" s="6">
        <f t="shared" si="92"/>
        <v>0</v>
      </c>
      <c r="W143" s="2"/>
      <c r="X143" s="2"/>
      <c r="Y143" s="2"/>
      <c r="Z143" s="2"/>
      <c r="AA143" s="2"/>
      <c r="AB143" s="6">
        <f t="shared" si="93"/>
        <v>0</v>
      </c>
      <c r="AC143" s="2"/>
      <c r="AD143" s="2"/>
      <c r="AE143" s="2"/>
      <c r="AF143" s="57">
        <f t="shared" si="94"/>
        <v>0</v>
      </c>
      <c r="AG143" s="76">
        <v>39829</v>
      </c>
      <c r="AH143" s="2">
        <f t="shared" si="95"/>
        <v>2009</v>
      </c>
      <c r="AI143" s="62">
        <f t="shared" si="96"/>
        <v>9</v>
      </c>
      <c r="AJ143" s="62" t="str">
        <f t="shared" si="97"/>
        <v>Benjamin</v>
      </c>
      <c r="AK143" s="2" t="str">
        <f t="shared" si="98"/>
        <v>B</v>
      </c>
      <c r="AL143" t="s">
        <v>691</v>
      </c>
      <c r="AM143" s="2" t="str">
        <f t="shared" si="99"/>
        <v>T</v>
      </c>
      <c r="AN143" s="2"/>
      <c r="AO143" s="2" t="str">
        <f t="shared" si="100"/>
        <v/>
      </c>
      <c r="AP143" s="2" t="str">
        <f t="shared" si="101"/>
        <v>TB</v>
      </c>
      <c r="AQ143" s="50">
        <f>IF(AP143="",0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AR143" s="2"/>
      <c r="AS143" s="6">
        <f t="shared" si="102"/>
        <v>0</v>
      </c>
      <c r="AT143" s="2"/>
      <c r="AU143" s="6">
        <f>IF(AT143="",0,IF(AT143="non",0,IF(AT143="oui",IF(AJ143="veteran",parametre!I$7,IF(AJ143="senior",parametre!N$7,parametre!K$7)))))</f>
        <v>0</v>
      </c>
      <c r="AV143" s="2"/>
      <c r="AW143" s="6">
        <f>IF(AV143="",0,IF(AV143="oui",parametre!I$8,0))</f>
        <v>0</v>
      </c>
      <c r="AX143" s="2"/>
      <c r="AY143" s="6">
        <f>IF(AX143="",0,IF(AX143="oui",parametre!I$9,0))</f>
        <v>0</v>
      </c>
      <c r="AZ143" s="2"/>
      <c r="BA143" s="2"/>
      <c r="BB143" s="6">
        <f t="shared" si="103"/>
        <v>0</v>
      </c>
      <c r="BC143" s="50">
        <f>IF(AP143="",""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BD143" s="6">
        <f>IF(AP143="","",IF(AP143="v",parametre!D$25,IF(AP143="b",parametre!D$26,IF(AP143="tv",parametre!D$2,IF(AP143="ts",parametre!D$3,IF(AP143="tj",parametre!D$4,IF(AP143="tc",parametre!D$5,IF(AP143="tm",parametre!D$6,IF(AP143="tb",parametre!D$7,IF(AP143="tp",parametre!D$8,IF(AP143="plv",parametre!D$9,IF(AP143="pev",parametre!D$10,IF(AP143="pls",parametre!D$11,IF(AP143="pes",parametre!D$12,IF(AP143="pej",parametre!D$13,IF(AP143="pec",parametre!D$14,IF(AP143="pem",parametre!D$15,IF(AP143="peb",parametre!D$16,IF(AP143="pep",parametre!D$17,IF(AP143="ev",parametre!D$18,IF(AP143="es",parametre!D$19,IF(AP143="ej",parametre!D$20,IF(AP143="ec",parametre!D$21,IF(AP143="em",parametre!D$22,IF(AP143="eb",parametre!D$23,IF(AP143="ep",parametre!D$24,0))))))))))))))))))))))))))</f>
        <v>129.5</v>
      </c>
      <c r="BE143" s="6">
        <f>IF(AP143="","",IF(AP143="v",parametre!E$25,IF(AP143="b",parametre!E$26,IF(AP143="tv",parametre!E$2,IF(AP143="ts",parametre!E$3,IF(AP143="tj",parametre!E$4,IF(AP143="tc",parametre!E$5,IF(AP143="tm",parametre!E$6,IF(AP143="tb",parametre!E$7,IF(AP143="tp",parametre!E$8,IF(AP143="plv",parametre!E$9,IF(AP143="pev",parametre!E$10,IF(AP143="pls",parametre!E$11,IF(AP143="pes",parametre!E$12,IF(AP143="pej",parametre!E$13,IF(AP143="pec",parametre!E$14,IF(AP143="pem",parametre!E$15,IF(AP143="peb",parametre!E$16,IF(AP143="pep",parametre!E$17,IF(AP143="ev",parametre!E$18,IF(AP143="es",parametre!E$19,IF(AP143="ej",parametre!E$20,IF(AP143="ec",parametre!E$21,IF(AP143="em",parametre!E$22,IF(AP143="eb",parametre!E$23,IF(AP143="ep",parametre!E$24,0))))))))))))))))))))))))))</f>
        <v>34.5</v>
      </c>
      <c r="BF143" s="54">
        <f t="shared" si="104"/>
        <v>164</v>
      </c>
      <c r="BG143" s="2"/>
      <c r="BH143" s="2"/>
      <c r="BI143" s="2"/>
      <c r="BJ143" s="6">
        <f t="shared" si="105"/>
        <v>0</v>
      </c>
      <c r="BK143" s="2"/>
      <c r="BL143" s="2"/>
      <c r="BM143" s="2"/>
      <c r="BN143" s="58">
        <f t="shared" si="106"/>
        <v>164</v>
      </c>
      <c r="BO143" s="57">
        <f t="shared" si="107"/>
        <v>0</v>
      </c>
      <c r="BP143" s="61">
        <f t="shared" si="108"/>
        <v>164</v>
      </c>
      <c r="BQ143" s="155" t="s">
        <v>194</v>
      </c>
      <c r="BR143" s="177" t="str">
        <f>CONCATENATE(Tableau2[[#This Row],[Colonne1]],".jpg")</f>
        <v>TILLIER Eleonore.jpg</v>
      </c>
      <c r="BS143" s="181" t="str">
        <f>$BP$1&amp;Tableau2[[#This Row],[Colonne70]]</f>
        <v>F:\Gestion club DIJON TT\licencie\TILLIER Eleonore.jpg</v>
      </c>
    </row>
    <row r="144" spans="1:71" ht="21" x14ac:dyDescent="0.25">
      <c r="A144" s="63" t="str">
        <f t="shared" si="88"/>
        <v>TOURTE Noa</v>
      </c>
      <c r="B144" s="76">
        <v>43367</v>
      </c>
      <c r="C144">
        <v>2112703</v>
      </c>
      <c r="D144" s="2" t="s">
        <v>562</v>
      </c>
      <c r="E144" s="2" t="str">
        <f t="shared" si="89"/>
        <v>TOURTE</v>
      </c>
      <c r="F144" t="s">
        <v>685</v>
      </c>
      <c r="G144" s="2" t="str">
        <f t="shared" si="90"/>
        <v>Noa</v>
      </c>
      <c r="H144"/>
      <c r="I144"/>
      <c r="J144"/>
      <c r="K144" s="178"/>
      <c r="L144" s="178"/>
      <c r="M144"/>
      <c r="N144" s="2"/>
      <c r="O144" s="2"/>
      <c r="P144" s="6">
        <f t="shared" si="91"/>
        <v>0</v>
      </c>
      <c r="Q144" s="2"/>
      <c r="R144" s="2"/>
      <c r="S144" s="2"/>
      <c r="T144" s="2"/>
      <c r="U144" s="2"/>
      <c r="V144" s="6">
        <f t="shared" si="92"/>
        <v>0</v>
      </c>
      <c r="W144" s="2"/>
      <c r="X144" s="2"/>
      <c r="Y144" s="2"/>
      <c r="Z144" s="2"/>
      <c r="AA144" s="2"/>
      <c r="AB144" s="6">
        <f t="shared" si="93"/>
        <v>0</v>
      </c>
      <c r="AC144" s="2"/>
      <c r="AD144" s="2"/>
      <c r="AE144" s="2"/>
      <c r="AF144" s="57">
        <f t="shared" si="94"/>
        <v>0</v>
      </c>
      <c r="AG144" s="76">
        <v>40113</v>
      </c>
      <c r="AH144" s="2">
        <f t="shared" si="95"/>
        <v>2009</v>
      </c>
      <c r="AI144" s="62">
        <f t="shared" si="96"/>
        <v>9</v>
      </c>
      <c r="AJ144" s="62" t="str">
        <f t="shared" si="97"/>
        <v>Benjamin</v>
      </c>
      <c r="AK144" s="2" t="str">
        <f t="shared" si="98"/>
        <v>B</v>
      </c>
      <c r="AL144" t="s">
        <v>691</v>
      </c>
      <c r="AM144" s="2" t="str">
        <f t="shared" si="99"/>
        <v>T</v>
      </c>
      <c r="AN144" s="2"/>
      <c r="AO144" s="2" t="str">
        <f t="shared" si="100"/>
        <v/>
      </c>
      <c r="AP144" s="2" t="str">
        <f t="shared" si="101"/>
        <v>TB</v>
      </c>
      <c r="AQ144" s="50">
        <f>IF(AP144="",0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AR144" s="2"/>
      <c r="AS144" s="6">
        <f t="shared" si="102"/>
        <v>0</v>
      </c>
      <c r="AT144" s="2"/>
      <c r="AU144" s="6">
        <f>IF(AT144="",0,IF(AT144="non",0,IF(AT144="oui",IF(AJ144="veteran",parametre!I$7,IF(AJ144="senior",parametre!N$7,parametre!K$7)))))</f>
        <v>0</v>
      </c>
      <c r="AV144" s="2"/>
      <c r="AW144" s="6">
        <f>IF(AV144="",0,IF(AV144="oui",parametre!I$8,0))</f>
        <v>0</v>
      </c>
      <c r="AX144" s="2"/>
      <c r="AY144" s="6">
        <f>IF(AX144="",0,IF(AX144="oui",parametre!I$9,0))</f>
        <v>0</v>
      </c>
      <c r="AZ144" s="2"/>
      <c r="BA144" s="2"/>
      <c r="BB144" s="6">
        <f t="shared" si="103"/>
        <v>0</v>
      </c>
      <c r="BC144" s="50">
        <f>IF(AP144="",""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BD144" s="6">
        <f>IF(AP144="","",IF(AP144="v",parametre!D$25,IF(AP144="b",parametre!D$26,IF(AP144="tv",parametre!D$2,IF(AP144="ts",parametre!D$3,IF(AP144="tj",parametre!D$4,IF(AP144="tc",parametre!D$5,IF(AP144="tm",parametre!D$6,IF(AP144="tb",parametre!D$7,IF(AP144="tp",parametre!D$8,IF(AP144="plv",parametre!D$9,IF(AP144="pev",parametre!D$10,IF(AP144="pls",parametre!D$11,IF(AP144="pes",parametre!D$12,IF(AP144="pej",parametre!D$13,IF(AP144="pec",parametre!D$14,IF(AP144="pem",parametre!D$15,IF(AP144="peb",parametre!D$16,IF(AP144="pep",parametre!D$17,IF(AP144="ev",parametre!D$18,IF(AP144="es",parametre!D$19,IF(AP144="ej",parametre!D$20,IF(AP144="ec",parametre!D$21,IF(AP144="em",parametre!D$22,IF(AP144="eb",parametre!D$23,IF(AP144="ep",parametre!D$24,0))))))))))))))))))))))))))</f>
        <v>129.5</v>
      </c>
      <c r="BE144" s="6">
        <f>IF(AP144="","",IF(AP144="v",parametre!E$25,IF(AP144="b",parametre!E$26,IF(AP144="tv",parametre!E$2,IF(AP144="ts",parametre!E$3,IF(AP144="tj",parametre!E$4,IF(AP144="tc",parametre!E$5,IF(AP144="tm",parametre!E$6,IF(AP144="tb",parametre!E$7,IF(AP144="tp",parametre!E$8,IF(AP144="plv",parametre!E$9,IF(AP144="pev",parametre!E$10,IF(AP144="pls",parametre!E$11,IF(AP144="pes",parametre!E$12,IF(AP144="pej",parametre!E$13,IF(AP144="pec",parametre!E$14,IF(AP144="pem",parametre!E$15,IF(AP144="peb",parametre!E$16,IF(AP144="pep",parametre!E$17,IF(AP144="ev",parametre!E$18,IF(AP144="es",parametre!E$19,IF(AP144="ej",parametre!E$20,IF(AP144="ec",parametre!E$21,IF(AP144="em",parametre!E$22,IF(AP144="eb",parametre!E$23,IF(AP144="ep",parametre!E$24,0))))))))))))))))))))))))))</f>
        <v>34.5</v>
      </c>
      <c r="BF144" s="54">
        <f t="shared" si="104"/>
        <v>164</v>
      </c>
      <c r="BG144" s="2"/>
      <c r="BH144" s="2"/>
      <c r="BI144" s="2"/>
      <c r="BJ144" s="6">
        <f t="shared" si="105"/>
        <v>0</v>
      </c>
      <c r="BK144" s="2"/>
      <c r="BL144" s="2"/>
      <c r="BM144" s="2"/>
      <c r="BN144" s="58">
        <f t="shared" si="106"/>
        <v>164</v>
      </c>
      <c r="BO144" s="57">
        <f t="shared" si="107"/>
        <v>0</v>
      </c>
      <c r="BP144" s="61">
        <f t="shared" si="108"/>
        <v>164</v>
      </c>
      <c r="BQ144" s="155" t="s">
        <v>193</v>
      </c>
      <c r="BR144" s="177" t="str">
        <f>CONCATENATE(Tableau2[[#This Row],[Colonne1]],".jpg")</f>
        <v>TOURTE Noa.jpg</v>
      </c>
      <c r="BS144" s="181" t="str">
        <f>$BP$1&amp;Tableau2[[#This Row],[Colonne70]]</f>
        <v>F:\Gestion club DIJON TT\licencie\TOURTE Noa.jpg</v>
      </c>
    </row>
    <row r="145" spans="1:71" ht="21" x14ac:dyDescent="0.25">
      <c r="A145" s="63" t="str">
        <f t="shared" si="88"/>
        <v>VANHAMME Tom</v>
      </c>
      <c r="B145" s="76">
        <v>43354</v>
      </c>
      <c r="C145">
        <v>2112654</v>
      </c>
      <c r="D145" s="2" t="s">
        <v>563</v>
      </c>
      <c r="E145" s="2" t="str">
        <f t="shared" si="89"/>
        <v>VANHAMME</v>
      </c>
      <c r="F145" t="s">
        <v>592</v>
      </c>
      <c r="G145" s="2" t="str">
        <f t="shared" si="90"/>
        <v>Tom</v>
      </c>
      <c r="H145"/>
      <c r="I145"/>
      <c r="J145"/>
      <c r="K145" s="178"/>
      <c r="L145" s="178"/>
      <c r="M145"/>
      <c r="N145" s="2"/>
      <c r="O145" s="2"/>
      <c r="P145" s="6">
        <f t="shared" si="91"/>
        <v>0</v>
      </c>
      <c r="Q145" s="2"/>
      <c r="R145" s="2"/>
      <c r="S145" s="2"/>
      <c r="T145" s="2"/>
      <c r="U145" s="2"/>
      <c r="V145" s="6">
        <f t="shared" si="92"/>
        <v>0</v>
      </c>
      <c r="W145" s="2"/>
      <c r="X145" s="2"/>
      <c r="Y145" s="2"/>
      <c r="Z145" s="2"/>
      <c r="AA145" s="2"/>
      <c r="AB145" s="6">
        <f t="shared" si="93"/>
        <v>0</v>
      </c>
      <c r="AC145" s="2"/>
      <c r="AD145" s="2"/>
      <c r="AE145" s="2"/>
      <c r="AF145" s="57">
        <f t="shared" si="94"/>
        <v>0</v>
      </c>
      <c r="AG145" s="76">
        <v>40336</v>
      </c>
      <c r="AH145" s="2">
        <f t="shared" si="95"/>
        <v>2010</v>
      </c>
      <c r="AI145" s="62">
        <f t="shared" si="96"/>
        <v>8</v>
      </c>
      <c r="AJ145" s="62" t="str">
        <f t="shared" si="97"/>
        <v>Poussin</v>
      </c>
      <c r="AK145" s="2" t="str">
        <f t="shared" si="98"/>
        <v>P</v>
      </c>
      <c r="AL145" t="s">
        <v>691</v>
      </c>
      <c r="AM145" s="2" t="str">
        <f t="shared" si="99"/>
        <v>T</v>
      </c>
      <c r="AN145" s="2"/>
      <c r="AO145" s="2" t="str">
        <f t="shared" si="100"/>
        <v/>
      </c>
      <c r="AP145" s="2" t="str">
        <f t="shared" si="101"/>
        <v>TP</v>
      </c>
      <c r="AQ145" s="50">
        <f>IF(AP145="",0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AR145" s="2"/>
      <c r="AS145" s="6">
        <f t="shared" si="102"/>
        <v>0</v>
      </c>
      <c r="AT145" s="2"/>
      <c r="AU145" s="6">
        <f>IF(AT145="",0,IF(AT145="non",0,IF(AT145="oui",IF(AJ145="veteran",parametre!I$7,IF(AJ145="senior",parametre!N$7,parametre!K$7)))))</f>
        <v>0</v>
      </c>
      <c r="AV145" s="2"/>
      <c r="AW145" s="6">
        <f>IF(AV145="",0,IF(AV145="oui",parametre!I$8,0))</f>
        <v>0</v>
      </c>
      <c r="AX145" s="2"/>
      <c r="AY145" s="6">
        <f>IF(AX145="",0,IF(AX145="oui",parametre!I$9,0))</f>
        <v>0</v>
      </c>
      <c r="AZ145" s="2"/>
      <c r="BA145" s="2"/>
      <c r="BB145" s="6">
        <f t="shared" si="103"/>
        <v>0</v>
      </c>
      <c r="BC145" s="50">
        <f>IF(AP145="",""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BD145" s="6">
        <f>IF(AP145="","",IF(AP145="v",parametre!D$25,IF(AP145="b",parametre!D$26,IF(AP145="tv",parametre!D$2,IF(AP145="ts",parametre!D$3,IF(AP145="tj",parametre!D$4,IF(AP145="tc",parametre!D$5,IF(AP145="tm",parametre!D$6,IF(AP145="tb",parametre!D$7,IF(AP145="tp",parametre!D$8,IF(AP145="plv",parametre!D$9,IF(AP145="pev",parametre!D$10,IF(AP145="pls",parametre!D$11,IF(AP145="pes",parametre!D$12,IF(AP145="pej",parametre!D$13,IF(AP145="pec",parametre!D$14,IF(AP145="pem",parametre!D$15,IF(AP145="peb",parametre!D$16,IF(AP145="pep",parametre!D$17,IF(AP145="ev",parametre!D$18,IF(AP145="es",parametre!D$19,IF(AP145="ej",parametre!D$20,IF(AP145="ec",parametre!D$21,IF(AP145="em",parametre!D$22,IF(AP145="eb",parametre!D$23,IF(AP145="ep",parametre!D$24,0))))))))))))))))))))))))))</f>
        <v>129.5</v>
      </c>
      <c r="BE145" s="6">
        <f>IF(AP145="","",IF(AP145="v",parametre!E$25,IF(AP145="b",parametre!E$26,IF(AP145="tv",parametre!E$2,IF(AP145="ts",parametre!E$3,IF(AP145="tj",parametre!E$4,IF(AP145="tc",parametre!E$5,IF(AP145="tm",parametre!E$6,IF(AP145="tb",parametre!E$7,IF(AP145="tp",parametre!E$8,IF(AP145="plv",parametre!E$9,IF(AP145="pev",parametre!E$10,IF(AP145="pls",parametre!E$11,IF(AP145="pes",parametre!E$12,IF(AP145="pej",parametre!E$13,IF(AP145="pec",parametre!E$14,IF(AP145="pem",parametre!E$15,IF(AP145="peb",parametre!E$16,IF(AP145="pep",parametre!E$17,IF(AP145="ev",parametre!E$18,IF(AP145="es",parametre!E$19,IF(AP145="ej",parametre!E$20,IF(AP145="ec",parametre!E$21,IF(AP145="em",parametre!E$22,IF(AP145="eb",parametre!E$23,IF(AP145="ep",parametre!E$24,0))))))))))))))))))))))))))</f>
        <v>34.5</v>
      </c>
      <c r="BF145" s="54">
        <f t="shared" si="104"/>
        <v>164</v>
      </c>
      <c r="BG145" s="2"/>
      <c r="BH145" s="2"/>
      <c r="BI145" s="2"/>
      <c r="BJ145" s="6">
        <f t="shared" si="105"/>
        <v>0</v>
      </c>
      <c r="BK145" s="2"/>
      <c r="BL145" s="2"/>
      <c r="BM145" s="2"/>
      <c r="BN145" s="58">
        <f t="shared" si="106"/>
        <v>164</v>
      </c>
      <c r="BO145" s="57">
        <f t="shared" si="107"/>
        <v>0</v>
      </c>
      <c r="BP145" s="61">
        <f t="shared" si="108"/>
        <v>164</v>
      </c>
      <c r="BQ145" s="155" t="s">
        <v>193</v>
      </c>
      <c r="BR145" s="177" t="str">
        <f>CONCATENATE(Tableau2[[#This Row],[Colonne1]],".jpg")</f>
        <v>VANHAMME Tom.jpg</v>
      </c>
      <c r="BS145" s="181" t="str">
        <f>$BP$1&amp;Tableau2[[#This Row],[Colonne70]]</f>
        <v>F:\Gestion club DIJON TT\licencie\VANHAMME Tom.jpg</v>
      </c>
    </row>
    <row r="146" spans="1:71" ht="21" x14ac:dyDescent="0.25">
      <c r="A146" s="63" t="str">
        <f t="shared" si="88"/>
        <v>VANHAMME David</v>
      </c>
      <c r="B146" s="76">
        <v>43389</v>
      </c>
      <c r="C146">
        <v>2112797</v>
      </c>
      <c r="D146" s="2" t="s">
        <v>563</v>
      </c>
      <c r="E146" s="2" t="str">
        <f t="shared" si="89"/>
        <v>VANHAMME</v>
      </c>
      <c r="F146" t="s">
        <v>654</v>
      </c>
      <c r="G146" s="2" t="str">
        <f t="shared" si="90"/>
        <v>David</v>
      </c>
      <c r="H146"/>
      <c r="I146"/>
      <c r="J146"/>
      <c r="K146" s="178"/>
      <c r="L146" s="178"/>
      <c r="M146"/>
      <c r="N146" s="2"/>
      <c r="O146" s="2"/>
      <c r="P146" s="6">
        <f t="shared" si="91"/>
        <v>0</v>
      </c>
      <c r="Q146" s="2"/>
      <c r="R146" s="2"/>
      <c r="S146" s="2"/>
      <c r="T146" s="2"/>
      <c r="U146" s="2"/>
      <c r="V146" s="6">
        <f t="shared" si="92"/>
        <v>0</v>
      </c>
      <c r="W146" s="2"/>
      <c r="X146" s="2"/>
      <c r="Y146" s="2"/>
      <c r="Z146" s="2"/>
      <c r="AA146" s="2"/>
      <c r="AB146" s="6">
        <f t="shared" si="93"/>
        <v>0</v>
      </c>
      <c r="AC146" s="2"/>
      <c r="AD146" s="2"/>
      <c r="AE146" s="2"/>
      <c r="AF146" s="57">
        <f t="shared" si="94"/>
        <v>0</v>
      </c>
      <c r="AG146" s="76">
        <v>26347</v>
      </c>
      <c r="AH146" s="2">
        <f t="shared" si="95"/>
        <v>1972</v>
      </c>
      <c r="AI146" s="62">
        <f t="shared" si="96"/>
        <v>46</v>
      </c>
      <c r="AJ146" s="62" t="str">
        <f t="shared" si="97"/>
        <v>Veteran</v>
      </c>
      <c r="AK146" s="2" t="str">
        <f t="shared" si="98"/>
        <v>V</v>
      </c>
      <c r="AL146" t="s">
        <v>692</v>
      </c>
      <c r="AM146" s="2" t="str">
        <f t="shared" si="99"/>
        <v>P</v>
      </c>
      <c r="AN146" s="2"/>
      <c r="AO146" s="2" t="str">
        <f t="shared" si="100"/>
        <v/>
      </c>
      <c r="AP146" s="2" t="str">
        <f t="shared" si="101"/>
        <v>PV</v>
      </c>
      <c r="AQ146" s="50">
        <f>IF(AP146="",0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AR146" s="2"/>
      <c r="AS146" s="6">
        <f t="shared" si="102"/>
        <v>0</v>
      </c>
      <c r="AT146" s="2"/>
      <c r="AU146" s="6">
        <f>IF(AT146="",0,IF(AT146="non",0,IF(AT146="oui",IF(AJ146="veteran",parametre!I$7,IF(AJ146="senior",parametre!N$7,parametre!K$7)))))</f>
        <v>0</v>
      </c>
      <c r="AV146" s="2"/>
      <c r="AW146" s="6">
        <f>IF(AV146="",0,IF(AV146="oui",parametre!I$8,0))</f>
        <v>0</v>
      </c>
      <c r="AX146" s="2"/>
      <c r="AY146" s="6">
        <f>IF(AX146="",0,IF(AX146="oui",parametre!I$9,0))</f>
        <v>0</v>
      </c>
      <c r="AZ146" s="2"/>
      <c r="BA146" s="2"/>
      <c r="BB146" s="6">
        <f t="shared" si="103"/>
        <v>0</v>
      </c>
      <c r="BC146" s="50">
        <f>IF(AP146="",""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BD146" s="6">
        <f>IF(AP146="","",IF(AP146="v",parametre!D$25,IF(AP146="b",parametre!D$26,IF(AP146="tv",parametre!D$2,IF(AP146="ts",parametre!D$3,IF(AP146="tj",parametre!D$4,IF(AP146="tc",parametre!D$5,IF(AP146="tm",parametre!D$6,IF(AP146="tb",parametre!D$7,IF(AP146="tp",parametre!D$8,IF(AP146="plv",parametre!D$9,IF(AP146="pev",parametre!D$10,IF(AP146="pls",parametre!D$11,IF(AP146="pes",parametre!D$12,IF(AP146="pej",parametre!D$13,IF(AP146="pec",parametre!D$14,IF(AP146="pem",parametre!D$15,IF(AP146="peb",parametre!D$16,IF(AP146="pep",parametre!D$17,IF(AP146="ev",parametre!D$18,IF(AP146="es",parametre!D$19,IF(AP146="ej",parametre!D$20,IF(AP146="ec",parametre!D$21,IF(AP146="em",parametre!D$22,IF(AP146="eb",parametre!D$23,IF(AP146="ep",parametre!D$24,0))))))))))))))))))))))))))</f>
        <v>0</v>
      </c>
      <c r="BE146" s="6">
        <f>IF(AP146="","",IF(AP146="v",parametre!E$25,IF(AP146="b",parametre!E$26,IF(AP146="tv",parametre!E$2,IF(AP146="ts",parametre!E$3,IF(AP146="tj",parametre!E$4,IF(AP146="tc",parametre!E$5,IF(AP146="tm",parametre!E$6,IF(AP146="tb",parametre!E$7,IF(AP146="tp",parametre!E$8,IF(AP146="plv",parametre!E$9,IF(AP146="pev",parametre!E$10,IF(AP146="pls",parametre!E$11,IF(AP146="pes",parametre!E$12,IF(AP146="pej",parametre!E$13,IF(AP146="pec",parametre!E$14,IF(AP146="pem",parametre!E$15,IF(AP146="peb",parametre!E$16,IF(AP146="pep",parametre!E$17,IF(AP146="ev",parametre!E$18,IF(AP146="es",parametre!E$19,IF(AP146="ej",parametre!E$20,IF(AP146="ec",parametre!E$21,IF(AP146="em",parametre!E$22,IF(AP146="eb",parametre!E$23,IF(AP146="ep",parametre!E$24,0))))))))))))))))))))))))))</f>
        <v>0</v>
      </c>
      <c r="BF146" s="54">
        <f t="shared" si="104"/>
        <v>0</v>
      </c>
      <c r="BG146" s="2"/>
      <c r="BH146" s="2"/>
      <c r="BI146" s="2"/>
      <c r="BJ146" s="6">
        <f t="shared" si="105"/>
        <v>0</v>
      </c>
      <c r="BK146" s="2"/>
      <c r="BL146" s="2"/>
      <c r="BM146" s="2"/>
      <c r="BN146" s="58">
        <f t="shared" si="106"/>
        <v>0</v>
      </c>
      <c r="BO146" s="57">
        <f t="shared" si="107"/>
        <v>0</v>
      </c>
      <c r="BP146" s="61">
        <f t="shared" si="108"/>
        <v>0</v>
      </c>
      <c r="BQ146" s="155" t="s">
        <v>193</v>
      </c>
      <c r="BR146" s="177" t="str">
        <f>CONCATENATE(Tableau2[[#This Row],[Colonne1]],".jpg")</f>
        <v>VANHAMME David.jpg</v>
      </c>
      <c r="BS146" s="181" t="str">
        <f>$BP$1&amp;Tableau2[[#This Row],[Colonne70]]</f>
        <v>F:\Gestion club DIJON TT\licencie\VANHAMME David.jpg</v>
      </c>
    </row>
    <row r="147" spans="1:71" ht="21" x14ac:dyDescent="0.25">
      <c r="A147" s="63" t="str">
        <f t="shared" si="88"/>
        <v>VARROT Marc</v>
      </c>
      <c r="B147" s="76">
        <v>43474</v>
      </c>
      <c r="C147">
        <v>2112899</v>
      </c>
      <c r="D147" s="2" t="s">
        <v>564</v>
      </c>
      <c r="E147" s="2" t="str">
        <f t="shared" si="89"/>
        <v>VARROT</v>
      </c>
      <c r="F147" t="s">
        <v>686</v>
      </c>
      <c r="G147" s="2" t="str">
        <f t="shared" si="90"/>
        <v>Marc</v>
      </c>
      <c r="H147"/>
      <c r="I147"/>
      <c r="J147"/>
      <c r="K147" s="178"/>
      <c r="L147" s="178"/>
      <c r="M147"/>
      <c r="N147" s="2"/>
      <c r="O147" s="2"/>
      <c r="P147" s="6">
        <f t="shared" si="91"/>
        <v>0</v>
      </c>
      <c r="Q147" s="2"/>
      <c r="R147" s="2"/>
      <c r="S147" s="2"/>
      <c r="T147" s="2"/>
      <c r="U147" s="2"/>
      <c r="V147" s="6">
        <f t="shared" si="92"/>
        <v>0</v>
      </c>
      <c r="W147" s="2"/>
      <c r="X147" s="2"/>
      <c r="Y147" s="2"/>
      <c r="Z147" s="2"/>
      <c r="AA147" s="2"/>
      <c r="AB147" s="6">
        <f t="shared" si="93"/>
        <v>0</v>
      </c>
      <c r="AC147" s="2"/>
      <c r="AD147" s="2"/>
      <c r="AE147" s="2"/>
      <c r="AF147" s="57">
        <f t="shared" si="94"/>
        <v>0</v>
      </c>
      <c r="AG147" s="76">
        <v>22180</v>
      </c>
      <c r="AH147" s="2">
        <f t="shared" si="95"/>
        <v>1960</v>
      </c>
      <c r="AI147" s="62">
        <f t="shared" si="96"/>
        <v>58</v>
      </c>
      <c r="AJ147" s="62" t="str">
        <f t="shared" si="97"/>
        <v>Veteran</v>
      </c>
      <c r="AK147" s="2" t="str">
        <f t="shared" si="98"/>
        <v>V</v>
      </c>
      <c r="AL147" t="s">
        <v>692</v>
      </c>
      <c r="AM147" s="2" t="str">
        <f t="shared" si="99"/>
        <v>P</v>
      </c>
      <c r="AN147" s="2"/>
      <c r="AO147" s="2" t="str">
        <f t="shared" si="100"/>
        <v/>
      </c>
      <c r="AP147" s="2" t="str">
        <f t="shared" si="101"/>
        <v>PV</v>
      </c>
      <c r="AQ147" s="50">
        <f>IF(AP147="",0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AR147" s="2"/>
      <c r="AS147" s="6">
        <f t="shared" si="102"/>
        <v>0</v>
      </c>
      <c r="AT147" s="2"/>
      <c r="AU147" s="6">
        <f>IF(AT147="",0,IF(AT147="non",0,IF(AT147="oui",IF(AJ147="veteran",parametre!I$7,IF(AJ147="senior",parametre!N$7,parametre!K$7)))))</f>
        <v>0</v>
      </c>
      <c r="AV147" s="2"/>
      <c r="AW147" s="6">
        <f>IF(AV147="",0,IF(AV147="oui",parametre!I$8,0))</f>
        <v>0</v>
      </c>
      <c r="AX147" s="2"/>
      <c r="AY147" s="6">
        <f>IF(AX147="",0,IF(AX147="oui",parametre!I$9,0))</f>
        <v>0</v>
      </c>
      <c r="AZ147" s="2"/>
      <c r="BA147" s="2"/>
      <c r="BB147" s="6">
        <f t="shared" si="103"/>
        <v>0</v>
      </c>
      <c r="BC147" s="50">
        <f>IF(AP147="",""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BD147" s="6">
        <f>IF(AP147="","",IF(AP147="v",parametre!D$25,IF(AP147="b",parametre!D$26,IF(AP147="tv",parametre!D$2,IF(AP147="ts",parametre!D$3,IF(AP147="tj",parametre!D$4,IF(AP147="tc",parametre!D$5,IF(AP147="tm",parametre!D$6,IF(AP147="tb",parametre!D$7,IF(AP147="tp",parametre!D$8,IF(AP147="plv",parametre!D$9,IF(AP147="pev",parametre!D$10,IF(AP147="pls",parametre!D$11,IF(AP147="pes",parametre!D$12,IF(AP147="pej",parametre!D$13,IF(AP147="pec",parametre!D$14,IF(AP147="pem",parametre!D$15,IF(AP147="peb",parametre!D$16,IF(AP147="pep",parametre!D$17,IF(AP147="ev",parametre!D$18,IF(AP147="es",parametre!D$19,IF(AP147="ej",parametre!D$20,IF(AP147="ec",parametre!D$21,IF(AP147="em",parametre!D$22,IF(AP147="eb",parametre!D$23,IF(AP147="ep",parametre!D$24,0))))))))))))))))))))))))))</f>
        <v>0</v>
      </c>
      <c r="BE147" s="6">
        <f>IF(AP147="","",IF(AP147="v",parametre!E$25,IF(AP147="b",parametre!E$26,IF(AP147="tv",parametre!E$2,IF(AP147="ts",parametre!E$3,IF(AP147="tj",parametre!E$4,IF(AP147="tc",parametre!E$5,IF(AP147="tm",parametre!E$6,IF(AP147="tb",parametre!E$7,IF(AP147="tp",parametre!E$8,IF(AP147="plv",parametre!E$9,IF(AP147="pev",parametre!E$10,IF(AP147="pls",parametre!E$11,IF(AP147="pes",parametre!E$12,IF(AP147="pej",parametre!E$13,IF(AP147="pec",parametre!E$14,IF(AP147="pem",parametre!E$15,IF(AP147="peb",parametre!E$16,IF(AP147="pep",parametre!E$17,IF(AP147="ev",parametre!E$18,IF(AP147="es",parametre!E$19,IF(AP147="ej",parametre!E$20,IF(AP147="ec",parametre!E$21,IF(AP147="em",parametre!E$22,IF(AP147="eb",parametre!E$23,IF(AP147="ep",parametre!E$24,0))))))))))))))))))))))))))</f>
        <v>0</v>
      </c>
      <c r="BF147" s="54">
        <f t="shared" si="104"/>
        <v>0</v>
      </c>
      <c r="BG147" s="2"/>
      <c r="BH147" s="2"/>
      <c r="BI147" s="2"/>
      <c r="BJ147" s="6">
        <f t="shared" si="105"/>
        <v>0</v>
      </c>
      <c r="BK147" s="2"/>
      <c r="BL147" s="2"/>
      <c r="BM147" s="2"/>
      <c r="BN147" s="58">
        <f t="shared" si="106"/>
        <v>0</v>
      </c>
      <c r="BO147" s="57">
        <f t="shared" si="107"/>
        <v>0</v>
      </c>
      <c r="BP147" s="61">
        <f t="shared" si="108"/>
        <v>0</v>
      </c>
      <c r="BQ147" s="155" t="s">
        <v>193</v>
      </c>
      <c r="BR147" s="177" t="str">
        <f>CONCATENATE(Tableau2[[#This Row],[Colonne1]],".jpg")</f>
        <v>VARROT Marc.jpg</v>
      </c>
      <c r="BS147" s="181" t="str">
        <f>$BP$1&amp;Tableau2[[#This Row],[Colonne70]]</f>
        <v>F:\Gestion club DIJON TT\licencie\VARROT Marc.jpg</v>
      </c>
    </row>
    <row r="148" spans="1:71" ht="21" x14ac:dyDescent="0.25">
      <c r="A148" s="63" t="str">
        <f t="shared" si="88"/>
        <v>VAVASSEUR Eric</v>
      </c>
      <c r="B148" s="76">
        <v>43354</v>
      </c>
      <c r="C148">
        <v>2112659</v>
      </c>
      <c r="D148" s="2" t="s">
        <v>565</v>
      </c>
      <c r="E148" s="2" t="str">
        <f t="shared" si="89"/>
        <v>VAVASSEUR</v>
      </c>
      <c r="F148" t="s">
        <v>632</v>
      </c>
      <c r="G148" s="2" t="str">
        <f t="shared" si="90"/>
        <v>Eric</v>
      </c>
      <c r="H148"/>
      <c r="I148"/>
      <c r="J148"/>
      <c r="K148" s="178"/>
      <c r="L148" s="178"/>
      <c r="M148"/>
      <c r="N148" s="2"/>
      <c r="O148" s="2"/>
      <c r="P148" s="6">
        <f t="shared" si="91"/>
        <v>0</v>
      </c>
      <c r="Q148" s="2"/>
      <c r="R148" s="2"/>
      <c r="S148" s="2"/>
      <c r="T148" s="2"/>
      <c r="U148" s="2"/>
      <c r="V148" s="6">
        <f t="shared" si="92"/>
        <v>0</v>
      </c>
      <c r="W148" s="2"/>
      <c r="X148" s="2"/>
      <c r="Y148" s="2"/>
      <c r="Z148" s="2"/>
      <c r="AA148" s="2"/>
      <c r="AB148" s="6">
        <f t="shared" si="93"/>
        <v>0</v>
      </c>
      <c r="AC148" s="2"/>
      <c r="AD148" s="2"/>
      <c r="AE148" s="2"/>
      <c r="AF148" s="57">
        <f t="shared" si="94"/>
        <v>0</v>
      </c>
      <c r="AG148" s="76">
        <v>27530</v>
      </c>
      <c r="AH148" s="2">
        <f t="shared" si="95"/>
        <v>1975</v>
      </c>
      <c r="AI148" s="62">
        <f t="shared" si="96"/>
        <v>43</v>
      </c>
      <c r="AJ148" s="62" t="str">
        <f t="shared" si="97"/>
        <v>Veteran</v>
      </c>
      <c r="AK148" s="2" t="str">
        <f t="shared" si="98"/>
        <v>V</v>
      </c>
      <c r="AL148" t="s">
        <v>692</v>
      </c>
      <c r="AM148" s="2" t="str">
        <f t="shared" si="99"/>
        <v>P</v>
      </c>
      <c r="AN148" s="2"/>
      <c r="AO148" s="2" t="str">
        <f t="shared" si="100"/>
        <v/>
      </c>
      <c r="AP148" s="2" t="str">
        <f t="shared" si="101"/>
        <v>PV</v>
      </c>
      <c r="AQ148" s="50">
        <f>IF(AP148="",0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AR148" s="2"/>
      <c r="AS148" s="6">
        <f t="shared" si="102"/>
        <v>0</v>
      </c>
      <c r="AT148" s="2"/>
      <c r="AU148" s="6">
        <f>IF(AT148="",0,IF(AT148="non",0,IF(AT148="oui",IF(AJ148="veteran",parametre!I$7,IF(AJ148="senior",parametre!N$7,parametre!K$7)))))</f>
        <v>0</v>
      </c>
      <c r="AV148" s="2"/>
      <c r="AW148" s="6">
        <f>IF(AV148="",0,IF(AV148="oui",parametre!I$8,0))</f>
        <v>0</v>
      </c>
      <c r="AX148" s="2"/>
      <c r="AY148" s="6">
        <f>IF(AX148="",0,IF(AX148="oui",parametre!I$9,0))</f>
        <v>0</v>
      </c>
      <c r="AZ148" s="2"/>
      <c r="BA148" s="2"/>
      <c r="BB148" s="6">
        <f t="shared" si="103"/>
        <v>0</v>
      </c>
      <c r="BC148" s="50">
        <f>IF(AP148="",""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BD148" s="6">
        <f>IF(AP148="","",IF(AP148="v",parametre!D$25,IF(AP148="b",parametre!D$26,IF(AP148="tv",parametre!D$2,IF(AP148="ts",parametre!D$3,IF(AP148="tj",parametre!D$4,IF(AP148="tc",parametre!D$5,IF(AP148="tm",parametre!D$6,IF(AP148="tb",parametre!D$7,IF(AP148="tp",parametre!D$8,IF(AP148="plv",parametre!D$9,IF(AP148="pev",parametre!D$10,IF(AP148="pls",parametre!D$11,IF(AP148="pes",parametre!D$12,IF(AP148="pej",parametre!D$13,IF(AP148="pec",parametre!D$14,IF(AP148="pem",parametre!D$15,IF(AP148="peb",parametre!D$16,IF(AP148="pep",parametre!D$17,IF(AP148="ev",parametre!D$18,IF(AP148="es",parametre!D$19,IF(AP148="ej",parametre!D$20,IF(AP148="ec",parametre!D$21,IF(AP148="em",parametre!D$22,IF(AP148="eb",parametre!D$23,IF(AP148="ep",parametre!D$24,0))))))))))))))))))))))))))</f>
        <v>0</v>
      </c>
      <c r="BE148" s="6">
        <f>IF(AP148="","",IF(AP148="v",parametre!E$25,IF(AP148="b",parametre!E$26,IF(AP148="tv",parametre!E$2,IF(AP148="ts",parametre!E$3,IF(AP148="tj",parametre!E$4,IF(AP148="tc",parametre!E$5,IF(AP148="tm",parametre!E$6,IF(AP148="tb",parametre!E$7,IF(AP148="tp",parametre!E$8,IF(AP148="plv",parametre!E$9,IF(AP148="pev",parametre!E$10,IF(AP148="pls",parametre!E$11,IF(AP148="pes",parametre!E$12,IF(AP148="pej",parametre!E$13,IF(AP148="pec",parametre!E$14,IF(AP148="pem",parametre!E$15,IF(AP148="peb",parametre!E$16,IF(AP148="pep",parametre!E$17,IF(AP148="ev",parametre!E$18,IF(AP148="es",parametre!E$19,IF(AP148="ej",parametre!E$20,IF(AP148="ec",parametre!E$21,IF(AP148="em",parametre!E$22,IF(AP148="eb",parametre!E$23,IF(AP148="ep",parametre!E$24,0))))))))))))))))))))))))))</f>
        <v>0</v>
      </c>
      <c r="BF148" s="54">
        <f t="shared" si="104"/>
        <v>0</v>
      </c>
      <c r="BG148" s="2"/>
      <c r="BH148" s="2"/>
      <c r="BI148" s="2"/>
      <c r="BJ148" s="6">
        <f t="shared" si="105"/>
        <v>0</v>
      </c>
      <c r="BK148" s="2"/>
      <c r="BL148" s="2"/>
      <c r="BM148" s="2"/>
      <c r="BN148" s="58">
        <f t="shared" si="106"/>
        <v>0</v>
      </c>
      <c r="BO148" s="57">
        <f t="shared" si="107"/>
        <v>0</v>
      </c>
      <c r="BP148" s="61">
        <f t="shared" si="108"/>
        <v>0</v>
      </c>
      <c r="BQ148" s="155" t="s">
        <v>193</v>
      </c>
      <c r="BR148" s="177" t="str">
        <f>CONCATENATE(Tableau2[[#This Row],[Colonne1]],".jpg")</f>
        <v>VAVASSEUR Eric.jpg</v>
      </c>
      <c r="BS148" s="181" t="str">
        <f>$BP$1&amp;Tableau2[[#This Row],[Colonne70]]</f>
        <v>F:\Gestion club DIJON TT\licencie\VAVASSEUR Eric.jpg</v>
      </c>
    </row>
    <row r="149" spans="1:71" ht="21" x14ac:dyDescent="0.25">
      <c r="A149" s="63" t="str">
        <f t="shared" si="88"/>
        <v>VELDEMAN Alexis</v>
      </c>
      <c r="B149" s="76">
        <v>43347</v>
      </c>
      <c r="C149">
        <v>6212484</v>
      </c>
      <c r="D149" s="2" t="s">
        <v>566</v>
      </c>
      <c r="E149" s="2" t="str">
        <f t="shared" si="89"/>
        <v>VELDEMAN</v>
      </c>
      <c r="F149" t="s">
        <v>599</v>
      </c>
      <c r="G149" s="2" t="str">
        <f t="shared" si="90"/>
        <v>Alexis</v>
      </c>
      <c r="H149"/>
      <c r="I149"/>
      <c r="J149"/>
      <c r="K149" s="178"/>
      <c r="L149" s="178"/>
      <c r="M149"/>
      <c r="N149" s="2"/>
      <c r="O149" s="2"/>
      <c r="P149" s="6">
        <f t="shared" si="91"/>
        <v>0</v>
      </c>
      <c r="Q149" s="2"/>
      <c r="R149" s="2"/>
      <c r="S149" s="2"/>
      <c r="T149" s="2"/>
      <c r="U149" s="2"/>
      <c r="V149" s="6">
        <f t="shared" si="92"/>
        <v>0</v>
      </c>
      <c r="W149" s="2"/>
      <c r="X149" s="2"/>
      <c r="Y149" s="2"/>
      <c r="Z149" s="2"/>
      <c r="AA149" s="2"/>
      <c r="AB149" s="6">
        <f t="shared" si="93"/>
        <v>0</v>
      </c>
      <c r="AC149" s="2"/>
      <c r="AD149" s="2"/>
      <c r="AE149" s="2"/>
      <c r="AF149" s="57">
        <f t="shared" si="94"/>
        <v>0</v>
      </c>
      <c r="AG149" s="76">
        <v>34271</v>
      </c>
      <c r="AH149" s="2">
        <f t="shared" si="95"/>
        <v>1993</v>
      </c>
      <c r="AI149" s="62">
        <f t="shared" si="96"/>
        <v>25</v>
      </c>
      <c r="AJ149" s="62" t="str">
        <f t="shared" si="97"/>
        <v>Senior</v>
      </c>
      <c r="AK149" s="2" t="str">
        <f t="shared" si="98"/>
        <v>S</v>
      </c>
      <c r="AL149" t="s">
        <v>691</v>
      </c>
      <c r="AM149" s="2" t="str">
        <f t="shared" si="99"/>
        <v>T</v>
      </c>
      <c r="AN149" s="2"/>
      <c r="AO149" s="2" t="str">
        <f t="shared" si="100"/>
        <v/>
      </c>
      <c r="AP149" s="2" t="str">
        <f t="shared" si="101"/>
        <v>TS</v>
      </c>
      <c r="AQ149" s="50">
        <f>IF(AP149="",0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AR149" s="2"/>
      <c r="AS149" s="6">
        <f t="shared" si="102"/>
        <v>0</v>
      </c>
      <c r="AT149" s="2"/>
      <c r="AU149" s="6">
        <f>IF(AT149="",0,IF(AT149="non",0,IF(AT149="oui",IF(AJ149="veteran",parametre!I$7,IF(AJ149="senior",parametre!N$7,parametre!K$7)))))</f>
        <v>0</v>
      </c>
      <c r="AV149" s="2"/>
      <c r="AW149" s="6">
        <f>IF(AV149="",0,IF(AV149="oui",parametre!I$8,0))</f>
        <v>0</v>
      </c>
      <c r="AX149" s="2"/>
      <c r="AY149" s="6">
        <f>IF(AX149="",0,IF(AX149="oui",parametre!I$9,0))</f>
        <v>0</v>
      </c>
      <c r="AZ149" s="2"/>
      <c r="BA149" s="2"/>
      <c r="BB149" s="6">
        <f t="shared" si="103"/>
        <v>0</v>
      </c>
      <c r="BC149" s="50">
        <f>IF(AP149="",""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BD149" s="6">
        <f>IF(AP149="","",IF(AP149="v",parametre!D$25,IF(AP149="b",parametre!D$26,IF(AP149="tv",parametre!D$2,IF(AP149="ts",parametre!D$3,IF(AP149="tj",parametre!D$4,IF(AP149="tc",parametre!D$5,IF(AP149="tm",parametre!D$6,IF(AP149="tb",parametre!D$7,IF(AP149="tp",parametre!D$8,IF(AP149="plv",parametre!D$9,IF(AP149="pev",parametre!D$10,IF(AP149="pls",parametre!D$11,IF(AP149="pes",parametre!D$12,IF(AP149="pej",parametre!D$13,IF(AP149="pec",parametre!D$14,IF(AP149="pem",parametre!D$15,IF(AP149="peb",parametre!D$16,IF(AP149="pep",parametre!D$17,IF(AP149="ev",parametre!D$18,IF(AP149="es",parametre!D$19,IF(AP149="ej",parametre!D$20,IF(AP149="ec",parametre!D$21,IF(AP149="em",parametre!D$22,IF(AP149="eb",parametre!D$23,IF(AP149="ep",parametre!D$24,0))))))))))))))))))))))))))</f>
        <v>125</v>
      </c>
      <c r="BE149" s="6">
        <f>IF(AP149="","",IF(AP149="v",parametre!E$25,IF(AP149="b",parametre!E$26,IF(AP149="tv",parametre!E$2,IF(AP149="ts",parametre!E$3,IF(AP149="tj",parametre!E$4,IF(AP149="tc",parametre!E$5,IF(AP149="tm",parametre!E$6,IF(AP149="tb",parametre!E$7,IF(AP149="tp",parametre!E$8,IF(AP149="plv",parametre!E$9,IF(AP149="pev",parametre!E$10,IF(AP149="pls",parametre!E$11,IF(AP149="pes",parametre!E$12,IF(AP149="pej",parametre!E$13,IF(AP149="pec",parametre!E$14,IF(AP149="pem",parametre!E$15,IF(AP149="peb",parametre!E$16,IF(AP149="pep",parametre!E$17,IF(AP149="ev",parametre!E$18,IF(AP149="es",parametre!E$19,IF(AP149="ej",parametre!E$20,IF(AP149="ec",parametre!E$21,IF(AP149="em",parametre!E$22,IF(AP149="eb",parametre!E$23,IF(AP149="ep",parametre!E$24,0))))))))))))))))))))))))))</f>
        <v>59</v>
      </c>
      <c r="BF149" s="54">
        <f t="shared" si="104"/>
        <v>184</v>
      </c>
      <c r="BG149" s="2"/>
      <c r="BH149" s="2"/>
      <c r="BI149" s="2"/>
      <c r="BJ149" s="6">
        <f t="shared" si="105"/>
        <v>0</v>
      </c>
      <c r="BK149" s="2"/>
      <c r="BL149" s="2"/>
      <c r="BM149" s="2"/>
      <c r="BN149" s="58">
        <f t="shared" si="106"/>
        <v>184</v>
      </c>
      <c r="BO149" s="57">
        <f t="shared" si="107"/>
        <v>0</v>
      </c>
      <c r="BP149" s="61">
        <f t="shared" si="108"/>
        <v>184</v>
      </c>
      <c r="BQ149" s="155" t="s">
        <v>193</v>
      </c>
      <c r="BR149" s="177" t="str">
        <f>CONCATENATE(Tableau2[[#This Row],[Colonne1]],".jpg")</f>
        <v>VELDEMAN Alexis.jpg</v>
      </c>
      <c r="BS149" s="181" t="str">
        <f>$BP$1&amp;Tableau2[[#This Row],[Colonne70]]</f>
        <v>F:\Gestion club DIJON TT\licencie\VELDEMAN Alexis.jpg</v>
      </c>
    </row>
    <row r="150" spans="1:71" ht="21" x14ac:dyDescent="0.25">
      <c r="A150" s="63" t="str">
        <f t="shared" si="88"/>
        <v>VIEILLY Liam</v>
      </c>
      <c r="B150" s="76">
        <v>43370</v>
      </c>
      <c r="C150">
        <v>2112715</v>
      </c>
      <c r="D150" s="2" t="s">
        <v>567</v>
      </c>
      <c r="E150" s="2" t="str">
        <f t="shared" si="89"/>
        <v>VIEILLY</v>
      </c>
      <c r="F150" t="s">
        <v>577</v>
      </c>
      <c r="G150" s="2" t="str">
        <f t="shared" si="90"/>
        <v>Liam</v>
      </c>
      <c r="H150"/>
      <c r="I150"/>
      <c r="J150"/>
      <c r="K150" s="178"/>
      <c r="L150" s="178"/>
      <c r="M150"/>
      <c r="N150" s="2"/>
      <c r="O150" s="2"/>
      <c r="P150" s="6">
        <f t="shared" si="91"/>
        <v>0</v>
      </c>
      <c r="Q150" s="2"/>
      <c r="R150" s="2"/>
      <c r="S150" s="2"/>
      <c r="T150" s="2"/>
      <c r="U150" s="2"/>
      <c r="V150" s="6">
        <f t="shared" si="92"/>
        <v>0</v>
      </c>
      <c r="W150" s="2"/>
      <c r="X150" s="2"/>
      <c r="Y150" s="2"/>
      <c r="Z150" s="2"/>
      <c r="AA150" s="2"/>
      <c r="AB150" s="6">
        <f t="shared" si="93"/>
        <v>0</v>
      </c>
      <c r="AC150" s="2"/>
      <c r="AD150" s="2"/>
      <c r="AE150" s="2"/>
      <c r="AF150" s="57">
        <f t="shared" si="94"/>
        <v>0</v>
      </c>
      <c r="AG150" s="76">
        <v>41291</v>
      </c>
      <c r="AH150" s="2">
        <f t="shared" si="95"/>
        <v>2013</v>
      </c>
      <c r="AI150" s="62">
        <f t="shared" si="96"/>
        <v>5</v>
      </c>
      <c r="AJ150" s="62" t="str">
        <f t="shared" si="97"/>
        <v>Poussin</v>
      </c>
      <c r="AK150" s="2" t="str">
        <f t="shared" si="98"/>
        <v>P</v>
      </c>
      <c r="AL150" t="s">
        <v>691</v>
      </c>
      <c r="AM150" s="2" t="str">
        <f t="shared" si="99"/>
        <v>T</v>
      </c>
      <c r="AN150" s="2"/>
      <c r="AO150" s="2" t="str">
        <f t="shared" si="100"/>
        <v/>
      </c>
      <c r="AP150" s="2" t="str">
        <f t="shared" si="101"/>
        <v>TP</v>
      </c>
      <c r="AQ150" s="50">
        <f>IF(AP150="",0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AR150" s="2"/>
      <c r="AS150" s="6">
        <f t="shared" si="102"/>
        <v>0</v>
      </c>
      <c r="AT150" s="2"/>
      <c r="AU150" s="6">
        <f>IF(AT150="",0,IF(AT150="non",0,IF(AT150="oui",IF(AJ150="veteran",parametre!I$7,IF(AJ150="senior",parametre!N$7,parametre!K$7)))))</f>
        <v>0</v>
      </c>
      <c r="AV150" s="2"/>
      <c r="AW150" s="6">
        <f>IF(AV150="",0,IF(AV150="oui",parametre!I$8,0))</f>
        <v>0</v>
      </c>
      <c r="AX150" s="2"/>
      <c r="AY150" s="6">
        <f>IF(AX150="",0,IF(AX150="oui",parametre!I$9,0))</f>
        <v>0</v>
      </c>
      <c r="AZ150" s="2"/>
      <c r="BA150" s="2"/>
      <c r="BB150" s="6">
        <f t="shared" si="103"/>
        <v>0</v>
      </c>
      <c r="BC150" s="50">
        <f>IF(AP150="",""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BD150" s="6">
        <f>IF(AP150="","",IF(AP150="v",parametre!D$25,IF(AP150="b",parametre!D$26,IF(AP150="tv",parametre!D$2,IF(AP150="ts",parametre!D$3,IF(AP150="tj",parametre!D$4,IF(AP150="tc",parametre!D$5,IF(AP150="tm",parametre!D$6,IF(AP150="tb",parametre!D$7,IF(AP150="tp",parametre!D$8,IF(AP150="plv",parametre!D$9,IF(AP150="pev",parametre!D$10,IF(AP150="pls",parametre!D$11,IF(AP150="pes",parametre!D$12,IF(AP150="pej",parametre!D$13,IF(AP150="pec",parametre!D$14,IF(AP150="pem",parametre!D$15,IF(AP150="peb",parametre!D$16,IF(AP150="pep",parametre!D$17,IF(AP150="ev",parametre!D$18,IF(AP150="es",parametre!D$19,IF(AP150="ej",parametre!D$20,IF(AP150="ec",parametre!D$21,IF(AP150="em",parametre!D$22,IF(AP150="eb",parametre!D$23,IF(AP150="ep",parametre!D$24,0))))))))))))))))))))))))))</f>
        <v>129.5</v>
      </c>
      <c r="BE150" s="6">
        <f>IF(AP150="","",IF(AP150="v",parametre!E$25,IF(AP150="b",parametre!E$26,IF(AP150="tv",parametre!E$2,IF(AP150="ts",parametre!E$3,IF(AP150="tj",parametre!E$4,IF(AP150="tc",parametre!E$5,IF(AP150="tm",parametre!E$6,IF(AP150="tb",parametre!E$7,IF(AP150="tp",parametre!E$8,IF(AP150="plv",parametre!E$9,IF(AP150="pev",parametre!E$10,IF(AP150="pls",parametre!E$11,IF(AP150="pes",parametre!E$12,IF(AP150="pej",parametre!E$13,IF(AP150="pec",parametre!E$14,IF(AP150="pem",parametre!E$15,IF(AP150="peb",parametre!E$16,IF(AP150="pep",parametre!E$17,IF(AP150="ev",parametre!E$18,IF(AP150="es",parametre!E$19,IF(AP150="ej",parametre!E$20,IF(AP150="ec",parametre!E$21,IF(AP150="em",parametre!E$22,IF(AP150="eb",parametre!E$23,IF(AP150="ep",parametre!E$24,0))))))))))))))))))))))))))</f>
        <v>34.5</v>
      </c>
      <c r="BF150" s="54">
        <f t="shared" si="104"/>
        <v>164</v>
      </c>
      <c r="BG150" s="2"/>
      <c r="BH150" s="2"/>
      <c r="BI150" s="2"/>
      <c r="BJ150" s="6">
        <f t="shared" si="105"/>
        <v>0</v>
      </c>
      <c r="BK150" s="2"/>
      <c r="BL150" s="2"/>
      <c r="BM150" s="2"/>
      <c r="BN150" s="58">
        <f t="shared" si="106"/>
        <v>164</v>
      </c>
      <c r="BO150" s="57">
        <f t="shared" si="107"/>
        <v>0</v>
      </c>
      <c r="BP150" s="61">
        <f t="shared" si="108"/>
        <v>164</v>
      </c>
      <c r="BQ150" s="155" t="s">
        <v>193</v>
      </c>
      <c r="BR150" s="177" t="str">
        <f>CONCATENATE(Tableau2[[#This Row],[Colonne1]],".jpg")</f>
        <v>VIEILLY Liam.jpg</v>
      </c>
      <c r="BS150" s="181" t="str">
        <f>$BP$1&amp;Tableau2[[#This Row],[Colonne70]]</f>
        <v>F:\Gestion club DIJON TT\licencie\VIEILLY Liam.jpg</v>
      </c>
    </row>
    <row r="151" spans="1:71" ht="21" x14ac:dyDescent="0.25">
      <c r="A151" s="63" t="str">
        <f t="shared" si="88"/>
        <v>VINETTE Wesley</v>
      </c>
      <c r="B151" s="76">
        <v>43354</v>
      </c>
      <c r="C151">
        <v>2112660</v>
      </c>
      <c r="D151" s="2" t="s">
        <v>568</v>
      </c>
      <c r="E151" s="2" t="str">
        <f t="shared" si="89"/>
        <v>VINETTE</v>
      </c>
      <c r="F151" t="s">
        <v>687</v>
      </c>
      <c r="G151" s="2" t="str">
        <f t="shared" si="90"/>
        <v>Wesley</v>
      </c>
      <c r="H151"/>
      <c r="I151"/>
      <c r="J151"/>
      <c r="K151" s="178"/>
      <c r="L151" s="178"/>
      <c r="M151"/>
      <c r="N151" s="2"/>
      <c r="O151" s="2"/>
      <c r="P151" s="6">
        <f t="shared" si="91"/>
        <v>0</v>
      </c>
      <c r="Q151" s="2"/>
      <c r="R151" s="2"/>
      <c r="S151" s="2"/>
      <c r="T151" s="2"/>
      <c r="U151" s="2"/>
      <c r="V151" s="6">
        <f t="shared" si="92"/>
        <v>0</v>
      </c>
      <c r="W151" s="2"/>
      <c r="X151" s="2"/>
      <c r="Y151" s="2"/>
      <c r="Z151" s="2"/>
      <c r="AA151" s="2"/>
      <c r="AB151" s="6">
        <f t="shared" si="93"/>
        <v>0</v>
      </c>
      <c r="AC151" s="2"/>
      <c r="AD151" s="2"/>
      <c r="AE151" s="2"/>
      <c r="AF151" s="57">
        <f t="shared" si="94"/>
        <v>0</v>
      </c>
      <c r="AG151" s="76">
        <v>40153</v>
      </c>
      <c r="AH151" s="2">
        <f t="shared" si="95"/>
        <v>2009</v>
      </c>
      <c r="AI151" s="62">
        <f t="shared" si="96"/>
        <v>9</v>
      </c>
      <c r="AJ151" s="62" t="str">
        <f t="shared" si="97"/>
        <v>Benjamin</v>
      </c>
      <c r="AK151" s="2" t="str">
        <f t="shared" si="98"/>
        <v>B</v>
      </c>
      <c r="AL151" t="s">
        <v>691</v>
      </c>
      <c r="AM151" s="2" t="str">
        <f t="shared" si="99"/>
        <v>T</v>
      </c>
      <c r="AN151" s="2"/>
      <c r="AO151" s="2" t="str">
        <f t="shared" si="100"/>
        <v/>
      </c>
      <c r="AP151" s="2" t="str">
        <f t="shared" si="101"/>
        <v>TB</v>
      </c>
      <c r="AQ151" s="50">
        <f>IF(AP151="",0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AR151" s="2"/>
      <c r="AS151" s="6">
        <f t="shared" si="102"/>
        <v>0</v>
      </c>
      <c r="AT151" s="2"/>
      <c r="AU151" s="6">
        <f>IF(AT151="",0,IF(AT151="non",0,IF(AT151="oui",IF(AJ151="veteran",parametre!I$7,IF(AJ151="senior",parametre!N$7,parametre!K$7)))))</f>
        <v>0</v>
      </c>
      <c r="AV151" s="2"/>
      <c r="AW151" s="6">
        <f>IF(AV151="",0,IF(AV151="oui",parametre!I$8,0))</f>
        <v>0</v>
      </c>
      <c r="AX151" s="2"/>
      <c r="AY151" s="6">
        <f>IF(AX151="",0,IF(AX151="oui",parametre!I$9,0))</f>
        <v>0</v>
      </c>
      <c r="AZ151" s="2"/>
      <c r="BA151" s="2"/>
      <c r="BB151" s="6">
        <f t="shared" si="103"/>
        <v>0</v>
      </c>
      <c r="BC151" s="50">
        <f>IF(AP151="",""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BD151" s="6">
        <f>IF(AP151="","",IF(AP151="v",parametre!D$25,IF(AP151="b",parametre!D$26,IF(AP151="tv",parametre!D$2,IF(AP151="ts",parametre!D$3,IF(AP151="tj",parametre!D$4,IF(AP151="tc",parametre!D$5,IF(AP151="tm",parametre!D$6,IF(AP151="tb",parametre!D$7,IF(AP151="tp",parametre!D$8,IF(AP151="plv",parametre!D$9,IF(AP151="pev",parametre!D$10,IF(AP151="pls",parametre!D$11,IF(AP151="pes",parametre!D$12,IF(AP151="pej",parametre!D$13,IF(AP151="pec",parametre!D$14,IF(AP151="pem",parametre!D$15,IF(AP151="peb",parametre!D$16,IF(AP151="pep",parametre!D$17,IF(AP151="ev",parametre!D$18,IF(AP151="es",parametre!D$19,IF(AP151="ej",parametre!D$20,IF(AP151="ec",parametre!D$21,IF(AP151="em",parametre!D$22,IF(AP151="eb",parametre!D$23,IF(AP151="ep",parametre!D$24,0))))))))))))))))))))))))))</f>
        <v>129.5</v>
      </c>
      <c r="BE151" s="6">
        <f>IF(AP151="","",IF(AP151="v",parametre!E$25,IF(AP151="b",parametre!E$26,IF(AP151="tv",parametre!E$2,IF(AP151="ts",parametre!E$3,IF(AP151="tj",parametre!E$4,IF(AP151="tc",parametre!E$5,IF(AP151="tm",parametre!E$6,IF(AP151="tb",parametre!E$7,IF(AP151="tp",parametre!E$8,IF(AP151="plv",parametre!E$9,IF(AP151="pev",parametre!E$10,IF(AP151="pls",parametre!E$11,IF(AP151="pes",parametre!E$12,IF(AP151="pej",parametre!E$13,IF(AP151="pec",parametre!E$14,IF(AP151="pem",parametre!E$15,IF(AP151="peb",parametre!E$16,IF(AP151="pep",parametre!E$17,IF(AP151="ev",parametre!E$18,IF(AP151="es",parametre!E$19,IF(AP151="ej",parametre!E$20,IF(AP151="ec",parametre!E$21,IF(AP151="em",parametre!E$22,IF(AP151="eb",parametre!E$23,IF(AP151="ep",parametre!E$24,0))))))))))))))))))))))))))</f>
        <v>34.5</v>
      </c>
      <c r="BF151" s="54">
        <f t="shared" si="104"/>
        <v>164</v>
      </c>
      <c r="BG151" s="2"/>
      <c r="BH151" s="2"/>
      <c r="BI151" s="2"/>
      <c r="BJ151" s="6">
        <f t="shared" si="105"/>
        <v>0</v>
      </c>
      <c r="BK151" s="2"/>
      <c r="BL151" s="2"/>
      <c r="BM151" s="2"/>
      <c r="BN151" s="58">
        <f t="shared" si="106"/>
        <v>164</v>
      </c>
      <c r="BO151" s="57">
        <f t="shared" si="107"/>
        <v>0</v>
      </c>
      <c r="BP151" s="61">
        <f t="shared" si="108"/>
        <v>164</v>
      </c>
      <c r="BQ151" s="155" t="s">
        <v>193</v>
      </c>
      <c r="BR151" s="177" t="str">
        <f>CONCATENATE(Tableau2[[#This Row],[Colonne1]],".jpg")</f>
        <v>VINETTE Wesley.jpg</v>
      </c>
      <c r="BS151" s="181" t="str">
        <f>$BP$1&amp;Tableau2[[#This Row],[Colonne70]]</f>
        <v>F:\Gestion club DIJON TT\licencie\VINETTE Wesley.jpg</v>
      </c>
    </row>
    <row r="152" spans="1:71" ht="21" x14ac:dyDescent="0.25">
      <c r="A152" s="63" t="str">
        <f t="shared" si="88"/>
        <v>VUILLIER Gabriel</v>
      </c>
      <c r="B152" s="76">
        <v>43354</v>
      </c>
      <c r="C152">
        <v>2112655</v>
      </c>
      <c r="D152" s="2" t="s">
        <v>569</v>
      </c>
      <c r="E152" s="2" t="str">
        <f t="shared" si="89"/>
        <v>VUILLIER</v>
      </c>
      <c r="F152" t="s">
        <v>673</v>
      </c>
      <c r="G152" s="2" t="str">
        <f t="shared" si="90"/>
        <v>Gabriel</v>
      </c>
      <c r="H152"/>
      <c r="I152"/>
      <c r="J152"/>
      <c r="K152" s="178"/>
      <c r="L152" s="178"/>
      <c r="M152"/>
      <c r="N152" s="2"/>
      <c r="O152" s="2"/>
      <c r="P152" s="6">
        <f t="shared" si="91"/>
        <v>0</v>
      </c>
      <c r="Q152" s="2"/>
      <c r="R152" s="2"/>
      <c r="S152" s="2"/>
      <c r="T152" s="2"/>
      <c r="U152" s="2"/>
      <c r="V152" s="6">
        <f t="shared" si="92"/>
        <v>0</v>
      </c>
      <c r="W152" s="2"/>
      <c r="X152" s="2"/>
      <c r="Y152" s="2"/>
      <c r="Z152" s="2"/>
      <c r="AA152" s="2"/>
      <c r="AB152" s="6">
        <f t="shared" si="93"/>
        <v>0</v>
      </c>
      <c r="AC152" s="2"/>
      <c r="AD152" s="2"/>
      <c r="AE152" s="2"/>
      <c r="AF152" s="57">
        <f t="shared" si="94"/>
        <v>0</v>
      </c>
      <c r="AG152" s="76">
        <v>40787</v>
      </c>
      <c r="AH152" s="2">
        <f t="shared" si="95"/>
        <v>2011</v>
      </c>
      <c r="AI152" s="62">
        <f t="shared" si="96"/>
        <v>7</v>
      </c>
      <c r="AJ152" s="62" t="str">
        <f t="shared" si="97"/>
        <v>Poussin</v>
      </c>
      <c r="AK152" s="2" t="str">
        <f t="shared" si="98"/>
        <v>P</v>
      </c>
      <c r="AL152" t="s">
        <v>691</v>
      </c>
      <c r="AM152" s="2" t="str">
        <f t="shared" si="99"/>
        <v>T</v>
      </c>
      <c r="AN152" s="2"/>
      <c r="AO152" s="2" t="str">
        <f t="shared" si="100"/>
        <v/>
      </c>
      <c r="AP152" s="2" t="str">
        <f t="shared" si="101"/>
        <v>TP</v>
      </c>
      <c r="AQ152" s="50">
        <f>IF(AP152="",0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AR152" s="2"/>
      <c r="AS152" s="6">
        <f t="shared" si="102"/>
        <v>0</v>
      </c>
      <c r="AT152" s="2"/>
      <c r="AU152" s="6">
        <f>IF(AT152="",0,IF(AT152="non",0,IF(AT152="oui",IF(AJ152="veteran",parametre!I$7,IF(AJ152="senior",parametre!N$7,parametre!K$7)))))</f>
        <v>0</v>
      </c>
      <c r="AV152" s="2"/>
      <c r="AW152" s="6">
        <f>IF(AV152="",0,IF(AV152="oui",parametre!I$8,0))</f>
        <v>0</v>
      </c>
      <c r="AX152" s="2"/>
      <c r="AY152" s="6">
        <f>IF(AX152="",0,IF(AX152="oui",parametre!I$9,0))</f>
        <v>0</v>
      </c>
      <c r="AZ152" s="2"/>
      <c r="BA152" s="2"/>
      <c r="BB152" s="6">
        <f t="shared" si="103"/>
        <v>0</v>
      </c>
      <c r="BC152" s="50">
        <f>IF(AP152="",""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BD152" s="6">
        <f>IF(AP152="","",IF(AP152="v",parametre!D$25,IF(AP152="b",parametre!D$26,IF(AP152="tv",parametre!D$2,IF(AP152="ts",parametre!D$3,IF(AP152="tj",parametre!D$4,IF(AP152="tc",parametre!D$5,IF(AP152="tm",parametre!D$6,IF(AP152="tb",parametre!D$7,IF(AP152="tp",parametre!D$8,IF(AP152="plv",parametre!D$9,IF(AP152="pev",parametre!D$10,IF(AP152="pls",parametre!D$11,IF(AP152="pes",parametre!D$12,IF(AP152="pej",parametre!D$13,IF(AP152="pec",parametre!D$14,IF(AP152="pem",parametre!D$15,IF(AP152="peb",parametre!D$16,IF(AP152="pep",parametre!D$17,IF(AP152="ev",parametre!D$18,IF(AP152="es",parametre!D$19,IF(AP152="ej",parametre!D$20,IF(AP152="ec",parametre!D$21,IF(AP152="em",parametre!D$22,IF(AP152="eb",parametre!D$23,IF(AP152="ep",parametre!D$24,0))))))))))))))))))))))))))</f>
        <v>129.5</v>
      </c>
      <c r="BE152" s="6">
        <f>IF(AP152="","",IF(AP152="v",parametre!E$25,IF(AP152="b",parametre!E$26,IF(AP152="tv",parametre!E$2,IF(AP152="ts",parametre!E$3,IF(AP152="tj",parametre!E$4,IF(AP152="tc",parametre!E$5,IF(AP152="tm",parametre!E$6,IF(AP152="tb",parametre!E$7,IF(AP152="tp",parametre!E$8,IF(AP152="plv",parametre!E$9,IF(AP152="pev",parametre!E$10,IF(AP152="pls",parametre!E$11,IF(AP152="pes",parametre!E$12,IF(AP152="pej",parametre!E$13,IF(AP152="pec",parametre!E$14,IF(AP152="pem",parametre!E$15,IF(AP152="peb",parametre!E$16,IF(AP152="pep",parametre!E$17,IF(AP152="ev",parametre!E$18,IF(AP152="es",parametre!E$19,IF(AP152="ej",parametre!E$20,IF(AP152="ec",parametre!E$21,IF(AP152="em",parametre!E$22,IF(AP152="eb",parametre!E$23,IF(AP152="ep",parametre!E$24,0))))))))))))))))))))))))))</f>
        <v>34.5</v>
      </c>
      <c r="BF152" s="54">
        <f t="shared" si="104"/>
        <v>164</v>
      </c>
      <c r="BG152" s="2"/>
      <c r="BH152" s="2"/>
      <c r="BI152" s="2"/>
      <c r="BJ152" s="6">
        <f t="shared" si="105"/>
        <v>0</v>
      </c>
      <c r="BK152" s="2"/>
      <c r="BL152" s="2"/>
      <c r="BM152" s="2"/>
      <c r="BN152" s="58">
        <f t="shared" si="106"/>
        <v>164</v>
      </c>
      <c r="BO152" s="57">
        <f t="shared" si="107"/>
        <v>0</v>
      </c>
      <c r="BP152" s="61">
        <f t="shared" si="108"/>
        <v>164</v>
      </c>
      <c r="BQ152" s="155" t="s">
        <v>193</v>
      </c>
      <c r="BR152" s="177" t="str">
        <f>CONCATENATE(Tableau2[[#This Row],[Colonne1]],".jpg")</f>
        <v>VUILLIER Gabriel.jpg</v>
      </c>
      <c r="BS152" s="181" t="str">
        <f>$BP$1&amp;Tableau2[[#This Row],[Colonne70]]</f>
        <v>F:\Gestion club DIJON TT\licencie\VUILLIER Gabriel.jpg</v>
      </c>
    </row>
    <row r="153" spans="1:71" ht="21" x14ac:dyDescent="0.25">
      <c r="A153" s="63" t="str">
        <f t="shared" si="88"/>
        <v>WEGMANN Ming</v>
      </c>
      <c r="B153" s="76">
        <v>43454</v>
      </c>
      <c r="C153">
        <v>2112888</v>
      </c>
      <c r="D153" s="2" t="s">
        <v>570</v>
      </c>
      <c r="E153" s="2" t="str">
        <f t="shared" si="89"/>
        <v>WEGMANN</v>
      </c>
      <c r="F153" t="s">
        <v>688</v>
      </c>
      <c r="G153" s="2" t="str">
        <f t="shared" si="90"/>
        <v>Ming</v>
      </c>
      <c r="H153"/>
      <c r="I153"/>
      <c r="J153"/>
      <c r="K153" s="178"/>
      <c r="L153" s="178"/>
      <c r="M153"/>
      <c r="N153" s="2"/>
      <c r="O153" s="2"/>
      <c r="P153" s="6">
        <f t="shared" si="91"/>
        <v>0</v>
      </c>
      <c r="Q153" s="2"/>
      <c r="R153" s="2"/>
      <c r="S153" s="2"/>
      <c r="T153" s="2"/>
      <c r="U153" s="2"/>
      <c r="V153" s="6">
        <f t="shared" si="92"/>
        <v>0</v>
      </c>
      <c r="W153" s="2"/>
      <c r="X153" s="2"/>
      <c r="Y153" s="2"/>
      <c r="Z153" s="2"/>
      <c r="AA153" s="2"/>
      <c r="AB153" s="6">
        <f t="shared" si="93"/>
        <v>0</v>
      </c>
      <c r="AC153" s="2"/>
      <c r="AD153" s="2"/>
      <c r="AE153" s="2"/>
      <c r="AF153" s="57">
        <f t="shared" si="94"/>
        <v>0</v>
      </c>
      <c r="AG153" s="76">
        <v>38871</v>
      </c>
      <c r="AH153" s="2">
        <f t="shared" si="95"/>
        <v>2006</v>
      </c>
      <c r="AI153" s="62">
        <f t="shared" si="96"/>
        <v>12</v>
      </c>
      <c r="AJ153" s="62" t="str">
        <f t="shared" si="97"/>
        <v>Minime</v>
      </c>
      <c r="AK153" s="2" t="str">
        <f t="shared" si="98"/>
        <v>M</v>
      </c>
      <c r="AL153" t="s">
        <v>691</v>
      </c>
      <c r="AM153" s="2" t="str">
        <f t="shared" si="99"/>
        <v>T</v>
      </c>
      <c r="AN153" s="2"/>
      <c r="AO153" s="2" t="str">
        <f t="shared" si="100"/>
        <v/>
      </c>
      <c r="AP153" s="2" t="str">
        <f t="shared" si="101"/>
        <v>TM</v>
      </c>
      <c r="AQ153" s="50">
        <f>IF(AP153="",0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AR153" s="2"/>
      <c r="AS153" s="6">
        <f t="shared" si="102"/>
        <v>0</v>
      </c>
      <c r="AT153" s="2"/>
      <c r="AU153" s="6">
        <f>IF(AT153="",0,IF(AT153="non",0,IF(AT153="oui",IF(AJ153="veteran",parametre!I$7,IF(AJ153="senior",parametre!N$7,parametre!K$7)))))</f>
        <v>0</v>
      </c>
      <c r="AV153" s="2"/>
      <c r="AW153" s="6">
        <f>IF(AV153="",0,IF(AV153="oui",parametre!I$8,0))</f>
        <v>0</v>
      </c>
      <c r="AX153" s="2"/>
      <c r="AY153" s="6">
        <f>IF(AX153="",0,IF(AX153="oui",parametre!I$9,0))</f>
        <v>0</v>
      </c>
      <c r="AZ153" s="2"/>
      <c r="BA153" s="2"/>
      <c r="BB153" s="6">
        <f t="shared" si="103"/>
        <v>0</v>
      </c>
      <c r="BC153" s="50">
        <f>IF(AP153="",""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BD153" s="6">
        <f>IF(AP153="","",IF(AP153="v",parametre!D$25,IF(AP153="b",parametre!D$26,IF(AP153="tv",parametre!D$2,IF(AP153="ts",parametre!D$3,IF(AP153="tj",parametre!D$4,IF(AP153="tc",parametre!D$5,IF(AP153="tm",parametre!D$6,IF(AP153="tb",parametre!D$7,IF(AP153="tp",parametre!D$8,IF(AP153="plv",parametre!D$9,IF(AP153="pev",parametre!D$10,IF(AP153="pls",parametre!D$11,IF(AP153="pes",parametre!D$12,IF(AP153="pej",parametre!D$13,IF(AP153="pec",parametre!D$14,IF(AP153="pem",parametre!D$15,IF(AP153="peb",parametre!D$16,IF(AP153="pep",parametre!D$17,IF(AP153="ev",parametre!D$18,IF(AP153="es",parametre!D$19,IF(AP153="ej",parametre!D$20,IF(AP153="ec",parametre!D$21,IF(AP153="em",parametre!D$22,IF(AP153="eb",parametre!D$23,IF(AP153="ep",parametre!D$24,0))))))))))))))))))))))))))</f>
        <v>128.5</v>
      </c>
      <c r="BE153" s="6">
        <f>IF(AP153="","",IF(AP153="v",parametre!E$25,IF(AP153="b",parametre!E$26,IF(AP153="tv",parametre!E$2,IF(AP153="ts",parametre!E$3,IF(AP153="tj",parametre!E$4,IF(AP153="tc",parametre!E$5,IF(AP153="tm",parametre!E$6,IF(AP153="tb",parametre!E$7,IF(AP153="tp",parametre!E$8,IF(AP153="plv",parametre!E$9,IF(AP153="pev",parametre!E$10,IF(AP153="pls",parametre!E$11,IF(AP153="pes",parametre!E$12,IF(AP153="pej",parametre!E$13,IF(AP153="pec",parametre!E$14,IF(AP153="pem",parametre!E$15,IF(AP153="peb",parametre!E$16,IF(AP153="pep",parametre!E$17,IF(AP153="ev",parametre!E$18,IF(AP153="es",parametre!E$19,IF(AP153="ej",parametre!E$20,IF(AP153="ec",parametre!E$21,IF(AP153="em",parametre!E$22,IF(AP153="eb",parametre!E$23,IF(AP153="ep",parametre!E$24,0))))))))))))))))))))))))))</f>
        <v>40.5</v>
      </c>
      <c r="BF153" s="54">
        <f t="shared" si="104"/>
        <v>169</v>
      </c>
      <c r="BG153" s="2"/>
      <c r="BH153" s="2"/>
      <c r="BI153" s="2"/>
      <c r="BJ153" s="6">
        <f t="shared" si="105"/>
        <v>0</v>
      </c>
      <c r="BK153" s="2"/>
      <c r="BL153" s="2"/>
      <c r="BM153" s="2"/>
      <c r="BN153" s="58">
        <f t="shared" si="106"/>
        <v>169</v>
      </c>
      <c r="BO153" s="57">
        <f t="shared" si="107"/>
        <v>0</v>
      </c>
      <c r="BP153" s="61">
        <f t="shared" si="108"/>
        <v>169</v>
      </c>
      <c r="BQ153" s="155" t="s">
        <v>193</v>
      </c>
      <c r="BR153" s="177" t="str">
        <f>CONCATENATE(Tableau2[[#This Row],[Colonne1]],".jpg")</f>
        <v>WEGMANN Ming.jpg</v>
      </c>
      <c r="BS153" s="181" t="str">
        <f>$BP$1&amp;Tableau2[[#This Row],[Colonne70]]</f>
        <v>F:\Gestion club DIJON TT\licencie\WEGMANN Ming.jpg</v>
      </c>
    </row>
    <row r="154" spans="1:71" ht="21" x14ac:dyDescent="0.25">
      <c r="A154" s="63" t="str">
        <f t="shared" si="88"/>
        <v>YVRAY Yann</v>
      </c>
      <c r="B154" s="76">
        <v>43347</v>
      </c>
      <c r="C154">
        <v>212334</v>
      </c>
      <c r="D154" s="2" t="s">
        <v>571</v>
      </c>
      <c r="E154" s="2" t="str">
        <f t="shared" si="89"/>
        <v>YVRAY</v>
      </c>
      <c r="F154" t="s">
        <v>646</v>
      </c>
      <c r="G154" s="2" t="str">
        <f t="shared" si="90"/>
        <v>Yann</v>
      </c>
      <c r="H154"/>
      <c r="I154"/>
      <c r="J154"/>
      <c r="K154" s="178"/>
      <c r="L154" s="178"/>
      <c r="M154"/>
      <c r="N154" s="2"/>
      <c r="O154" s="2"/>
      <c r="P154" s="6">
        <f t="shared" si="91"/>
        <v>0</v>
      </c>
      <c r="Q154" s="2"/>
      <c r="R154" s="2"/>
      <c r="S154" s="2"/>
      <c r="T154" s="2"/>
      <c r="U154" s="2"/>
      <c r="V154" s="6">
        <f t="shared" si="92"/>
        <v>0</v>
      </c>
      <c r="W154" s="2"/>
      <c r="X154" s="2"/>
      <c r="Y154" s="2"/>
      <c r="Z154" s="2"/>
      <c r="AA154" s="2"/>
      <c r="AB154" s="6">
        <f t="shared" si="93"/>
        <v>0</v>
      </c>
      <c r="AC154" s="2"/>
      <c r="AD154" s="2"/>
      <c r="AE154" s="2"/>
      <c r="AF154" s="57">
        <f t="shared" si="94"/>
        <v>0</v>
      </c>
      <c r="AG154" s="76">
        <v>26386</v>
      </c>
      <c r="AH154" s="2">
        <f t="shared" si="95"/>
        <v>1972</v>
      </c>
      <c r="AI154" s="62">
        <f t="shared" si="96"/>
        <v>46</v>
      </c>
      <c r="AJ154" s="62" t="str">
        <f t="shared" si="97"/>
        <v>Veteran</v>
      </c>
      <c r="AK154" s="2" t="str">
        <f t="shared" si="98"/>
        <v>V</v>
      </c>
      <c r="AL154" t="s">
        <v>691</v>
      </c>
      <c r="AM154" s="2" t="str">
        <f t="shared" si="99"/>
        <v>T</v>
      </c>
      <c r="AN154" s="2"/>
      <c r="AO154" s="2" t="str">
        <f t="shared" si="100"/>
        <v/>
      </c>
      <c r="AP154" s="2" t="str">
        <f t="shared" si="101"/>
        <v>TV</v>
      </c>
      <c r="AQ154" s="50">
        <f>IF(AP154="",0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AR154" s="2"/>
      <c r="AS154" s="6">
        <f t="shared" si="102"/>
        <v>0</v>
      </c>
      <c r="AT154" s="2"/>
      <c r="AU154" s="6">
        <f>IF(AT154="",0,IF(AT154="non",0,IF(AT154="oui",IF(AJ154="veteran",parametre!I$7,IF(AJ154="senior",parametre!N$7,parametre!K$7)))))</f>
        <v>0</v>
      </c>
      <c r="AV154" s="2"/>
      <c r="AW154" s="6">
        <f>IF(AV154="",0,IF(AV154="oui",parametre!I$8,0))</f>
        <v>0</v>
      </c>
      <c r="AX154" s="2"/>
      <c r="AY154" s="6">
        <f>IF(AX154="",0,IF(AX154="oui",parametre!I$9,0))</f>
        <v>0</v>
      </c>
      <c r="AZ154" s="2"/>
      <c r="BA154" s="2"/>
      <c r="BB154" s="6">
        <f t="shared" si="103"/>
        <v>0</v>
      </c>
      <c r="BC154" s="50">
        <f>IF(AP154="",""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BD154" s="6">
        <f>IF(AP154="","",IF(AP154="v",parametre!D$25,IF(AP154="b",parametre!D$26,IF(AP154="tv",parametre!D$2,IF(AP154="ts",parametre!D$3,IF(AP154="tj",parametre!D$4,IF(AP154="tc",parametre!D$5,IF(AP154="tm",parametre!D$6,IF(AP154="tb",parametre!D$7,IF(AP154="tp",parametre!D$8,IF(AP154="plv",parametre!D$9,IF(AP154="pev",parametre!D$10,IF(AP154="pls",parametre!D$11,IF(AP154="pes",parametre!D$12,IF(AP154="pej",parametre!D$13,IF(AP154="pec",parametre!D$14,IF(AP154="pem",parametre!D$15,IF(AP154="peb",parametre!D$16,IF(AP154="pep",parametre!D$17,IF(AP154="ev",parametre!D$18,IF(AP154="es",parametre!D$19,IF(AP154="ej",parametre!D$20,IF(AP154="ec",parametre!D$21,IF(AP154="em",parametre!D$22,IF(AP154="eb",parametre!D$23,IF(AP154="ep",parametre!D$24,0))))))))))))))))))))))))))</f>
        <v>125</v>
      </c>
      <c r="BE154" s="6">
        <f>IF(AP154="","",IF(AP154="v",parametre!E$25,IF(AP154="b",parametre!E$26,IF(AP154="tv",parametre!E$2,IF(AP154="ts",parametre!E$3,IF(AP154="tj",parametre!E$4,IF(AP154="tc",parametre!E$5,IF(AP154="tm",parametre!E$6,IF(AP154="tb",parametre!E$7,IF(AP154="tp",parametre!E$8,IF(AP154="plv",parametre!E$9,IF(AP154="pev",parametre!E$10,IF(AP154="pls",parametre!E$11,IF(AP154="pes",parametre!E$12,IF(AP154="pej",parametre!E$13,IF(AP154="pec",parametre!E$14,IF(AP154="pem",parametre!E$15,IF(AP154="peb",parametre!E$16,IF(AP154="pep",parametre!E$17,IF(AP154="ev",parametre!E$18,IF(AP154="es",parametre!E$19,IF(AP154="ej",parametre!E$20,IF(AP154="ec",parametre!E$21,IF(AP154="em",parametre!E$22,IF(AP154="eb",parametre!E$23,IF(AP154="ep",parametre!E$24,0))))))))))))))))))))))))))</f>
        <v>59</v>
      </c>
      <c r="BF154" s="54">
        <f t="shared" si="104"/>
        <v>184</v>
      </c>
      <c r="BG154" s="2"/>
      <c r="BH154" s="2"/>
      <c r="BI154" s="2"/>
      <c r="BJ154" s="6">
        <f t="shared" si="105"/>
        <v>0</v>
      </c>
      <c r="BK154" s="2"/>
      <c r="BL154" s="2"/>
      <c r="BM154" s="2"/>
      <c r="BN154" s="58">
        <f t="shared" si="106"/>
        <v>184</v>
      </c>
      <c r="BO154" s="57">
        <f t="shared" si="107"/>
        <v>0</v>
      </c>
      <c r="BP154" s="61">
        <f t="shared" si="108"/>
        <v>184</v>
      </c>
      <c r="BQ154" s="155" t="s">
        <v>193</v>
      </c>
      <c r="BR154" s="177" t="str">
        <f>CONCATENATE(Tableau2[[#This Row],[Colonne1]],".jpg")</f>
        <v>YVRAY Yann.jpg</v>
      </c>
      <c r="BS154" s="181" t="str">
        <f>$BP$1&amp;Tableau2[[#This Row],[Colonne70]]</f>
        <v>F:\Gestion club DIJON TT\licencie\YVRAY Yann.jpg</v>
      </c>
    </row>
    <row r="155" spans="1:71" ht="21" x14ac:dyDescent="0.25">
      <c r="A155" s="63" t="str">
        <f t="shared" si="88"/>
        <v>ZAIMI Ismael</v>
      </c>
      <c r="B155" s="76">
        <v>43431</v>
      </c>
      <c r="C155">
        <v>2112861</v>
      </c>
      <c r="D155" s="2" t="s">
        <v>572</v>
      </c>
      <c r="E155" s="2" t="str">
        <f t="shared" si="89"/>
        <v>ZAIMI</v>
      </c>
      <c r="F155" t="s">
        <v>689</v>
      </c>
      <c r="G155" s="2" t="str">
        <f t="shared" si="90"/>
        <v>Ismael</v>
      </c>
      <c r="H155"/>
      <c r="I155"/>
      <c r="J155"/>
      <c r="K155" s="178"/>
      <c r="L155" s="178"/>
      <c r="M155"/>
      <c r="N155" s="2"/>
      <c r="O155" s="2"/>
      <c r="P155" s="6">
        <f t="shared" si="91"/>
        <v>0</v>
      </c>
      <c r="Q155" s="2"/>
      <c r="R155" s="2"/>
      <c r="S155" s="2"/>
      <c r="T155" s="2"/>
      <c r="U155" s="2"/>
      <c r="V155" s="6">
        <f t="shared" si="92"/>
        <v>0</v>
      </c>
      <c r="W155" s="2"/>
      <c r="X155" s="2"/>
      <c r="Y155" s="2"/>
      <c r="Z155" s="2"/>
      <c r="AA155" s="2"/>
      <c r="AB155" s="6">
        <f t="shared" si="93"/>
        <v>0</v>
      </c>
      <c r="AC155" s="2"/>
      <c r="AD155" s="2"/>
      <c r="AE155" s="2"/>
      <c r="AF155" s="57">
        <f t="shared" si="94"/>
        <v>0</v>
      </c>
      <c r="AG155" s="76">
        <v>40159</v>
      </c>
      <c r="AH155" s="2">
        <f t="shared" si="95"/>
        <v>2009</v>
      </c>
      <c r="AI155" s="62">
        <f t="shared" si="96"/>
        <v>9</v>
      </c>
      <c r="AJ155" s="62" t="str">
        <f t="shared" si="97"/>
        <v>Benjamin</v>
      </c>
      <c r="AK155" s="2" t="str">
        <f t="shared" si="98"/>
        <v>B</v>
      </c>
      <c r="AL155" t="s">
        <v>691</v>
      </c>
      <c r="AM155" s="2" t="str">
        <f t="shared" si="99"/>
        <v>T</v>
      </c>
      <c r="AN155" s="2"/>
      <c r="AO155" s="2" t="str">
        <f t="shared" si="100"/>
        <v/>
      </c>
      <c r="AP155" s="2" t="str">
        <f t="shared" si="101"/>
        <v>TB</v>
      </c>
      <c r="AQ155" s="50">
        <f>IF(AP155="",0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AR155" s="2"/>
      <c r="AS155" s="6">
        <f t="shared" si="102"/>
        <v>0</v>
      </c>
      <c r="AT155" s="2"/>
      <c r="AU155" s="6">
        <f>IF(AT155="",0,IF(AT155="non",0,IF(AT155="oui",IF(AJ155="veteran",parametre!I$7,IF(AJ155="senior",parametre!N$7,parametre!K$7)))))</f>
        <v>0</v>
      </c>
      <c r="AV155" s="2"/>
      <c r="AW155" s="6">
        <f>IF(AV155="",0,IF(AV155="oui",parametre!I$8,0))</f>
        <v>0</v>
      </c>
      <c r="AX155" s="2"/>
      <c r="AY155" s="6">
        <f>IF(AX155="",0,IF(AX155="oui",parametre!I$9,0))</f>
        <v>0</v>
      </c>
      <c r="AZ155" s="2"/>
      <c r="BA155" s="2"/>
      <c r="BB155" s="6">
        <f t="shared" si="103"/>
        <v>0</v>
      </c>
      <c r="BC155" s="50">
        <f>IF(AP155="",""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BD155" s="6">
        <f>IF(AP155="","",IF(AP155="v",parametre!D$25,IF(AP155="b",parametre!D$26,IF(AP155="tv",parametre!D$2,IF(AP155="ts",parametre!D$3,IF(AP155="tj",parametre!D$4,IF(AP155="tc",parametre!D$5,IF(AP155="tm",parametre!D$6,IF(AP155="tb",parametre!D$7,IF(AP155="tp",parametre!D$8,IF(AP155="plv",parametre!D$9,IF(AP155="pev",parametre!D$10,IF(AP155="pls",parametre!D$11,IF(AP155="pes",parametre!D$12,IF(AP155="pej",parametre!D$13,IF(AP155="pec",parametre!D$14,IF(AP155="pem",parametre!D$15,IF(AP155="peb",parametre!D$16,IF(AP155="pep",parametre!D$17,IF(AP155="ev",parametre!D$18,IF(AP155="es",parametre!D$19,IF(AP155="ej",parametre!D$20,IF(AP155="ec",parametre!D$21,IF(AP155="em",parametre!D$22,IF(AP155="eb",parametre!D$23,IF(AP155="ep",parametre!D$24,0))))))))))))))))))))))))))</f>
        <v>129.5</v>
      </c>
      <c r="BE155" s="6">
        <f>IF(AP155="","",IF(AP155="v",parametre!E$25,IF(AP155="b",parametre!E$26,IF(AP155="tv",parametre!E$2,IF(AP155="ts",parametre!E$3,IF(AP155="tj",parametre!E$4,IF(AP155="tc",parametre!E$5,IF(AP155="tm",parametre!E$6,IF(AP155="tb",parametre!E$7,IF(AP155="tp",parametre!E$8,IF(AP155="plv",parametre!E$9,IF(AP155="pev",parametre!E$10,IF(AP155="pls",parametre!E$11,IF(AP155="pes",parametre!E$12,IF(AP155="pej",parametre!E$13,IF(AP155="pec",parametre!E$14,IF(AP155="pem",parametre!E$15,IF(AP155="peb",parametre!E$16,IF(AP155="pep",parametre!E$17,IF(AP155="ev",parametre!E$18,IF(AP155="es",parametre!E$19,IF(AP155="ej",parametre!E$20,IF(AP155="ec",parametre!E$21,IF(AP155="em",parametre!E$22,IF(AP155="eb",parametre!E$23,IF(AP155="ep",parametre!E$24,0))))))))))))))))))))))))))</f>
        <v>34.5</v>
      </c>
      <c r="BF155" s="54">
        <f t="shared" si="104"/>
        <v>164</v>
      </c>
      <c r="BG155" s="2"/>
      <c r="BH155" s="2"/>
      <c r="BI155" s="2"/>
      <c r="BJ155" s="6">
        <f t="shared" si="105"/>
        <v>0</v>
      </c>
      <c r="BK155" s="2"/>
      <c r="BL155" s="2"/>
      <c r="BM155" s="2"/>
      <c r="BN155" s="58">
        <f t="shared" si="106"/>
        <v>164</v>
      </c>
      <c r="BO155" s="57">
        <f t="shared" si="107"/>
        <v>0</v>
      </c>
      <c r="BP155" s="61">
        <f t="shared" si="108"/>
        <v>164</v>
      </c>
      <c r="BQ155" s="155" t="s">
        <v>193</v>
      </c>
      <c r="BR155" s="177" t="str">
        <f>CONCATENATE(Tableau2[[#This Row],[Colonne1]],".jpg")</f>
        <v>ZAIMI Ismael.jpg</v>
      </c>
      <c r="BS155" s="181" t="str">
        <f>$BP$1&amp;Tableau2[[#This Row],[Colonne70]]</f>
        <v>F:\Gestion club DIJON TT\licencie\ZAIMI Ismael.jpg</v>
      </c>
    </row>
    <row r="156" spans="1:71" ht="21" x14ac:dyDescent="0.25">
      <c r="A156" s="63" t="str">
        <f t="shared" si="88"/>
        <v>ZAIMI Youssef</v>
      </c>
      <c r="B156" s="76">
        <v>43371</v>
      </c>
      <c r="C156">
        <v>2111789</v>
      </c>
      <c r="D156" s="2" t="s">
        <v>572</v>
      </c>
      <c r="E156" s="2" t="str">
        <f t="shared" si="89"/>
        <v>ZAIMI</v>
      </c>
      <c r="F156" t="s">
        <v>690</v>
      </c>
      <c r="G156" s="2" t="str">
        <f t="shared" si="90"/>
        <v>Youssef</v>
      </c>
      <c r="H156"/>
      <c r="I156"/>
      <c r="J156"/>
      <c r="K156" s="178"/>
      <c r="L156" s="178"/>
      <c r="M156"/>
      <c r="N156" s="2"/>
      <c r="O156" s="2"/>
      <c r="P156" s="6">
        <f t="shared" si="91"/>
        <v>0</v>
      </c>
      <c r="Q156" s="2"/>
      <c r="R156" s="2"/>
      <c r="S156" s="2"/>
      <c r="T156" s="2"/>
      <c r="U156" s="2"/>
      <c r="V156" s="6">
        <f t="shared" si="92"/>
        <v>0</v>
      </c>
      <c r="W156" s="2"/>
      <c r="X156" s="2"/>
      <c r="Y156" s="2"/>
      <c r="Z156" s="2"/>
      <c r="AA156" s="2"/>
      <c r="AB156" s="6">
        <f t="shared" si="93"/>
        <v>0</v>
      </c>
      <c r="AC156" s="2"/>
      <c r="AD156" s="2"/>
      <c r="AE156" s="2"/>
      <c r="AF156" s="57">
        <f t="shared" si="94"/>
        <v>0</v>
      </c>
      <c r="AG156" s="76">
        <v>38334</v>
      </c>
      <c r="AH156" s="2">
        <f t="shared" si="95"/>
        <v>2004</v>
      </c>
      <c r="AI156" s="62">
        <f t="shared" si="96"/>
        <v>14</v>
      </c>
      <c r="AJ156" s="62" t="str">
        <f t="shared" si="97"/>
        <v>Cadet</v>
      </c>
      <c r="AK156" s="2" t="str">
        <f t="shared" si="98"/>
        <v>C</v>
      </c>
      <c r="AL156" t="s">
        <v>691</v>
      </c>
      <c r="AM156" s="2" t="str">
        <f t="shared" si="99"/>
        <v>T</v>
      </c>
      <c r="AN156" s="2"/>
      <c r="AO156" s="2" t="str">
        <f t="shared" si="100"/>
        <v/>
      </c>
      <c r="AP156" s="2" t="str">
        <f t="shared" si="101"/>
        <v>TC</v>
      </c>
      <c r="AQ156" s="50">
        <f>IF(AP156="",0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AR156" s="2"/>
      <c r="AS156" s="6">
        <f t="shared" si="102"/>
        <v>0</v>
      </c>
      <c r="AT156" s="2"/>
      <c r="AU156" s="6">
        <f>IF(AT156="",0,IF(AT156="non",0,IF(AT156="oui",IF(AJ156="veteran",parametre!I$7,IF(AJ156="senior",parametre!N$7,parametre!K$7)))))</f>
        <v>0</v>
      </c>
      <c r="AV156" s="2"/>
      <c r="AW156" s="6">
        <f>IF(AV156="",0,IF(AV156="oui",parametre!I$8,0))</f>
        <v>0</v>
      </c>
      <c r="AX156" s="2"/>
      <c r="AY156" s="6">
        <f>IF(AX156="",0,IF(AX156="oui",parametre!I$9,0))</f>
        <v>0</v>
      </c>
      <c r="AZ156" s="2"/>
      <c r="BA156" s="2"/>
      <c r="BB156" s="6">
        <f t="shared" si="103"/>
        <v>0</v>
      </c>
      <c r="BC156" s="50">
        <f>IF(AP156="",""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BD156" s="6">
        <f>IF(AP156="","",IF(AP156="v",parametre!D$25,IF(AP156="b",parametre!D$26,IF(AP156="tv",parametre!D$2,IF(AP156="ts",parametre!D$3,IF(AP156="tj",parametre!D$4,IF(AP156="tc",parametre!D$5,IF(AP156="tm",parametre!D$6,IF(AP156="tb",parametre!D$7,IF(AP156="tp",parametre!D$8,IF(AP156="plv",parametre!D$9,IF(AP156="pev",parametre!D$10,IF(AP156="pls",parametre!D$11,IF(AP156="pes",parametre!D$12,IF(AP156="pej",parametre!D$13,IF(AP156="pec",parametre!D$14,IF(AP156="pem",parametre!D$15,IF(AP156="peb",parametre!D$16,IF(AP156="pep",parametre!D$17,IF(AP156="ev",parametre!D$18,IF(AP156="es",parametre!D$19,IF(AP156="ej",parametre!D$20,IF(AP156="ec",parametre!D$21,IF(AP156="em",parametre!D$22,IF(AP156="eb",parametre!D$23,IF(AP156="ep",parametre!D$24,0))))))))))))))))))))))))))</f>
        <v>128.5</v>
      </c>
      <c r="BE156" s="6">
        <f>IF(AP156="","",IF(AP156="v",parametre!E$25,IF(AP156="b",parametre!E$26,IF(AP156="tv",parametre!E$2,IF(AP156="ts",parametre!E$3,IF(AP156="tj",parametre!E$4,IF(AP156="tc",parametre!E$5,IF(AP156="tm",parametre!E$6,IF(AP156="tb",parametre!E$7,IF(AP156="tp",parametre!E$8,IF(AP156="plv",parametre!E$9,IF(AP156="pev",parametre!E$10,IF(AP156="pls",parametre!E$11,IF(AP156="pes",parametre!E$12,IF(AP156="pej",parametre!E$13,IF(AP156="pec",parametre!E$14,IF(AP156="pem",parametre!E$15,IF(AP156="peb",parametre!E$16,IF(AP156="pep",parametre!E$17,IF(AP156="ev",parametre!E$18,IF(AP156="es",parametre!E$19,IF(AP156="ej",parametre!E$20,IF(AP156="ec",parametre!E$21,IF(AP156="em",parametre!E$22,IF(AP156="eb",parametre!E$23,IF(AP156="ep",parametre!E$24,0))))))))))))))))))))))))))</f>
        <v>40.5</v>
      </c>
      <c r="BF156" s="54">
        <f t="shared" si="104"/>
        <v>169</v>
      </c>
      <c r="BG156" s="2"/>
      <c r="BH156" s="2"/>
      <c r="BI156" s="2"/>
      <c r="BJ156" s="6">
        <f t="shared" si="105"/>
        <v>0</v>
      </c>
      <c r="BK156" s="2"/>
      <c r="BL156" s="2"/>
      <c r="BM156" s="2"/>
      <c r="BN156" s="58">
        <f t="shared" si="106"/>
        <v>169</v>
      </c>
      <c r="BO156" s="57">
        <f t="shared" si="107"/>
        <v>0</v>
      </c>
      <c r="BP156" s="61">
        <f t="shared" si="108"/>
        <v>169</v>
      </c>
      <c r="BQ156" s="155" t="s">
        <v>193</v>
      </c>
      <c r="BR156" s="177" t="str">
        <f>CONCATENATE(Tableau2[[#This Row],[Colonne1]],".jpg")</f>
        <v>ZAIMI Youssef.jpg</v>
      </c>
      <c r="BS156" s="181" t="str">
        <f>$BP$1&amp;Tableau2[[#This Row],[Colonne70]]</f>
        <v>F:\Gestion club DIJON TT\licencie\ZAIMI Youssef.jpg</v>
      </c>
    </row>
    <row r="157" spans="1:71" ht="21" x14ac:dyDescent="0.25">
      <c r="A157" s="63" t="str">
        <f t="shared" si="88"/>
        <v>ZIMMER Baptiste</v>
      </c>
      <c r="B157" s="76">
        <v>43454</v>
      </c>
      <c r="C157">
        <v>2112236</v>
      </c>
      <c r="D157" s="2" t="s">
        <v>573</v>
      </c>
      <c r="E157" s="2" t="str">
        <f t="shared" si="89"/>
        <v>ZIMMER</v>
      </c>
      <c r="F157" t="s">
        <v>637</v>
      </c>
      <c r="G157" s="2" t="str">
        <f t="shared" si="90"/>
        <v>Baptiste</v>
      </c>
      <c r="H157"/>
      <c r="I157"/>
      <c r="J157"/>
      <c r="K157" s="178"/>
      <c r="L157" s="178"/>
      <c r="M157"/>
      <c r="N157" s="2"/>
      <c r="O157" s="2"/>
      <c r="P157" s="6">
        <f t="shared" si="91"/>
        <v>0</v>
      </c>
      <c r="Q157" s="2"/>
      <c r="R157" s="2"/>
      <c r="S157" s="2"/>
      <c r="T157" s="2"/>
      <c r="U157" s="2"/>
      <c r="V157" s="6">
        <f t="shared" si="92"/>
        <v>0</v>
      </c>
      <c r="W157" s="2"/>
      <c r="X157" s="2"/>
      <c r="Y157" s="2"/>
      <c r="Z157" s="2"/>
      <c r="AA157" s="2"/>
      <c r="AB157" s="6">
        <f t="shared" si="93"/>
        <v>0</v>
      </c>
      <c r="AC157" s="2"/>
      <c r="AD157" s="2"/>
      <c r="AE157" s="2"/>
      <c r="AF157" s="57">
        <f t="shared" si="94"/>
        <v>0</v>
      </c>
      <c r="AG157" s="76">
        <v>32551</v>
      </c>
      <c r="AH157" s="2">
        <f t="shared" si="95"/>
        <v>1989</v>
      </c>
      <c r="AI157" s="62">
        <f t="shared" si="96"/>
        <v>29</v>
      </c>
      <c r="AJ157" s="62" t="str">
        <f t="shared" si="97"/>
        <v>Senior</v>
      </c>
      <c r="AK157" s="2" t="str">
        <f t="shared" si="98"/>
        <v>S</v>
      </c>
      <c r="AL157" t="s">
        <v>691</v>
      </c>
      <c r="AM157" s="2" t="str">
        <f t="shared" si="99"/>
        <v>T</v>
      </c>
      <c r="AN157" s="2"/>
      <c r="AO157" s="2" t="str">
        <f t="shared" si="100"/>
        <v/>
      </c>
      <c r="AP157" s="2" t="str">
        <f t="shared" si="101"/>
        <v>TS</v>
      </c>
      <c r="AQ157" s="50">
        <f>IF(AP157="",0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AR157" s="2"/>
      <c r="AS157" s="6">
        <f t="shared" si="102"/>
        <v>0</v>
      </c>
      <c r="AT157" s="2"/>
      <c r="AU157" s="6">
        <f>IF(AT157="",0,IF(AT157="non",0,IF(AT157="oui",IF(AJ157="veteran",parametre!I$7,IF(AJ157="senior",parametre!N$7,parametre!K$7)))))</f>
        <v>0</v>
      </c>
      <c r="AV157" s="2"/>
      <c r="AW157" s="6">
        <f>IF(AV157="",0,IF(AV157="oui",parametre!I$8,0))</f>
        <v>0</v>
      </c>
      <c r="AX157" s="2"/>
      <c r="AY157" s="6">
        <f>IF(AX157="",0,IF(AX157="oui",parametre!I$9,0))</f>
        <v>0</v>
      </c>
      <c r="AZ157" s="2"/>
      <c r="BA157" s="2"/>
      <c r="BB157" s="6">
        <f t="shared" si="103"/>
        <v>0</v>
      </c>
      <c r="BC157" s="50">
        <f>IF(AP157="",""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BD157" s="6">
        <f>IF(AP157="","",IF(AP157="v",parametre!D$25,IF(AP157="b",parametre!D$26,IF(AP157="tv",parametre!D$2,IF(AP157="ts",parametre!D$3,IF(AP157="tj",parametre!D$4,IF(AP157="tc",parametre!D$5,IF(AP157="tm",parametre!D$6,IF(AP157="tb",parametre!D$7,IF(AP157="tp",parametre!D$8,IF(AP157="plv",parametre!D$9,IF(AP157="pev",parametre!D$10,IF(AP157="pls",parametre!D$11,IF(AP157="pes",parametre!D$12,IF(AP157="pej",parametre!D$13,IF(AP157="pec",parametre!D$14,IF(AP157="pem",parametre!D$15,IF(AP157="peb",parametre!D$16,IF(AP157="pep",parametre!D$17,IF(AP157="ev",parametre!D$18,IF(AP157="es",parametre!D$19,IF(AP157="ej",parametre!D$20,IF(AP157="ec",parametre!D$21,IF(AP157="em",parametre!D$22,IF(AP157="eb",parametre!D$23,IF(AP157="ep",parametre!D$24,0))))))))))))))))))))))))))</f>
        <v>125</v>
      </c>
      <c r="BE157" s="6">
        <f>IF(AP157="","",IF(AP157="v",parametre!E$25,IF(AP157="b",parametre!E$26,IF(AP157="tv",parametre!E$2,IF(AP157="ts",parametre!E$3,IF(AP157="tj",parametre!E$4,IF(AP157="tc",parametre!E$5,IF(AP157="tm",parametre!E$6,IF(AP157="tb",parametre!E$7,IF(AP157="tp",parametre!E$8,IF(AP157="plv",parametre!E$9,IF(AP157="pev",parametre!E$10,IF(AP157="pls",parametre!E$11,IF(AP157="pes",parametre!E$12,IF(AP157="pej",parametre!E$13,IF(AP157="pec",parametre!E$14,IF(AP157="pem",parametre!E$15,IF(AP157="peb",parametre!E$16,IF(AP157="pep",parametre!E$17,IF(AP157="ev",parametre!E$18,IF(AP157="es",parametre!E$19,IF(AP157="ej",parametre!E$20,IF(AP157="ec",parametre!E$21,IF(AP157="em",parametre!E$22,IF(AP157="eb",parametre!E$23,IF(AP157="ep",parametre!E$24,0))))))))))))))))))))))))))</f>
        <v>59</v>
      </c>
      <c r="BF157" s="54">
        <f t="shared" si="104"/>
        <v>184</v>
      </c>
      <c r="BG157" s="2"/>
      <c r="BH157" s="2"/>
      <c r="BI157" s="2"/>
      <c r="BJ157" s="6">
        <f t="shared" si="105"/>
        <v>0</v>
      </c>
      <c r="BK157" s="2"/>
      <c r="BL157" s="2"/>
      <c r="BM157" s="2"/>
      <c r="BN157" s="58">
        <f t="shared" si="106"/>
        <v>184</v>
      </c>
      <c r="BO157" s="57">
        <f t="shared" si="107"/>
        <v>0</v>
      </c>
      <c r="BP157" s="61">
        <f t="shared" si="108"/>
        <v>184</v>
      </c>
      <c r="BQ157" s="155" t="s">
        <v>193</v>
      </c>
      <c r="BR157" s="177" t="str">
        <f>CONCATENATE(Tableau2[[#This Row],[Colonne1]],".jpg")</f>
        <v>ZIMMER Baptiste.jpg</v>
      </c>
      <c r="BS157" s="181" t="str">
        <f>$BP$1&amp;Tableau2[[#This Row],[Colonne70]]</f>
        <v>F:\Gestion club DIJON TT\licencie\ZIMMER Baptiste.jpg</v>
      </c>
    </row>
  </sheetData>
  <mergeCells count="5">
    <mergeCell ref="N3:AE3"/>
    <mergeCell ref="BG3:BM3"/>
    <mergeCell ref="AG3:AQ3"/>
    <mergeCell ref="AR3:BB3"/>
    <mergeCell ref="BC3:BF3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4987B-EF52-4CD9-AA8B-4C459534AF52}">
  <sheetPr codeName="Feuil7"/>
  <dimension ref="A1:L1722"/>
  <sheetViews>
    <sheetView topLeftCell="A26" workbookViewId="0">
      <selection activeCell="A34" sqref="A34"/>
    </sheetView>
  </sheetViews>
  <sheetFormatPr baseColWidth="10" defaultColWidth="0" defaultRowHeight="15" x14ac:dyDescent="0.25"/>
  <cols>
    <col min="1" max="1" width="11.5703125" style="66" customWidth="1"/>
    <col min="2" max="2" width="27.7109375" style="66" customWidth="1"/>
    <col min="3" max="6" width="11.5703125" style="66" customWidth="1"/>
    <col min="7" max="12" width="11.42578125" style="66" customWidth="1"/>
    <col min="13" max="16384" width="11.42578125" style="66" hidden="1"/>
  </cols>
  <sheetData>
    <row r="1" spans="1:8" x14ac:dyDescent="0.25">
      <c r="A1" s="191" t="s">
        <v>261</v>
      </c>
      <c r="B1" s="191"/>
      <c r="C1" s="191"/>
      <c r="D1" s="191"/>
      <c r="E1" s="191"/>
      <c r="F1" s="191"/>
      <c r="G1" s="191"/>
      <c r="H1" s="191"/>
    </row>
    <row r="2" spans="1:8" x14ac:dyDescent="0.25">
      <c r="A2" s="191"/>
      <c r="B2" s="191"/>
      <c r="C2" s="191"/>
      <c r="D2" s="191"/>
      <c r="E2" s="191"/>
      <c r="F2" s="191"/>
      <c r="G2" s="191"/>
      <c r="H2" s="191"/>
    </row>
    <row r="3" spans="1:8" x14ac:dyDescent="0.25">
      <c r="A3" s="191"/>
      <c r="B3" s="191"/>
      <c r="C3" s="191"/>
      <c r="D3" s="191"/>
      <c r="E3" s="191"/>
      <c r="F3" s="191"/>
      <c r="G3" s="191"/>
      <c r="H3" s="191"/>
    </row>
    <row r="4" spans="1:8" x14ac:dyDescent="0.25">
      <c r="A4" s="191"/>
      <c r="B4" s="191"/>
      <c r="C4" s="191"/>
      <c r="D4" s="191"/>
      <c r="E4" s="191"/>
      <c r="F4" s="191"/>
      <c r="G4" s="191"/>
      <c r="H4" s="191"/>
    </row>
    <row r="5" spans="1:8" s="1" customFormat="1" ht="30" x14ac:dyDescent="0.25">
      <c r="A5" s="1" t="s">
        <v>262</v>
      </c>
      <c r="B5" s="1" t="s">
        <v>263</v>
      </c>
      <c r="C5" s="79" t="s">
        <v>264</v>
      </c>
      <c r="D5" s="79" t="s">
        <v>264</v>
      </c>
      <c r="E5" s="1" t="s">
        <v>266</v>
      </c>
      <c r="F5" s="1" t="s">
        <v>265</v>
      </c>
    </row>
    <row r="6" spans="1:8" hidden="1" x14ac:dyDescent="0.25">
      <c r="A6" s="98" t="s">
        <v>116</v>
      </c>
      <c r="B6" s="66" t="s">
        <v>117</v>
      </c>
      <c r="C6" s="66" t="s">
        <v>118</v>
      </c>
      <c r="D6" s="70" t="s">
        <v>119</v>
      </c>
      <c r="E6" s="66" t="s">
        <v>120</v>
      </c>
      <c r="F6" s="66" t="s">
        <v>121</v>
      </c>
    </row>
    <row r="7" spans="1:8" hidden="1" x14ac:dyDescent="0.25">
      <c r="A7" s="98"/>
      <c r="B7" s="90"/>
      <c r="C7" s="90"/>
      <c r="D7" s="70">
        <f t="shared" ref="D7:D51" si="0">_xlfn.NUMBERVALUE(C7)</f>
        <v>0</v>
      </c>
      <c r="E7" s="90"/>
      <c r="F7" s="90"/>
    </row>
    <row r="8" spans="1:8" x14ac:dyDescent="0.25">
      <c r="A8" s="157" t="s">
        <v>345</v>
      </c>
      <c r="B8" s="100" t="s">
        <v>389</v>
      </c>
      <c r="C8" s="101" t="s">
        <v>417</v>
      </c>
      <c r="D8" s="70">
        <f t="shared" si="0"/>
        <v>22.43</v>
      </c>
      <c r="E8" s="100" t="s">
        <v>433</v>
      </c>
      <c r="F8" s="100" t="s">
        <v>434</v>
      </c>
    </row>
    <row r="9" spans="1:8" x14ac:dyDescent="0.25">
      <c r="A9" s="157" t="s">
        <v>326</v>
      </c>
      <c r="B9" s="100" t="s">
        <v>369</v>
      </c>
      <c r="C9" s="101">
        <v>37.9</v>
      </c>
      <c r="D9" s="70">
        <f t="shared" si="0"/>
        <v>37.9</v>
      </c>
      <c r="E9" s="100" t="s">
        <v>433</v>
      </c>
      <c r="F9" s="100"/>
    </row>
    <row r="10" spans="1:8" x14ac:dyDescent="0.25">
      <c r="A10" s="157" t="s">
        <v>335</v>
      </c>
      <c r="B10" s="100" t="s">
        <v>378</v>
      </c>
      <c r="C10" s="101">
        <v>32.9</v>
      </c>
      <c r="D10" s="70">
        <f t="shared" si="0"/>
        <v>32.9</v>
      </c>
      <c r="E10" s="100" t="s">
        <v>433</v>
      </c>
      <c r="F10" s="100" t="s">
        <v>434</v>
      </c>
    </row>
    <row r="11" spans="1:8" x14ac:dyDescent="0.25">
      <c r="A11" s="157" t="s">
        <v>267</v>
      </c>
      <c r="B11" s="100" t="s">
        <v>366</v>
      </c>
      <c r="C11" s="101">
        <v>34.9</v>
      </c>
      <c r="D11" s="70">
        <f t="shared" si="0"/>
        <v>34.9</v>
      </c>
      <c r="E11" s="100" t="s">
        <v>433</v>
      </c>
      <c r="F11" s="100" t="s">
        <v>435</v>
      </c>
    </row>
    <row r="12" spans="1:8" x14ac:dyDescent="0.25">
      <c r="A12" s="157" t="s">
        <v>343</v>
      </c>
      <c r="B12" s="100" t="s">
        <v>386</v>
      </c>
      <c r="C12" s="101" t="s">
        <v>416</v>
      </c>
      <c r="D12" s="70">
        <f t="shared" si="0"/>
        <v>38.9</v>
      </c>
      <c r="E12" s="100" t="s">
        <v>433</v>
      </c>
      <c r="F12" s="100" t="s">
        <v>440</v>
      </c>
    </row>
    <row r="13" spans="1:8" x14ac:dyDescent="0.25">
      <c r="A13" s="157" t="s">
        <v>331</v>
      </c>
      <c r="B13" s="100" t="s">
        <v>374</v>
      </c>
      <c r="C13" s="101" t="s">
        <v>275</v>
      </c>
      <c r="D13" s="70">
        <f t="shared" si="0"/>
        <v>39.9</v>
      </c>
      <c r="E13" s="100" t="s">
        <v>433</v>
      </c>
      <c r="F13" s="100" t="s">
        <v>438</v>
      </c>
    </row>
    <row r="14" spans="1:8" x14ac:dyDescent="0.25">
      <c r="A14" s="157" t="s">
        <v>327</v>
      </c>
      <c r="B14" s="100" t="s">
        <v>370</v>
      </c>
      <c r="C14" s="101" t="s">
        <v>408</v>
      </c>
      <c r="D14" s="70">
        <f t="shared" si="0"/>
        <v>32.950000000000003</v>
      </c>
      <c r="E14" s="100" t="s">
        <v>433</v>
      </c>
      <c r="F14" s="100" t="s">
        <v>274</v>
      </c>
    </row>
    <row r="15" spans="1:8" x14ac:dyDescent="0.25">
      <c r="A15" s="157" t="s">
        <v>337</v>
      </c>
      <c r="B15" s="100" t="s">
        <v>380</v>
      </c>
      <c r="C15" s="101" t="s">
        <v>414</v>
      </c>
      <c r="D15" s="70">
        <f t="shared" si="0"/>
        <v>38.950000000000003</v>
      </c>
      <c r="E15" s="100" t="s">
        <v>433</v>
      </c>
      <c r="F15" s="100" t="s">
        <v>274</v>
      </c>
    </row>
    <row r="16" spans="1:8" x14ac:dyDescent="0.25">
      <c r="A16" s="157" t="s">
        <v>330</v>
      </c>
      <c r="B16" s="100" t="s">
        <v>373</v>
      </c>
      <c r="C16" s="101" t="s">
        <v>411</v>
      </c>
      <c r="D16" s="70">
        <f t="shared" si="0"/>
        <v>36</v>
      </c>
      <c r="E16" s="100" t="s">
        <v>433</v>
      </c>
      <c r="F16" s="100" t="s">
        <v>437</v>
      </c>
    </row>
    <row r="17" spans="1:6" x14ac:dyDescent="0.25">
      <c r="A17" s="157" t="s">
        <v>363</v>
      </c>
      <c r="B17" s="100" t="s">
        <v>407</v>
      </c>
      <c r="C17" s="101" t="s">
        <v>432</v>
      </c>
      <c r="D17" s="70">
        <f t="shared" si="0"/>
        <v>46.9</v>
      </c>
      <c r="E17" s="100" t="s">
        <v>433</v>
      </c>
      <c r="F17" s="100" t="s">
        <v>268</v>
      </c>
    </row>
    <row r="18" spans="1:6" x14ac:dyDescent="0.25">
      <c r="A18" s="157" t="s">
        <v>324</v>
      </c>
      <c r="B18" s="100" t="s">
        <v>367</v>
      </c>
      <c r="C18" s="101">
        <v>89.9</v>
      </c>
      <c r="D18" s="70">
        <f t="shared" si="0"/>
        <v>89.9</v>
      </c>
      <c r="E18" s="100" t="s">
        <v>433</v>
      </c>
      <c r="F18" s="100" t="s">
        <v>274</v>
      </c>
    </row>
    <row r="19" spans="1:6" x14ac:dyDescent="0.25">
      <c r="A19" s="157" t="s">
        <v>325</v>
      </c>
      <c r="B19" s="100" t="s">
        <v>368</v>
      </c>
      <c r="C19" s="101">
        <v>21.9</v>
      </c>
      <c r="D19" s="70">
        <f t="shared" si="0"/>
        <v>21.9</v>
      </c>
      <c r="E19" s="100" t="s">
        <v>433</v>
      </c>
      <c r="F19" s="100" t="s">
        <v>434</v>
      </c>
    </row>
    <row r="20" spans="1:6" x14ac:dyDescent="0.25">
      <c r="A20" s="157" t="s">
        <v>357</v>
      </c>
      <c r="B20" s="100" t="s">
        <v>401</v>
      </c>
      <c r="C20" s="101" t="s">
        <v>426</v>
      </c>
      <c r="D20" s="70">
        <f t="shared" si="0"/>
        <v>10</v>
      </c>
      <c r="E20" s="100" t="s">
        <v>433</v>
      </c>
      <c r="F20" s="100" t="s">
        <v>442</v>
      </c>
    </row>
    <row r="21" spans="1:6" x14ac:dyDescent="0.25">
      <c r="A21" s="157" t="s">
        <v>322</v>
      </c>
      <c r="B21" s="100" t="s">
        <v>364</v>
      </c>
      <c r="C21" s="101">
        <v>39.9</v>
      </c>
      <c r="D21" s="70">
        <f t="shared" si="0"/>
        <v>39.9</v>
      </c>
      <c r="E21" s="100" t="s">
        <v>433</v>
      </c>
      <c r="F21" s="100" t="s">
        <v>434</v>
      </c>
    </row>
    <row r="22" spans="1:6" x14ac:dyDescent="0.25">
      <c r="A22" s="157" t="s">
        <v>334</v>
      </c>
      <c r="B22" s="100" t="s">
        <v>377</v>
      </c>
      <c r="C22" s="101">
        <v>36.9</v>
      </c>
      <c r="D22" s="70">
        <f t="shared" si="0"/>
        <v>36.9</v>
      </c>
      <c r="E22" s="100" t="s">
        <v>433</v>
      </c>
      <c r="F22" s="100" t="s">
        <v>439</v>
      </c>
    </row>
    <row r="23" spans="1:6" x14ac:dyDescent="0.25">
      <c r="A23" s="157" t="s">
        <v>323</v>
      </c>
      <c r="B23" s="100" t="s">
        <v>365</v>
      </c>
      <c r="C23" s="101">
        <v>29.9</v>
      </c>
      <c r="D23" s="70">
        <f t="shared" si="0"/>
        <v>29.9</v>
      </c>
      <c r="E23" s="100" t="s">
        <v>433</v>
      </c>
      <c r="F23" s="100" t="s">
        <v>434</v>
      </c>
    </row>
    <row r="24" spans="1:6" x14ac:dyDescent="0.25">
      <c r="A24" s="157" t="s">
        <v>347</v>
      </c>
      <c r="B24" s="100" t="s">
        <v>391</v>
      </c>
      <c r="C24" s="101" t="s">
        <v>419</v>
      </c>
      <c r="D24" s="70">
        <f t="shared" si="0"/>
        <v>26.95</v>
      </c>
      <c r="E24" s="100" t="s">
        <v>433</v>
      </c>
      <c r="F24" s="100" t="s">
        <v>274</v>
      </c>
    </row>
    <row r="25" spans="1:6" x14ac:dyDescent="0.25">
      <c r="A25" s="157" t="s">
        <v>346</v>
      </c>
      <c r="B25" s="100" t="s">
        <v>390</v>
      </c>
      <c r="C25" s="101" t="s">
        <v>418</v>
      </c>
      <c r="D25" s="70">
        <f t="shared" si="0"/>
        <v>24.9</v>
      </c>
      <c r="E25" s="100" t="s">
        <v>433</v>
      </c>
      <c r="F25" s="100" t="s">
        <v>442</v>
      </c>
    </row>
    <row r="26" spans="1:6" x14ac:dyDescent="0.25">
      <c r="A26" s="157" t="s">
        <v>332</v>
      </c>
      <c r="B26" s="100" t="s">
        <v>375</v>
      </c>
      <c r="C26" s="101" t="s">
        <v>412</v>
      </c>
      <c r="D26" s="70">
        <f t="shared" si="0"/>
        <v>64.900000000000006</v>
      </c>
      <c r="E26" s="100" t="s">
        <v>433</v>
      </c>
      <c r="F26" s="100" t="s">
        <v>434</v>
      </c>
    </row>
    <row r="27" spans="1:6" x14ac:dyDescent="0.25">
      <c r="A27" s="157" t="s">
        <v>360</v>
      </c>
      <c r="B27" s="100" t="s">
        <v>404</v>
      </c>
      <c r="C27" s="101" t="s">
        <v>429</v>
      </c>
      <c r="D27" s="70">
        <f t="shared" si="0"/>
        <v>52.9</v>
      </c>
      <c r="E27" s="100" t="s">
        <v>433</v>
      </c>
      <c r="F27" s="100" t="s">
        <v>268</v>
      </c>
    </row>
    <row r="28" spans="1:6" x14ac:dyDescent="0.25">
      <c r="A28" s="157" t="s">
        <v>362</v>
      </c>
      <c r="B28" s="100" t="s">
        <v>406</v>
      </c>
      <c r="C28" s="101" t="s">
        <v>431</v>
      </c>
      <c r="D28" s="70">
        <f t="shared" si="0"/>
        <v>59.9</v>
      </c>
      <c r="E28" s="100" t="s">
        <v>433</v>
      </c>
      <c r="F28" s="100" t="s">
        <v>273</v>
      </c>
    </row>
    <row r="29" spans="1:6" x14ac:dyDescent="0.25">
      <c r="A29" s="157" t="s">
        <v>361</v>
      </c>
      <c r="B29" s="100" t="s">
        <v>405</v>
      </c>
      <c r="C29" s="101" t="s">
        <v>430</v>
      </c>
      <c r="D29" s="70">
        <f t="shared" si="0"/>
        <v>49.95</v>
      </c>
      <c r="E29" s="100" t="s">
        <v>433</v>
      </c>
      <c r="F29" s="100" t="s">
        <v>274</v>
      </c>
    </row>
    <row r="30" spans="1:6" x14ac:dyDescent="0.25">
      <c r="A30" s="157" t="s">
        <v>348</v>
      </c>
      <c r="B30" s="100" t="s">
        <v>392</v>
      </c>
      <c r="C30" s="101" t="s">
        <v>420</v>
      </c>
      <c r="D30" s="70">
        <f t="shared" si="0"/>
        <v>895</v>
      </c>
      <c r="E30" s="100" t="s">
        <v>433</v>
      </c>
      <c r="F30" s="100" t="s">
        <v>268</v>
      </c>
    </row>
    <row r="31" spans="1:6" x14ac:dyDescent="0.25">
      <c r="A31" s="157" t="s">
        <v>344</v>
      </c>
      <c r="B31" s="100" t="s">
        <v>388</v>
      </c>
      <c r="C31" s="101" t="s">
        <v>275</v>
      </c>
      <c r="D31" s="70">
        <f t="shared" si="0"/>
        <v>39.9</v>
      </c>
      <c r="E31" s="100" t="s">
        <v>433</v>
      </c>
      <c r="F31" s="100" t="s">
        <v>434</v>
      </c>
    </row>
    <row r="32" spans="1:6" x14ac:dyDescent="0.25">
      <c r="A32" s="157" t="s">
        <v>352</v>
      </c>
      <c r="B32" s="100" t="s">
        <v>396</v>
      </c>
      <c r="C32" s="101" t="s">
        <v>423</v>
      </c>
      <c r="D32" s="70">
        <f t="shared" si="0"/>
        <v>35.9</v>
      </c>
      <c r="E32" s="100" t="s">
        <v>433</v>
      </c>
      <c r="F32" s="100" t="s">
        <v>434</v>
      </c>
    </row>
    <row r="33" spans="1:6" x14ac:dyDescent="0.25">
      <c r="A33" s="157" t="s">
        <v>351</v>
      </c>
      <c r="B33" s="100" t="s">
        <v>395</v>
      </c>
      <c r="C33" s="101" t="s">
        <v>416</v>
      </c>
      <c r="D33" s="70">
        <f t="shared" si="0"/>
        <v>38.9</v>
      </c>
      <c r="E33" s="100" t="s">
        <v>433</v>
      </c>
      <c r="F33" s="100" t="s">
        <v>434</v>
      </c>
    </row>
    <row r="34" spans="1:6" x14ac:dyDescent="0.25">
      <c r="A34" s="157" t="s">
        <v>349</v>
      </c>
      <c r="B34" s="100" t="s">
        <v>393</v>
      </c>
      <c r="C34" s="101" t="s">
        <v>421</v>
      </c>
      <c r="D34" s="70">
        <f t="shared" si="0"/>
        <v>56</v>
      </c>
      <c r="E34" s="100" t="s">
        <v>433</v>
      </c>
      <c r="F34" s="100" t="s">
        <v>268</v>
      </c>
    </row>
    <row r="35" spans="1:6" x14ac:dyDescent="0.25">
      <c r="A35" s="157" t="s">
        <v>350</v>
      </c>
      <c r="B35" s="100" t="s">
        <v>394</v>
      </c>
      <c r="C35" s="101" t="s">
        <v>422</v>
      </c>
      <c r="D35" s="70">
        <f t="shared" si="0"/>
        <v>215.1</v>
      </c>
      <c r="E35" s="100" t="s">
        <v>433</v>
      </c>
      <c r="F35" s="100" t="s">
        <v>434</v>
      </c>
    </row>
    <row r="36" spans="1:6" x14ac:dyDescent="0.25">
      <c r="A36" s="157" t="s">
        <v>358</v>
      </c>
      <c r="B36" s="100" t="s">
        <v>402</v>
      </c>
      <c r="C36" s="101" t="s">
        <v>427</v>
      </c>
      <c r="D36" s="70">
        <f t="shared" si="0"/>
        <v>21</v>
      </c>
      <c r="E36" s="100" t="s">
        <v>433</v>
      </c>
      <c r="F36" s="100" t="s">
        <v>434</v>
      </c>
    </row>
    <row r="37" spans="1:6" x14ac:dyDescent="0.25">
      <c r="A37" s="157" t="s">
        <v>333</v>
      </c>
      <c r="B37" s="100" t="s">
        <v>376</v>
      </c>
      <c r="C37" s="101">
        <v>79.95</v>
      </c>
      <c r="D37" s="70">
        <f t="shared" si="0"/>
        <v>79.95</v>
      </c>
      <c r="E37" s="100" t="s">
        <v>433</v>
      </c>
      <c r="F37" s="100" t="s">
        <v>274</v>
      </c>
    </row>
    <row r="38" spans="1:6" x14ac:dyDescent="0.25">
      <c r="A38" s="157" t="s">
        <v>329</v>
      </c>
      <c r="B38" s="100" t="s">
        <v>372</v>
      </c>
      <c r="C38" s="101" t="s">
        <v>410</v>
      </c>
      <c r="D38" s="70">
        <f t="shared" si="0"/>
        <v>13</v>
      </c>
      <c r="E38" s="100" t="s">
        <v>433</v>
      </c>
      <c r="F38" s="100" t="s">
        <v>436</v>
      </c>
    </row>
    <row r="39" spans="1:6" x14ac:dyDescent="0.25">
      <c r="A39" s="157" t="s">
        <v>329</v>
      </c>
      <c r="B39" s="100" t="s">
        <v>387</v>
      </c>
      <c r="C39" s="101" t="s">
        <v>415</v>
      </c>
      <c r="D39" s="70">
        <f t="shared" si="0"/>
        <v>13</v>
      </c>
      <c r="E39" s="100" t="s">
        <v>433</v>
      </c>
      <c r="F39" s="100" t="s">
        <v>441</v>
      </c>
    </row>
    <row r="40" spans="1:6" x14ac:dyDescent="0.25">
      <c r="A40" s="157" t="s">
        <v>336</v>
      </c>
      <c r="B40" s="100" t="s">
        <v>379</v>
      </c>
      <c r="C40" s="101" t="s">
        <v>413</v>
      </c>
      <c r="D40" s="70">
        <f t="shared" si="0"/>
        <v>6.9</v>
      </c>
      <c r="E40" s="100" t="s">
        <v>433</v>
      </c>
      <c r="F40" s="100" t="s">
        <v>434</v>
      </c>
    </row>
    <row r="41" spans="1:6" x14ac:dyDescent="0.25">
      <c r="A41" s="157" t="s">
        <v>328</v>
      </c>
      <c r="B41" s="100" t="s">
        <v>371</v>
      </c>
      <c r="C41" s="101" t="s">
        <v>409</v>
      </c>
      <c r="D41" s="70">
        <f t="shared" si="0"/>
        <v>3.9</v>
      </c>
      <c r="E41" s="100" t="s">
        <v>433</v>
      </c>
      <c r="F41" s="100" t="s">
        <v>434</v>
      </c>
    </row>
    <row r="42" spans="1:6" x14ac:dyDescent="0.25">
      <c r="A42" s="157" t="s">
        <v>353</v>
      </c>
      <c r="B42" s="100" t="s">
        <v>397</v>
      </c>
      <c r="C42" s="101" t="s">
        <v>413</v>
      </c>
      <c r="D42" s="70">
        <f t="shared" si="0"/>
        <v>6.9</v>
      </c>
      <c r="E42" s="100" t="s">
        <v>433</v>
      </c>
      <c r="F42" s="100" t="s">
        <v>436</v>
      </c>
    </row>
    <row r="43" spans="1:6" x14ac:dyDescent="0.25">
      <c r="A43" s="157" t="s">
        <v>356</v>
      </c>
      <c r="B43" s="100" t="s">
        <v>400</v>
      </c>
      <c r="C43" s="101" t="s">
        <v>425</v>
      </c>
      <c r="D43" s="70">
        <f t="shared" si="0"/>
        <v>2</v>
      </c>
      <c r="E43" s="100" t="s">
        <v>433</v>
      </c>
      <c r="F43" s="100" t="s">
        <v>268</v>
      </c>
    </row>
    <row r="44" spans="1:6" x14ac:dyDescent="0.25">
      <c r="A44" s="157" t="s">
        <v>354</v>
      </c>
      <c r="B44" s="100" t="s">
        <v>398</v>
      </c>
      <c r="C44" s="101" t="s">
        <v>424</v>
      </c>
      <c r="D44" s="70">
        <f t="shared" si="0"/>
        <v>7.9</v>
      </c>
      <c r="E44" s="100" t="s">
        <v>433</v>
      </c>
      <c r="F44" s="100" t="s">
        <v>268</v>
      </c>
    </row>
    <row r="45" spans="1:6" x14ac:dyDescent="0.25">
      <c r="A45" s="157" t="s">
        <v>355</v>
      </c>
      <c r="B45" s="100" t="s">
        <v>399</v>
      </c>
      <c r="C45" s="101" t="s">
        <v>424</v>
      </c>
      <c r="D45" s="70">
        <f t="shared" si="0"/>
        <v>7.9</v>
      </c>
      <c r="E45" s="100" t="s">
        <v>433</v>
      </c>
      <c r="F45" s="100" t="s">
        <v>268</v>
      </c>
    </row>
    <row r="46" spans="1:6" x14ac:dyDescent="0.25">
      <c r="A46" s="157" t="s">
        <v>338</v>
      </c>
      <c r="B46" s="100" t="s">
        <v>381</v>
      </c>
      <c r="C46" s="101" t="s">
        <v>415</v>
      </c>
      <c r="D46" s="70">
        <f t="shared" si="0"/>
        <v>13</v>
      </c>
      <c r="E46" s="100" t="s">
        <v>433</v>
      </c>
      <c r="F46" s="100" t="s">
        <v>436</v>
      </c>
    </row>
    <row r="47" spans="1:6" x14ac:dyDescent="0.25">
      <c r="A47" s="157" t="s">
        <v>339</v>
      </c>
      <c r="B47" s="100" t="s">
        <v>382</v>
      </c>
      <c r="C47" s="101" t="s">
        <v>415</v>
      </c>
      <c r="D47" s="70">
        <f t="shared" si="0"/>
        <v>13</v>
      </c>
      <c r="E47" s="100" t="s">
        <v>433</v>
      </c>
      <c r="F47" s="100" t="s">
        <v>436</v>
      </c>
    </row>
    <row r="48" spans="1:6" x14ac:dyDescent="0.25">
      <c r="A48" s="157" t="s">
        <v>340</v>
      </c>
      <c r="B48" s="100" t="s">
        <v>383</v>
      </c>
      <c r="C48" s="101" t="s">
        <v>410</v>
      </c>
      <c r="D48" s="70">
        <f t="shared" si="0"/>
        <v>13</v>
      </c>
      <c r="E48" s="100" t="s">
        <v>433</v>
      </c>
      <c r="F48" s="100" t="s">
        <v>436</v>
      </c>
    </row>
    <row r="49" spans="1:6" x14ac:dyDescent="0.25">
      <c r="A49" s="157" t="s">
        <v>341</v>
      </c>
      <c r="B49" s="100" t="s">
        <v>384</v>
      </c>
      <c r="C49" s="101" t="s">
        <v>410</v>
      </c>
      <c r="D49" s="70">
        <f t="shared" si="0"/>
        <v>13</v>
      </c>
      <c r="E49" s="100" t="s">
        <v>433</v>
      </c>
      <c r="F49" s="100" t="s">
        <v>436</v>
      </c>
    </row>
    <row r="50" spans="1:6" x14ac:dyDescent="0.25">
      <c r="A50" s="157" t="s">
        <v>342</v>
      </c>
      <c r="B50" s="100" t="s">
        <v>385</v>
      </c>
      <c r="C50" s="101" t="s">
        <v>410</v>
      </c>
      <c r="D50" s="70">
        <f t="shared" si="0"/>
        <v>13</v>
      </c>
      <c r="E50" s="100" t="s">
        <v>433</v>
      </c>
      <c r="F50" s="100" t="s">
        <v>436</v>
      </c>
    </row>
    <row r="51" spans="1:6" x14ac:dyDescent="0.25">
      <c r="A51" s="157" t="s">
        <v>359</v>
      </c>
      <c r="B51" s="100" t="s">
        <v>403</v>
      </c>
      <c r="C51" s="101" t="s">
        <v>428</v>
      </c>
      <c r="D51" s="70">
        <f t="shared" si="0"/>
        <v>9.0299999999999994</v>
      </c>
      <c r="E51" s="100" t="s">
        <v>433</v>
      </c>
      <c r="F51" s="100" t="s">
        <v>434</v>
      </c>
    </row>
    <row r="52" spans="1:6" x14ac:dyDescent="0.25">
      <c r="A52" s="98"/>
    </row>
    <row r="53" spans="1:6" x14ac:dyDescent="0.25">
      <c r="A53" s="98"/>
    </row>
    <row r="54" spans="1:6" x14ac:dyDescent="0.25">
      <c r="A54" s="98"/>
    </row>
    <row r="55" spans="1:6" x14ac:dyDescent="0.25">
      <c r="A55" s="98"/>
    </row>
    <row r="56" spans="1:6" x14ac:dyDescent="0.25">
      <c r="A56" s="98"/>
    </row>
    <row r="57" spans="1:6" x14ac:dyDescent="0.25">
      <c r="A57" s="98"/>
    </row>
    <row r="58" spans="1:6" x14ac:dyDescent="0.25">
      <c r="A58" s="98"/>
    </row>
    <row r="59" spans="1:6" x14ac:dyDescent="0.25">
      <c r="A59" s="98"/>
    </row>
    <row r="60" spans="1:6" x14ac:dyDescent="0.25">
      <c r="A60" s="98"/>
    </row>
    <row r="61" spans="1:6" x14ac:dyDescent="0.25">
      <c r="A61" s="98"/>
    </row>
    <row r="62" spans="1:6" x14ac:dyDescent="0.25">
      <c r="A62" s="98"/>
    </row>
    <row r="63" spans="1:6" x14ac:dyDescent="0.25">
      <c r="A63" s="98"/>
    </row>
    <row r="64" spans="1:6" x14ac:dyDescent="0.25">
      <c r="A64" s="98"/>
    </row>
    <row r="65" spans="1:1" x14ac:dyDescent="0.25">
      <c r="A65" s="98"/>
    </row>
    <row r="66" spans="1:1" x14ac:dyDescent="0.25">
      <c r="A66" s="98"/>
    </row>
    <row r="67" spans="1:1" x14ac:dyDescent="0.25">
      <c r="A67" s="98"/>
    </row>
    <row r="68" spans="1:1" x14ac:dyDescent="0.25">
      <c r="A68" s="98"/>
    </row>
    <row r="69" spans="1:1" x14ac:dyDescent="0.25">
      <c r="A69" s="98"/>
    </row>
    <row r="70" spans="1:1" x14ac:dyDescent="0.25">
      <c r="A70" s="98"/>
    </row>
    <row r="71" spans="1:1" x14ac:dyDescent="0.25">
      <c r="A71" s="98"/>
    </row>
    <row r="72" spans="1:1" x14ac:dyDescent="0.25">
      <c r="A72" s="98"/>
    </row>
    <row r="73" spans="1:1" x14ac:dyDescent="0.25">
      <c r="A73" s="98"/>
    </row>
    <row r="74" spans="1:1" x14ac:dyDescent="0.25">
      <c r="A74" s="98"/>
    </row>
    <row r="75" spans="1:1" x14ac:dyDescent="0.25">
      <c r="A75" s="98"/>
    </row>
    <row r="76" spans="1:1" x14ac:dyDescent="0.25">
      <c r="A76" s="98"/>
    </row>
    <row r="77" spans="1:1" x14ac:dyDescent="0.25">
      <c r="A77" s="98"/>
    </row>
    <row r="78" spans="1:1" x14ac:dyDescent="0.25">
      <c r="A78" s="98"/>
    </row>
    <row r="79" spans="1:1" x14ac:dyDescent="0.25">
      <c r="A79" s="98"/>
    </row>
    <row r="80" spans="1:1" x14ac:dyDescent="0.25">
      <c r="A80" s="98"/>
    </row>
    <row r="81" spans="1:1" x14ac:dyDescent="0.25">
      <c r="A81" s="98"/>
    </row>
    <row r="82" spans="1:1" x14ac:dyDescent="0.25">
      <c r="A82" s="98"/>
    </row>
    <row r="83" spans="1:1" x14ac:dyDescent="0.25">
      <c r="A83" s="98"/>
    </row>
    <row r="84" spans="1:1" x14ac:dyDescent="0.25">
      <c r="A84" s="98"/>
    </row>
    <row r="85" spans="1:1" x14ac:dyDescent="0.25">
      <c r="A85" s="98"/>
    </row>
    <row r="86" spans="1:1" x14ac:dyDescent="0.25">
      <c r="A86" s="98"/>
    </row>
    <row r="87" spans="1:1" x14ac:dyDescent="0.25">
      <c r="A87" s="98"/>
    </row>
    <row r="88" spans="1:1" x14ac:dyDescent="0.25">
      <c r="A88" s="98"/>
    </row>
    <row r="89" spans="1:1" x14ac:dyDescent="0.25">
      <c r="A89" s="98"/>
    </row>
    <row r="90" spans="1:1" x14ac:dyDescent="0.25">
      <c r="A90" s="98"/>
    </row>
    <row r="91" spans="1:1" x14ac:dyDescent="0.25">
      <c r="A91" s="98"/>
    </row>
    <row r="92" spans="1:1" x14ac:dyDescent="0.25">
      <c r="A92" s="98"/>
    </row>
    <row r="93" spans="1:1" x14ac:dyDescent="0.25">
      <c r="A93" s="98"/>
    </row>
    <row r="94" spans="1:1" x14ac:dyDescent="0.25">
      <c r="A94" s="98"/>
    </row>
    <row r="95" spans="1:1" x14ac:dyDescent="0.25">
      <c r="A95" s="98"/>
    </row>
    <row r="96" spans="1:1" x14ac:dyDescent="0.25">
      <c r="A96" s="98"/>
    </row>
    <row r="97" spans="1:1" x14ac:dyDescent="0.25">
      <c r="A97" s="98"/>
    </row>
    <row r="98" spans="1:1" x14ac:dyDescent="0.25">
      <c r="A98" s="98"/>
    </row>
    <row r="99" spans="1:1" x14ac:dyDescent="0.25">
      <c r="A99" s="98"/>
    </row>
    <row r="100" spans="1:1" x14ac:dyDescent="0.25">
      <c r="A100" s="98"/>
    </row>
    <row r="101" spans="1:1" x14ac:dyDescent="0.25">
      <c r="A101" s="98"/>
    </row>
    <row r="102" spans="1:1" x14ac:dyDescent="0.25">
      <c r="A102" s="98"/>
    </row>
    <row r="103" spans="1:1" x14ac:dyDescent="0.25">
      <c r="A103" s="98"/>
    </row>
    <row r="104" spans="1:1" x14ac:dyDescent="0.25">
      <c r="A104" s="98"/>
    </row>
    <row r="105" spans="1:1" x14ac:dyDescent="0.25">
      <c r="A105" s="98"/>
    </row>
    <row r="106" spans="1:1" x14ac:dyDescent="0.25">
      <c r="A106" s="98"/>
    </row>
    <row r="107" spans="1:1" x14ac:dyDescent="0.25">
      <c r="A107" s="98"/>
    </row>
    <row r="108" spans="1:1" x14ac:dyDescent="0.25">
      <c r="A108" s="98"/>
    </row>
    <row r="109" spans="1:1" x14ac:dyDescent="0.25">
      <c r="A109" s="98"/>
    </row>
    <row r="110" spans="1:1" x14ac:dyDescent="0.25">
      <c r="A110" s="98"/>
    </row>
    <row r="111" spans="1:1" x14ac:dyDescent="0.25">
      <c r="A111" s="98"/>
    </row>
    <row r="112" spans="1:1" x14ac:dyDescent="0.25">
      <c r="A112" s="98"/>
    </row>
    <row r="113" spans="1:1" x14ac:dyDescent="0.25">
      <c r="A113" s="98"/>
    </row>
    <row r="114" spans="1:1" x14ac:dyDescent="0.25">
      <c r="A114" s="98"/>
    </row>
    <row r="115" spans="1:1" x14ac:dyDescent="0.25">
      <c r="A115" s="98"/>
    </row>
    <row r="116" spans="1:1" x14ac:dyDescent="0.25">
      <c r="A116" s="98"/>
    </row>
    <row r="117" spans="1:1" x14ac:dyDescent="0.25">
      <c r="A117" s="98"/>
    </row>
    <row r="118" spans="1:1" x14ac:dyDescent="0.25">
      <c r="A118" s="98"/>
    </row>
    <row r="119" spans="1:1" x14ac:dyDescent="0.25">
      <c r="A119" s="98"/>
    </row>
    <row r="120" spans="1:1" x14ac:dyDescent="0.25">
      <c r="A120" s="98"/>
    </row>
    <row r="121" spans="1:1" x14ac:dyDescent="0.25">
      <c r="A121" s="98"/>
    </row>
    <row r="122" spans="1:1" x14ac:dyDescent="0.25">
      <c r="A122" s="98"/>
    </row>
    <row r="123" spans="1:1" x14ac:dyDescent="0.25">
      <c r="A123" s="98"/>
    </row>
    <row r="124" spans="1:1" x14ac:dyDescent="0.25">
      <c r="A124" s="98"/>
    </row>
    <row r="125" spans="1:1" x14ac:dyDescent="0.25">
      <c r="A125" s="98"/>
    </row>
    <row r="126" spans="1:1" x14ac:dyDescent="0.25">
      <c r="A126" s="98"/>
    </row>
    <row r="127" spans="1:1" x14ac:dyDescent="0.25">
      <c r="A127" s="98"/>
    </row>
    <row r="128" spans="1:1" x14ac:dyDescent="0.25">
      <c r="A128" s="98"/>
    </row>
    <row r="129" spans="1:1" x14ac:dyDescent="0.25">
      <c r="A129" s="98"/>
    </row>
    <row r="130" spans="1:1" x14ac:dyDescent="0.25">
      <c r="A130" s="98"/>
    </row>
    <row r="131" spans="1:1" x14ac:dyDescent="0.25">
      <c r="A131" s="98"/>
    </row>
    <row r="132" spans="1:1" x14ac:dyDescent="0.25">
      <c r="A132" s="98"/>
    </row>
    <row r="133" spans="1:1" x14ac:dyDescent="0.25">
      <c r="A133" s="98"/>
    </row>
    <row r="134" spans="1:1" x14ac:dyDescent="0.25">
      <c r="A134" s="98"/>
    </row>
    <row r="135" spans="1:1" x14ac:dyDescent="0.25">
      <c r="A135" s="98"/>
    </row>
    <row r="136" spans="1:1" x14ac:dyDescent="0.25">
      <c r="A136" s="98"/>
    </row>
    <row r="137" spans="1:1" x14ac:dyDescent="0.25">
      <c r="A137" s="98"/>
    </row>
    <row r="138" spans="1:1" x14ac:dyDescent="0.25">
      <c r="A138" s="98"/>
    </row>
    <row r="139" spans="1:1" x14ac:dyDescent="0.25">
      <c r="A139" s="98"/>
    </row>
    <row r="140" spans="1:1" x14ac:dyDescent="0.25">
      <c r="A140" s="98"/>
    </row>
    <row r="141" spans="1:1" x14ac:dyDescent="0.25">
      <c r="A141" s="98"/>
    </row>
    <row r="142" spans="1:1" x14ac:dyDescent="0.25">
      <c r="A142" s="98"/>
    </row>
    <row r="143" spans="1:1" x14ac:dyDescent="0.25">
      <c r="A143" s="98"/>
    </row>
    <row r="144" spans="1:1" x14ac:dyDescent="0.25">
      <c r="A144" s="98"/>
    </row>
    <row r="145" spans="1:1" x14ac:dyDescent="0.25">
      <c r="A145" s="98"/>
    </row>
    <row r="146" spans="1:1" x14ac:dyDescent="0.25">
      <c r="A146" s="98"/>
    </row>
    <row r="147" spans="1:1" x14ac:dyDescent="0.25">
      <c r="A147" s="98"/>
    </row>
    <row r="148" spans="1:1" x14ac:dyDescent="0.25">
      <c r="A148" s="98"/>
    </row>
    <row r="149" spans="1:1" x14ac:dyDescent="0.25">
      <c r="A149" s="98"/>
    </row>
    <row r="150" spans="1:1" x14ac:dyDescent="0.25">
      <c r="A150" s="98"/>
    </row>
    <row r="151" spans="1:1" x14ac:dyDescent="0.25">
      <c r="A151" s="98"/>
    </row>
    <row r="152" spans="1:1" x14ac:dyDescent="0.25">
      <c r="A152" s="98"/>
    </row>
    <row r="153" spans="1:1" x14ac:dyDescent="0.25">
      <c r="A153" s="98"/>
    </row>
    <row r="154" spans="1:1" x14ac:dyDescent="0.25">
      <c r="A154" s="98"/>
    </row>
    <row r="155" spans="1:1" x14ac:dyDescent="0.25">
      <c r="A155" s="98"/>
    </row>
    <row r="156" spans="1:1" x14ac:dyDescent="0.25">
      <c r="A156" s="98"/>
    </row>
    <row r="157" spans="1:1" x14ac:dyDescent="0.25">
      <c r="A157" s="98"/>
    </row>
    <row r="158" spans="1:1" x14ac:dyDescent="0.25">
      <c r="A158" s="98"/>
    </row>
    <row r="159" spans="1:1" x14ac:dyDescent="0.25">
      <c r="A159" s="98"/>
    </row>
    <row r="160" spans="1:1" x14ac:dyDescent="0.25">
      <c r="A160" s="98"/>
    </row>
    <row r="161" spans="1:1" x14ac:dyDescent="0.25">
      <c r="A161" s="98"/>
    </row>
    <row r="162" spans="1:1" x14ac:dyDescent="0.25">
      <c r="A162" s="98"/>
    </row>
    <row r="163" spans="1:1" x14ac:dyDescent="0.25">
      <c r="A163" s="98"/>
    </row>
    <row r="164" spans="1:1" x14ac:dyDescent="0.25">
      <c r="A164" s="98"/>
    </row>
    <row r="165" spans="1:1" x14ac:dyDescent="0.25">
      <c r="A165" s="98"/>
    </row>
    <row r="166" spans="1:1" x14ac:dyDescent="0.25">
      <c r="A166" s="98"/>
    </row>
    <row r="167" spans="1:1" x14ac:dyDescent="0.25">
      <c r="A167" s="98"/>
    </row>
    <row r="168" spans="1:1" x14ac:dyDescent="0.25">
      <c r="A168" s="98"/>
    </row>
    <row r="169" spans="1:1" x14ac:dyDescent="0.25">
      <c r="A169" s="98"/>
    </row>
    <row r="170" spans="1:1" x14ac:dyDescent="0.25">
      <c r="A170" s="98"/>
    </row>
    <row r="171" spans="1:1" x14ac:dyDescent="0.25">
      <c r="A171" s="98"/>
    </row>
    <row r="172" spans="1:1" x14ac:dyDescent="0.25">
      <c r="A172" s="98"/>
    </row>
    <row r="173" spans="1:1" x14ac:dyDescent="0.25">
      <c r="A173" s="98"/>
    </row>
    <row r="174" spans="1:1" x14ac:dyDescent="0.25">
      <c r="A174" s="98"/>
    </row>
    <row r="175" spans="1:1" x14ac:dyDescent="0.25">
      <c r="A175" s="98"/>
    </row>
    <row r="176" spans="1:1" x14ac:dyDescent="0.25">
      <c r="A176" s="98"/>
    </row>
    <row r="177" spans="1:1" x14ac:dyDescent="0.25">
      <c r="A177" s="98"/>
    </row>
    <row r="178" spans="1:1" x14ac:dyDescent="0.25">
      <c r="A178" s="98"/>
    </row>
    <row r="179" spans="1:1" x14ac:dyDescent="0.25">
      <c r="A179" s="98"/>
    </row>
    <row r="180" spans="1:1" x14ac:dyDescent="0.25">
      <c r="A180" s="98"/>
    </row>
    <row r="181" spans="1:1" x14ac:dyDescent="0.25">
      <c r="A181" s="98"/>
    </row>
    <row r="182" spans="1:1" x14ac:dyDescent="0.25">
      <c r="A182" s="98"/>
    </row>
    <row r="183" spans="1:1" x14ac:dyDescent="0.25">
      <c r="A183" s="98"/>
    </row>
    <row r="184" spans="1:1" x14ac:dyDescent="0.25">
      <c r="A184" s="98"/>
    </row>
    <row r="185" spans="1:1" x14ac:dyDescent="0.25">
      <c r="A185" s="98"/>
    </row>
    <row r="186" spans="1:1" x14ac:dyDescent="0.25">
      <c r="A186" s="98"/>
    </row>
    <row r="187" spans="1:1" x14ac:dyDescent="0.25">
      <c r="A187" s="98"/>
    </row>
    <row r="188" spans="1:1" x14ac:dyDescent="0.25">
      <c r="A188" s="98"/>
    </row>
    <row r="189" spans="1:1" x14ac:dyDescent="0.25">
      <c r="A189" s="98"/>
    </row>
    <row r="190" spans="1:1" x14ac:dyDescent="0.25">
      <c r="A190" s="98"/>
    </row>
    <row r="191" spans="1:1" x14ac:dyDescent="0.25">
      <c r="A191" s="98"/>
    </row>
    <row r="192" spans="1:1" x14ac:dyDescent="0.25">
      <c r="A192" s="98"/>
    </row>
    <row r="193" spans="1:1" x14ac:dyDescent="0.25">
      <c r="A193" s="98"/>
    </row>
    <row r="194" spans="1:1" x14ac:dyDescent="0.25">
      <c r="A194" s="98"/>
    </row>
    <row r="195" spans="1:1" x14ac:dyDescent="0.25">
      <c r="A195" s="98"/>
    </row>
    <row r="196" spans="1:1" x14ac:dyDescent="0.25">
      <c r="A196" s="98"/>
    </row>
    <row r="197" spans="1:1" x14ac:dyDescent="0.25">
      <c r="A197" s="98"/>
    </row>
    <row r="198" spans="1:1" x14ac:dyDescent="0.25">
      <c r="A198" s="98"/>
    </row>
    <row r="199" spans="1:1" x14ac:dyDescent="0.25">
      <c r="A199" s="98"/>
    </row>
    <row r="200" spans="1:1" x14ac:dyDescent="0.25">
      <c r="A200" s="98"/>
    </row>
    <row r="201" spans="1:1" x14ac:dyDescent="0.25">
      <c r="A201" s="98"/>
    </row>
    <row r="202" spans="1:1" x14ac:dyDescent="0.25">
      <c r="A202" s="98"/>
    </row>
    <row r="203" spans="1:1" x14ac:dyDescent="0.25">
      <c r="A203" s="98"/>
    </row>
    <row r="204" spans="1:1" x14ac:dyDescent="0.25">
      <c r="A204" s="98"/>
    </row>
    <row r="205" spans="1:1" x14ac:dyDescent="0.25">
      <c r="A205" s="98"/>
    </row>
    <row r="206" spans="1:1" x14ac:dyDescent="0.25">
      <c r="A206" s="98"/>
    </row>
    <row r="207" spans="1:1" x14ac:dyDescent="0.25">
      <c r="A207" s="98"/>
    </row>
    <row r="208" spans="1:1" x14ac:dyDescent="0.25">
      <c r="A208" s="98"/>
    </row>
    <row r="209" spans="1:1" x14ac:dyDescent="0.25">
      <c r="A209" s="98"/>
    </row>
    <row r="210" spans="1:1" x14ac:dyDescent="0.25">
      <c r="A210" s="98"/>
    </row>
    <row r="211" spans="1:1" x14ac:dyDescent="0.25">
      <c r="A211" s="98"/>
    </row>
    <row r="212" spans="1:1" x14ac:dyDescent="0.25">
      <c r="A212" s="98"/>
    </row>
    <row r="213" spans="1:1" x14ac:dyDescent="0.25">
      <c r="A213" s="98"/>
    </row>
    <row r="214" spans="1:1" x14ac:dyDescent="0.25">
      <c r="A214" s="98"/>
    </row>
    <row r="215" spans="1:1" x14ac:dyDescent="0.25">
      <c r="A215" s="98"/>
    </row>
    <row r="216" spans="1:1" x14ac:dyDescent="0.25">
      <c r="A216" s="98"/>
    </row>
    <row r="217" spans="1:1" x14ac:dyDescent="0.25">
      <c r="A217" s="98"/>
    </row>
    <row r="218" spans="1:1" x14ac:dyDescent="0.25">
      <c r="A218" s="98"/>
    </row>
    <row r="219" spans="1:1" x14ac:dyDescent="0.25">
      <c r="A219" s="98"/>
    </row>
    <row r="220" spans="1:1" x14ac:dyDescent="0.25">
      <c r="A220" s="98"/>
    </row>
    <row r="221" spans="1:1" x14ac:dyDescent="0.25">
      <c r="A221" s="98"/>
    </row>
    <row r="222" spans="1:1" x14ac:dyDescent="0.25">
      <c r="A222" s="98"/>
    </row>
    <row r="223" spans="1:1" x14ac:dyDescent="0.25">
      <c r="A223" s="98"/>
    </row>
    <row r="224" spans="1:1" x14ac:dyDescent="0.25">
      <c r="A224" s="98"/>
    </row>
    <row r="225" spans="1:1" x14ac:dyDescent="0.25">
      <c r="A225" s="98"/>
    </row>
    <row r="226" spans="1:1" x14ac:dyDescent="0.25">
      <c r="A226" s="98"/>
    </row>
    <row r="227" spans="1:1" x14ac:dyDescent="0.25">
      <c r="A227" s="98"/>
    </row>
    <row r="228" spans="1:1" x14ac:dyDescent="0.25">
      <c r="A228" s="98"/>
    </row>
    <row r="229" spans="1:1" x14ac:dyDescent="0.25">
      <c r="A229" s="98"/>
    </row>
    <row r="230" spans="1:1" x14ac:dyDescent="0.25">
      <c r="A230" s="98"/>
    </row>
    <row r="231" spans="1:1" x14ac:dyDescent="0.25">
      <c r="A231" s="98"/>
    </row>
    <row r="232" spans="1:1" x14ac:dyDescent="0.25">
      <c r="A232" s="98"/>
    </row>
    <row r="233" spans="1:1" x14ac:dyDescent="0.25">
      <c r="A233" s="98"/>
    </row>
    <row r="234" spans="1:1" x14ac:dyDescent="0.25">
      <c r="A234" s="98"/>
    </row>
    <row r="235" spans="1:1" x14ac:dyDescent="0.25">
      <c r="A235" s="98"/>
    </row>
    <row r="236" spans="1:1" x14ac:dyDescent="0.25">
      <c r="A236" s="98"/>
    </row>
    <row r="237" spans="1:1" x14ac:dyDescent="0.25">
      <c r="A237" s="98"/>
    </row>
    <row r="238" spans="1:1" x14ac:dyDescent="0.25">
      <c r="A238" s="98"/>
    </row>
    <row r="239" spans="1:1" x14ac:dyDescent="0.25">
      <c r="A239" s="98"/>
    </row>
    <row r="240" spans="1:1" x14ac:dyDescent="0.25">
      <c r="A240" s="98"/>
    </row>
    <row r="241" spans="1:1" x14ac:dyDescent="0.25">
      <c r="A241" s="98"/>
    </row>
    <row r="242" spans="1:1" x14ac:dyDescent="0.25">
      <c r="A242" s="98"/>
    </row>
    <row r="243" spans="1:1" x14ac:dyDescent="0.25">
      <c r="A243" s="98"/>
    </row>
    <row r="244" spans="1:1" x14ac:dyDescent="0.25">
      <c r="A244" s="98"/>
    </row>
    <row r="245" spans="1:1" x14ac:dyDescent="0.25">
      <c r="A245" s="98"/>
    </row>
    <row r="246" spans="1:1" x14ac:dyDescent="0.25">
      <c r="A246" s="98"/>
    </row>
    <row r="247" spans="1:1" x14ac:dyDescent="0.25">
      <c r="A247" s="98"/>
    </row>
    <row r="248" spans="1:1" x14ac:dyDescent="0.25">
      <c r="A248" s="98"/>
    </row>
    <row r="249" spans="1:1" x14ac:dyDescent="0.25">
      <c r="A249" s="98"/>
    </row>
    <row r="250" spans="1:1" x14ac:dyDescent="0.25">
      <c r="A250" s="98"/>
    </row>
    <row r="251" spans="1:1" x14ac:dyDescent="0.25">
      <c r="A251" s="98"/>
    </row>
    <row r="252" spans="1:1" x14ac:dyDescent="0.25">
      <c r="A252" s="98"/>
    </row>
    <row r="253" spans="1:1" x14ac:dyDescent="0.25">
      <c r="A253" s="98"/>
    </row>
    <row r="254" spans="1:1" x14ac:dyDescent="0.25">
      <c r="A254" s="98"/>
    </row>
    <row r="255" spans="1:1" x14ac:dyDescent="0.25">
      <c r="A255" s="98"/>
    </row>
    <row r="256" spans="1:1" x14ac:dyDescent="0.25">
      <c r="A256" s="98"/>
    </row>
    <row r="257" spans="1:1" x14ac:dyDescent="0.25">
      <c r="A257" s="98"/>
    </row>
    <row r="258" spans="1:1" x14ac:dyDescent="0.25">
      <c r="A258" s="98"/>
    </row>
    <row r="259" spans="1:1" x14ac:dyDescent="0.25">
      <c r="A259" s="98"/>
    </row>
    <row r="260" spans="1:1" x14ac:dyDescent="0.25">
      <c r="A260" s="98"/>
    </row>
    <row r="261" spans="1:1" x14ac:dyDescent="0.25">
      <c r="A261" s="98"/>
    </row>
    <row r="262" spans="1:1" x14ac:dyDescent="0.25">
      <c r="A262" s="98"/>
    </row>
    <row r="263" spans="1:1" x14ac:dyDescent="0.25">
      <c r="A263" s="98"/>
    </row>
    <row r="264" spans="1:1" x14ac:dyDescent="0.25">
      <c r="A264" s="98"/>
    </row>
    <row r="265" spans="1:1" x14ac:dyDescent="0.25">
      <c r="A265" s="98"/>
    </row>
    <row r="266" spans="1:1" x14ac:dyDescent="0.25">
      <c r="A266" s="98"/>
    </row>
    <row r="267" spans="1:1" x14ac:dyDescent="0.25">
      <c r="A267" s="98"/>
    </row>
    <row r="268" spans="1:1" x14ac:dyDescent="0.25">
      <c r="A268" s="98"/>
    </row>
    <row r="269" spans="1:1" x14ac:dyDescent="0.25">
      <c r="A269" s="98"/>
    </row>
    <row r="270" spans="1:1" x14ac:dyDescent="0.25">
      <c r="A270" s="98"/>
    </row>
    <row r="271" spans="1:1" x14ac:dyDescent="0.25">
      <c r="A271" s="98"/>
    </row>
    <row r="272" spans="1:1" x14ac:dyDescent="0.25">
      <c r="A272" s="98"/>
    </row>
    <row r="273" spans="1:1" x14ac:dyDescent="0.25">
      <c r="A273" s="98"/>
    </row>
    <row r="274" spans="1:1" x14ac:dyDescent="0.25">
      <c r="A274" s="98"/>
    </row>
    <row r="275" spans="1:1" x14ac:dyDescent="0.25">
      <c r="A275" s="98"/>
    </row>
    <row r="276" spans="1:1" x14ac:dyDescent="0.25">
      <c r="A276" s="98"/>
    </row>
    <row r="277" spans="1:1" x14ac:dyDescent="0.25">
      <c r="A277" s="98"/>
    </row>
    <row r="278" spans="1:1" x14ac:dyDescent="0.25">
      <c r="A278" s="98"/>
    </row>
    <row r="279" spans="1:1" x14ac:dyDescent="0.25">
      <c r="A279" s="98"/>
    </row>
    <row r="280" spans="1:1" x14ac:dyDescent="0.25">
      <c r="A280" s="98"/>
    </row>
    <row r="281" spans="1:1" x14ac:dyDescent="0.25">
      <c r="A281" s="98"/>
    </row>
    <row r="282" spans="1:1" x14ac:dyDescent="0.25">
      <c r="A282" s="98"/>
    </row>
    <row r="283" spans="1:1" x14ac:dyDescent="0.25">
      <c r="A283" s="98"/>
    </row>
    <row r="284" spans="1:1" x14ac:dyDescent="0.25">
      <c r="A284" s="98"/>
    </row>
    <row r="285" spans="1:1" x14ac:dyDescent="0.25">
      <c r="A285" s="98"/>
    </row>
    <row r="286" spans="1:1" x14ac:dyDescent="0.25">
      <c r="A286" s="98"/>
    </row>
    <row r="287" spans="1:1" x14ac:dyDescent="0.25">
      <c r="A287" s="98"/>
    </row>
    <row r="288" spans="1:1" x14ac:dyDescent="0.25">
      <c r="A288" s="98"/>
    </row>
    <row r="289" spans="1:1" x14ac:dyDescent="0.25">
      <c r="A289" s="98"/>
    </row>
    <row r="290" spans="1:1" x14ac:dyDescent="0.25">
      <c r="A290" s="98"/>
    </row>
    <row r="291" spans="1:1" x14ac:dyDescent="0.25">
      <c r="A291" s="98"/>
    </row>
    <row r="292" spans="1:1" x14ac:dyDescent="0.25">
      <c r="A292" s="98"/>
    </row>
    <row r="293" spans="1:1" x14ac:dyDescent="0.25">
      <c r="A293" s="98"/>
    </row>
    <row r="294" spans="1:1" x14ac:dyDescent="0.25">
      <c r="A294" s="98"/>
    </row>
    <row r="295" spans="1:1" x14ac:dyDescent="0.25">
      <c r="A295" s="98"/>
    </row>
    <row r="296" spans="1:1" x14ac:dyDescent="0.25">
      <c r="A296" s="98"/>
    </row>
    <row r="297" spans="1:1" x14ac:dyDescent="0.25">
      <c r="A297" s="98"/>
    </row>
    <row r="298" spans="1:1" x14ac:dyDescent="0.25">
      <c r="A298" s="98"/>
    </row>
    <row r="299" spans="1:1" x14ac:dyDescent="0.25">
      <c r="A299" s="98"/>
    </row>
    <row r="300" spans="1:1" x14ac:dyDescent="0.25">
      <c r="A300" s="98"/>
    </row>
    <row r="301" spans="1:1" x14ac:dyDescent="0.25">
      <c r="A301" s="98"/>
    </row>
    <row r="302" spans="1:1" x14ac:dyDescent="0.25">
      <c r="A302" s="98"/>
    </row>
    <row r="303" spans="1:1" x14ac:dyDescent="0.25">
      <c r="A303" s="98"/>
    </row>
    <row r="304" spans="1:1" x14ac:dyDescent="0.25">
      <c r="A304" s="98"/>
    </row>
    <row r="305" spans="1:1" x14ac:dyDescent="0.25">
      <c r="A305" s="98"/>
    </row>
    <row r="306" spans="1:1" x14ac:dyDescent="0.25">
      <c r="A306" s="98"/>
    </row>
    <row r="307" spans="1:1" x14ac:dyDescent="0.25">
      <c r="A307" s="98"/>
    </row>
    <row r="308" spans="1:1" x14ac:dyDescent="0.25">
      <c r="A308" s="98"/>
    </row>
    <row r="309" spans="1:1" x14ac:dyDescent="0.25">
      <c r="A309" s="98"/>
    </row>
    <row r="310" spans="1:1" x14ac:dyDescent="0.25">
      <c r="A310" s="98"/>
    </row>
    <row r="311" spans="1:1" x14ac:dyDescent="0.25">
      <c r="A311" s="98"/>
    </row>
    <row r="312" spans="1:1" x14ac:dyDescent="0.25">
      <c r="A312" s="98"/>
    </row>
    <row r="313" spans="1:1" x14ac:dyDescent="0.25">
      <c r="A313" s="98"/>
    </row>
    <row r="314" spans="1:1" x14ac:dyDescent="0.25">
      <c r="A314" s="98"/>
    </row>
    <row r="315" spans="1:1" x14ac:dyDescent="0.25">
      <c r="A315" s="98"/>
    </row>
    <row r="316" spans="1:1" x14ac:dyDescent="0.25">
      <c r="A316" s="98"/>
    </row>
    <row r="317" spans="1:1" x14ac:dyDescent="0.25">
      <c r="A317" s="98"/>
    </row>
    <row r="318" spans="1:1" x14ac:dyDescent="0.25">
      <c r="A318" s="98"/>
    </row>
    <row r="319" spans="1:1" x14ac:dyDescent="0.25">
      <c r="A319" s="98"/>
    </row>
    <row r="320" spans="1:1" x14ac:dyDescent="0.25">
      <c r="A320" s="98"/>
    </row>
    <row r="321" spans="1:1" x14ac:dyDescent="0.25">
      <c r="A321" s="98"/>
    </row>
    <row r="322" spans="1:1" x14ac:dyDescent="0.25">
      <c r="A322" s="98"/>
    </row>
    <row r="323" spans="1:1" x14ac:dyDescent="0.25">
      <c r="A323" s="98"/>
    </row>
    <row r="324" spans="1:1" x14ac:dyDescent="0.25">
      <c r="A324" s="98"/>
    </row>
    <row r="325" spans="1:1" x14ac:dyDescent="0.25">
      <c r="A325" s="98"/>
    </row>
    <row r="326" spans="1:1" x14ac:dyDescent="0.25">
      <c r="A326" s="98"/>
    </row>
    <row r="327" spans="1:1" x14ac:dyDescent="0.25">
      <c r="A327" s="98"/>
    </row>
    <row r="328" spans="1:1" x14ac:dyDescent="0.25">
      <c r="A328" s="98"/>
    </row>
    <row r="329" spans="1:1" x14ac:dyDescent="0.25">
      <c r="A329" s="98"/>
    </row>
    <row r="330" spans="1:1" x14ac:dyDescent="0.25">
      <c r="A330" s="98"/>
    </row>
    <row r="331" spans="1:1" x14ac:dyDescent="0.25">
      <c r="A331" s="98"/>
    </row>
    <row r="332" spans="1:1" x14ac:dyDescent="0.25">
      <c r="A332" s="98"/>
    </row>
    <row r="333" spans="1:1" x14ac:dyDescent="0.25">
      <c r="A333" s="98"/>
    </row>
    <row r="334" spans="1:1" x14ac:dyDescent="0.25">
      <c r="A334" s="98"/>
    </row>
    <row r="335" spans="1:1" x14ac:dyDescent="0.25">
      <c r="A335" s="98"/>
    </row>
    <row r="336" spans="1:1" x14ac:dyDescent="0.25">
      <c r="A336" s="98"/>
    </row>
    <row r="337" spans="1:1" x14ac:dyDescent="0.25">
      <c r="A337" s="98"/>
    </row>
    <row r="338" spans="1:1" x14ac:dyDescent="0.25">
      <c r="A338" s="98"/>
    </row>
    <row r="339" spans="1:1" x14ac:dyDescent="0.25">
      <c r="A339" s="98"/>
    </row>
    <row r="340" spans="1:1" x14ac:dyDescent="0.25">
      <c r="A340" s="98"/>
    </row>
    <row r="341" spans="1:1" x14ac:dyDescent="0.25">
      <c r="A341" s="98"/>
    </row>
    <row r="342" spans="1:1" x14ac:dyDescent="0.25">
      <c r="A342" s="98"/>
    </row>
    <row r="343" spans="1:1" x14ac:dyDescent="0.25">
      <c r="A343" s="98"/>
    </row>
    <row r="344" spans="1:1" x14ac:dyDescent="0.25">
      <c r="A344" s="98"/>
    </row>
    <row r="345" spans="1:1" x14ac:dyDescent="0.25">
      <c r="A345" s="98"/>
    </row>
    <row r="346" spans="1:1" x14ac:dyDescent="0.25">
      <c r="A346" s="98"/>
    </row>
    <row r="347" spans="1:1" x14ac:dyDescent="0.25">
      <c r="A347" s="98"/>
    </row>
    <row r="348" spans="1:1" x14ac:dyDescent="0.25">
      <c r="A348" s="98"/>
    </row>
    <row r="349" spans="1:1" x14ac:dyDescent="0.25">
      <c r="A349" s="98"/>
    </row>
    <row r="350" spans="1:1" x14ac:dyDescent="0.25">
      <c r="A350" s="98"/>
    </row>
    <row r="351" spans="1:1" x14ac:dyDescent="0.25">
      <c r="A351" s="98"/>
    </row>
    <row r="352" spans="1:1" x14ac:dyDescent="0.25">
      <c r="A352" s="98"/>
    </row>
    <row r="353" spans="1:1" x14ac:dyDescent="0.25">
      <c r="A353" s="98"/>
    </row>
    <row r="354" spans="1:1" x14ac:dyDescent="0.25">
      <c r="A354" s="98"/>
    </row>
    <row r="355" spans="1:1" x14ac:dyDescent="0.25">
      <c r="A355" s="98"/>
    </row>
    <row r="356" spans="1:1" x14ac:dyDescent="0.25">
      <c r="A356" s="98"/>
    </row>
    <row r="357" spans="1:1" x14ac:dyDescent="0.25">
      <c r="A357" s="98"/>
    </row>
    <row r="358" spans="1:1" x14ac:dyDescent="0.25">
      <c r="A358" s="98"/>
    </row>
    <row r="359" spans="1:1" x14ac:dyDescent="0.25">
      <c r="A359" s="98"/>
    </row>
    <row r="360" spans="1:1" x14ac:dyDescent="0.25">
      <c r="A360" s="98"/>
    </row>
    <row r="361" spans="1:1" x14ac:dyDescent="0.25">
      <c r="A361" s="98"/>
    </row>
    <row r="362" spans="1:1" x14ac:dyDescent="0.25">
      <c r="A362" s="98"/>
    </row>
    <row r="363" spans="1:1" x14ac:dyDescent="0.25">
      <c r="A363" s="98"/>
    </row>
    <row r="364" spans="1:1" x14ac:dyDescent="0.25">
      <c r="A364" s="98"/>
    </row>
    <row r="365" spans="1:1" x14ac:dyDescent="0.25">
      <c r="A365" s="98"/>
    </row>
    <row r="366" spans="1:1" x14ac:dyDescent="0.25">
      <c r="A366" s="98"/>
    </row>
    <row r="367" spans="1:1" x14ac:dyDescent="0.25">
      <c r="A367" s="98"/>
    </row>
    <row r="368" spans="1:1" x14ac:dyDescent="0.25">
      <c r="A368" s="98"/>
    </row>
    <row r="369" spans="1:1" x14ac:dyDescent="0.25">
      <c r="A369" s="98"/>
    </row>
    <row r="370" spans="1:1" x14ac:dyDescent="0.25">
      <c r="A370" s="98"/>
    </row>
    <row r="371" spans="1:1" x14ac:dyDescent="0.25">
      <c r="A371" s="98"/>
    </row>
    <row r="372" spans="1:1" x14ac:dyDescent="0.25">
      <c r="A372" s="98"/>
    </row>
    <row r="373" spans="1:1" x14ac:dyDescent="0.25">
      <c r="A373" s="98"/>
    </row>
    <row r="374" spans="1:1" x14ac:dyDescent="0.25">
      <c r="A374" s="98"/>
    </row>
    <row r="375" spans="1:1" x14ac:dyDescent="0.25">
      <c r="A375" s="98"/>
    </row>
    <row r="376" spans="1:1" x14ac:dyDescent="0.25">
      <c r="A376" s="98"/>
    </row>
    <row r="377" spans="1:1" x14ac:dyDescent="0.25">
      <c r="A377" s="98"/>
    </row>
    <row r="378" spans="1:1" x14ac:dyDescent="0.25">
      <c r="A378" s="98"/>
    </row>
    <row r="379" spans="1:1" x14ac:dyDescent="0.25">
      <c r="A379" s="98"/>
    </row>
    <row r="380" spans="1:1" x14ac:dyDescent="0.25">
      <c r="A380" s="98"/>
    </row>
    <row r="381" spans="1:1" x14ac:dyDescent="0.25">
      <c r="A381" s="98"/>
    </row>
    <row r="382" spans="1:1" x14ac:dyDescent="0.25">
      <c r="A382" s="98"/>
    </row>
    <row r="383" spans="1:1" x14ac:dyDescent="0.25">
      <c r="A383" s="98"/>
    </row>
    <row r="384" spans="1:1" x14ac:dyDescent="0.25">
      <c r="A384" s="98"/>
    </row>
    <row r="385" spans="1:1" x14ac:dyDescent="0.25">
      <c r="A385" s="98"/>
    </row>
    <row r="386" spans="1:1" x14ac:dyDescent="0.25">
      <c r="A386" s="98"/>
    </row>
    <row r="387" spans="1:1" x14ac:dyDescent="0.25">
      <c r="A387" s="98"/>
    </row>
    <row r="388" spans="1:1" x14ac:dyDescent="0.25">
      <c r="A388" s="98"/>
    </row>
    <row r="389" spans="1:1" x14ac:dyDescent="0.25">
      <c r="A389" s="98"/>
    </row>
    <row r="390" spans="1:1" x14ac:dyDescent="0.25">
      <c r="A390" s="98"/>
    </row>
    <row r="391" spans="1:1" x14ac:dyDescent="0.25">
      <c r="A391" s="98"/>
    </row>
    <row r="392" spans="1:1" x14ac:dyDescent="0.25">
      <c r="A392" s="98"/>
    </row>
    <row r="393" spans="1:1" x14ac:dyDescent="0.25">
      <c r="A393" s="98"/>
    </row>
    <row r="394" spans="1:1" x14ac:dyDescent="0.25">
      <c r="A394" s="98"/>
    </row>
    <row r="395" spans="1:1" x14ac:dyDescent="0.25">
      <c r="A395" s="98"/>
    </row>
    <row r="396" spans="1:1" x14ac:dyDescent="0.25">
      <c r="A396" s="98"/>
    </row>
    <row r="397" spans="1:1" x14ac:dyDescent="0.25">
      <c r="A397" s="98"/>
    </row>
    <row r="398" spans="1:1" x14ac:dyDescent="0.25">
      <c r="A398" s="98"/>
    </row>
    <row r="399" spans="1:1" x14ac:dyDescent="0.25">
      <c r="A399" s="98"/>
    </row>
    <row r="400" spans="1:1" x14ac:dyDescent="0.25">
      <c r="A400" s="98"/>
    </row>
    <row r="401" spans="1:1" x14ac:dyDescent="0.25">
      <c r="A401" s="98"/>
    </row>
    <row r="402" spans="1:1" x14ac:dyDescent="0.25">
      <c r="A402" s="98"/>
    </row>
    <row r="403" spans="1:1" x14ac:dyDescent="0.25">
      <c r="A403" s="98"/>
    </row>
    <row r="404" spans="1:1" x14ac:dyDescent="0.25">
      <c r="A404" s="98"/>
    </row>
    <row r="405" spans="1:1" x14ac:dyDescent="0.25">
      <c r="A405" s="98"/>
    </row>
    <row r="406" spans="1:1" x14ac:dyDescent="0.25">
      <c r="A406" s="98"/>
    </row>
    <row r="407" spans="1:1" x14ac:dyDescent="0.25">
      <c r="A407" s="98"/>
    </row>
    <row r="408" spans="1:1" x14ac:dyDescent="0.25">
      <c r="A408" s="98"/>
    </row>
    <row r="409" spans="1:1" x14ac:dyDescent="0.25">
      <c r="A409" s="98"/>
    </row>
    <row r="410" spans="1:1" x14ac:dyDescent="0.25">
      <c r="A410" s="98"/>
    </row>
    <row r="411" spans="1:1" x14ac:dyDescent="0.25">
      <c r="A411" s="98"/>
    </row>
    <row r="412" spans="1:1" x14ac:dyDescent="0.25">
      <c r="A412" s="98"/>
    </row>
    <row r="413" spans="1:1" x14ac:dyDescent="0.25">
      <c r="A413" s="98"/>
    </row>
    <row r="414" spans="1:1" x14ac:dyDescent="0.25">
      <c r="A414" s="98"/>
    </row>
    <row r="415" spans="1:1" x14ac:dyDescent="0.25">
      <c r="A415" s="98"/>
    </row>
    <row r="416" spans="1:1" x14ac:dyDescent="0.25">
      <c r="A416" s="98"/>
    </row>
    <row r="417" spans="1:1" x14ac:dyDescent="0.25">
      <c r="A417" s="98"/>
    </row>
    <row r="418" spans="1:1" x14ac:dyDescent="0.25">
      <c r="A418" s="98"/>
    </row>
    <row r="419" spans="1:1" x14ac:dyDescent="0.25">
      <c r="A419" s="98"/>
    </row>
    <row r="420" spans="1:1" x14ac:dyDescent="0.25">
      <c r="A420" s="98"/>
    </row>
    <row r="421" spans="1:1" x14ac:dyDescent="0.25">
      <c r="A421" s="98"/>
    </row>
    <row r="422" spans="1:1" x14ac:dyDescent="0.25">
      <c r="A422" s="98"/>
    </row>
    <row r="423" spans="1:1" x14ac:dyDescent="0.25">
      <c r="A423" s="98"/>
    </row>
    <row r="424" spans="1:1" x14ac:dyDescent="0.25">
      <c r="A424" s="98"/>
    </row>
    <row r="425" spans="1:1" x14ac:dyDescent="0.25">
      <c r="A425" s="98"/>
    </row>
    <row r="426" spans="1:1" x14ac:dyDescent="0.25">
      <c r="A426" s="98"/>
    </row>
    <row r="427" spans="1:1" x14ac:dyDescent="0.25">
      <c r="A427" s="98"/>
    </row>
    <row r="428" spans="1:1" x14ac:dyDescent="0.25">
      <c r="A428" s="98"/>
    </row>
    <row r="429" spans="1:1" x14ac:dyDescent="0.25">
      <c r="A429" s="98"/>
    </row>
    <row r="430" spans="1:1" x14ac:dyDescent="0.25">
      <c r="A430" s="98"/>
    </row>
    <row r="431" spans="1:1" x14ac:dyDescent="0.25">
      <c r="A431" s="98"/>
    </row>
    <row r="432" spans="1:1" x14ac:dyDescent="0.25">
      <c r="A432" s="98"/>
    </row>
    <row r="433" spans="1:1" x14ac:dyDescent="0.25">
      <c r="A433" s="98"/>
    </row>
    <row r="434" spans="1:1" x14ac:dyDescent="0.25">
      <c r="A434" s="98"/>
    </row>
    <row r="435" spans="1:1" x14ac:dyDescent="0.25">
      <c r="A435" s="98"/>
    </row>
    <row r="436" spans="1:1" x14ac:dyDescent="0.25">
      <c r="A436" s="98"/>
    </row>
    <row r="437" spans="1:1" x14ac:dyDescent="0.25">
      <c r="A437" s="98"/>
    </row>
    <row r="438" spans="1:1" x14ac:dyDescent="0.25">
      <c r="A438" s="98"/>
    </row>
    <row r="439" spans="1:1" x14ac:dyDescent="0.25">
      <c r="A439" s="98"/>
    </row>
    <row r="440" spans="1:1" x14ac:dyDescent="0.25">
      <c r="A440" s="98"/>
    </row>
    <row r="441" spans="1:1" x14ac:dyDescent="0.25">
      <c r="A441" s="98"/>
    </row>
    <row r="442" spans="1:1" x14ac:dyDescent="0.25">
      <c r="A442" s="98"/>
    </row>
    <row r="443" spans="1:1" x14ac:dyDescent="0.25">
      <c r="A443" s="98"/>
    </row>
    <row r="444" spans="1:1" x14ac:dyDescent="0.25">
      <c r="A444" s="98"/>
    </row>
    <row r="445" spans="1:1" x14ac:dyDescent="0.25">
      <c r="A445" s="98"/>
    </row>
    <row r="446" spans="1:1" x14ac:dyDescent="0.25">
      <c r="A446" s="98"/>
    </row>
    <row r="447" spans="1:1" x14ac:dyDescent="0.25">
      <c r="A447" s="98"/>
    </row>
    <row r="448" spans="1:1" x14ac:dyDescent="0.25">
      <c r="A448" s="98"/>
    </row>
    <row r="449" spans="1:1" x14ac:dyDescent="0.25">
      <c r="A449" s="98"/>
    </row>
    <row r="450" spans="1:1" x14ac:dyDescent="0.25">
      <c r="A450" s="98"/>
    </row>
    <row r="451" spans="1:1" x14ac:dyDescent="0.25">
      <c r="A451" s="98"/>
    </row>
    <row r="452" spans="1:1" x14ac:dyDescent="0.25">
      <c r="A452" s="98"/>
    </row>
    <row r="453" spans="1:1" x14ac:dyDescent="0.25">
      <c r="A453" s="98"/>
    </row>
    <row r="454" spans="1:1" x14ac:dyDescent="0.25">
      <c r="A454" s="98"/>
    </row>
    <row r="455" spans="1:1" x14ac:dyDescent="0.25">
      <c r="A455" s="98"/>
    </row>
    <row r="456" spans="1:1" x14ac:dyDescent="0.25">
      <c r="A456" s="98"/>
    </row>
    <row r="457" spans="1:1" x14ac:dyDescent="0.25">
      <c r="A457" s="98"/>
    </row>
    <row r="458" spans="1:1" x14ac:dyDescent="0.25">
      <c r="A458" s="98"/>
    </row>
    <row r="459" spans="1:1" x14ac:dyDescent="0.25">
      <c r="A459" s="98"/>
    </row>
    <row r="460" spans="1:1" x14ac:dyDescent="0.25">
      <c r="A460" s="98"/>
    </row>
    <row r="461" spans="1:1" x14ac:dyDescent="0.25">
      <c r="A461" s="98"/>
    </row>
    <row r="462" spans="1:1" x14ac:dyDescent="0.25">
      <c r="A462" s="98"/>
    </row>
    <row r="463" spans="1:1" x14ac:dyDescent="0.25">
      <c r="A463" s="98"/>
    </row>
    <row r="464" spans="1:1" x14ac:dyDescent="0.25">
      <c r="A464" s="98"/>
    </row>
    <row r="465" spans="1:1" x14ac:dyDescent="0.25">
      <c r="A465" s="98"/>
    </row>
    <row r="466" spans="1:1" x14ac:dyDescent="0.25">
      <c r="A466" s="98"/>
    </row>
    <row r="467" spans="1:1" x14ac:dyDescent="0.25">
      <c r="A467" s="98"/>
    </row>
    <row r="468" spans="1:1" x14ac:dyDescent="0.25">
      <c r="A468" s="98"/>
    </row>
    <row r="469" spans="1:1" x14ac:dyDescent="0.25">
      <c r="A469" s="98"/>
    </row>
    <row r="470" spans="1:1" x14ac:dyDescent="0.25">
      <c r="A470" s="98"/>
    </row>
    <row r="471" spans="1:1" x14ac:dyDescent="0.25">
      <c r="A471" s="98"/>
    </row>
    <row r="472" spans="1:1" x14ac:dyDescent="0.25">
      <c r="A472" s="98"/>
    </row>
    <row r="473" spans="1:1" x14ac:dyDescent="0.25">
      <c r="A473" s="98"/>
    </row>
    <row r="474" spans="1:1" x14ac:dyDescent="0.25">
      <c r="A474" s="98"/>
    </row>
    <row r="475" spans="1:1" x14ac:dyDescent="0.25">
      <c r="A475" s="98"/>
    </row>
    <row r="476" spans="1:1" x14ac:dyDescent="0.25">
      <c r="A476" s="98"/>
    </row>
    <row r="477" spans="1:1" x14ac:dyDescent="0.25">
      <c r="A477" s="98"/>
    </row>
    <row r="478" spans="1:1" x14ac:dyDescent="0.25">
      <c r="A478" s="98"/>
    </row>
    <row r="479" spans="1:1" x14ac:dyDescent="0.25">
      <c r="A479" s="98"/>
    </row>
    <row r="480" spans="1:1" x14ac:dyDescent="0.25">
      <c r="A480" s="98"/>
    </row>
    <row r="481" spans="1:1" x14ac:dyDescent="0.25">
      <c r="A481" s="98"/>
    </row>
    <row r="482" spans="1:1" x14ac:dyDescent="0.25">
      <c r="A482" s="98"/>
    </row>
    <row r="483" spans="1:1" x14ac:dyDescent="0.25">
      <c r="A483" s="98"/>
    </row>
    <row r="484" spans="1:1" x14ac:dyDescent="0.25">
      <c r="A484" s="98"/>
    </row>
    <row r="485" spans="1:1" x14ac:dyDescent="0.25">
      <c r="A485" s="98"/>
    </row>
    <row r="486" spans="1:1" x14ac:dyDescent="0.25">
      <c r="A486" s="98"/>
    </row>
    <row r="487" spans="1:1" x14ac:dyDescent="0.25">
      <c r="A487" s="98"/>
    </row>
    <row r="488" spans="1:1" x14ac:dyDescent="0.25">
      <c r="A488" s="98"/>
    </row>
    <row r="489" spans="1:1" x14ac:dyDescent="0.25">
      <c r="A489" s="98"/>
    </row>
    <row r="490" spans="1:1" x14ac:dyDescent="0.25">
      <c r="A490" s="98"/>
    </row>
    <row r="491" spans="1:1" x14ac:dyDescent="0.25">
      <c r="A491" s="98"/>
    </row>
    <row r="492" spans="1:1" x14ac:dyDescent="0.25">
      <c r="A492" s="98"/>
    </row>
    <row r="493" spans="1:1" x14ac:dyDescent="0.25">
      <c r="A493" s="98"/>
    </row>
    <row r="494" spans="1:1" x14ac:dyDescent="0.25">
      <c r="A494" s="98"/>
    </row>
    <row r="495" spans="1:1" x14ac:dyDescent="0.25">
      <c r="A495" s="98"/>
    </row>
    <row r="496" spans="1:1" x14ac:dyDescent="0.25">
      <c r="A496" s="98"/>
    </row>
    <row r="497" spans="1:1" x14ac:dyDescent="0.25">
      <c r="A497" s="98"/>
    </row>
    <row r="498" spans="1:1" x14ac:dyDescent="0.25">
      <c r="A498" s="98"/>
    </row>
    <row r="499" spans="1:1" x14ac:dyDescent="0.25">
      <c r="A499" s="98"/>
    </row>
    <row r="500" spans="1:1" x14ac:dyDescent="0.25">
      <c r="A500" s="98"/>
    </row>
    <row r="501" spans="1:1" x14ac:dyDescent="0.25">
      <c r="A501" s="98"/>
    </row>
    <row r="502" spans="1:1" x14ac:dyDescent="0.25">
      <c r="A502" s="98"/>
    </row>
    <row r="503" spans="1:1" x14ac:dyDescent="0.25">
      <c r="A503" s="98"/>
    </row>
    <row r="504" spans="1:1" x14ac:dyDescent="0.25">
      <c r="A504" s="98"/>
    </row>
    <row r="505" spans="1:1" x14ac:dyDescent="0.25">
      <c r="A505" s="98"/>
    </row>
    <row r="506" spans="1:1" x14ac:dyDescent="0.25">
      <c r="A506" s="98"/>
    </row>
    <row r="507" spans="1:1" x14ac:dyDescent="0.25">
      <c r="A507" s="98"/>
    </row>
    <row r="508" spans="1:1" x14ac:dyDescent="0.25">
      <c r="A508" s="98"/>
    </row>
    <row r="509" spans="1:1" x14ac:dyDescent="0.25">
      <c r="A509" s="98"/>
    </row>
    <row r="510" spans="1:1" x14ac:dyDescent="0.25">
      <c r="A510" s="98"/>
    </row>
    <row r="511" spans="1:1" x14ac:dyDescent="0.25">
      <c r="A511" s="98"/>
    </row>
    <row r="512" spans="1:1" x14ac:dyDescent="0.25">
      <c r="A512" s="98"/>
    </row>
    <row r="513" spans="1:1" x14ac:dyDescent="0.25">
      <c r="A513" s="98"/>
    </row>
    <row r="514" spans="1:1" x14ac:dyDescent="0.25">
      <c r="A514" s="98"/>
    </row>
    <row r="515" spans="1:1" x14ac:dyDescent="0.25">
      <c r="A515" s="98"/>
    </row>
    <row r="516" spans="1:1" x14ac:dyDescent="0.25">
      <c r="A516" s="98"/>
    </row>
    <row r="517" spans="1:1" x14ac:dyDescent="0.25">
      <c r="A517" s="98"/>
    </row>
    <row r="518" spans="1:1" x14ac:dyDescent="0.25">
      <c r="A518" s="98"/>
    </row>
    <row r="519" spans="1:1" x14ac:dyDescent="0.25">
      <c r="A519" s="98"/>
    </row>
    <row r="520" spans="1:1" x14ac:dyDescent="0.25">
      <c r="A520" s="98"/>
    </row>
    <row r="521" spans="1:1" x14ac:dyDescent="0.25">
      <c r="A521" s="98"/>
    </row>
    <row r="522" spans="1:1" x14ac:dyDescent="0.25">
      <c r="A522" s="98"/>
    </row>
    <row r="523" spans="1:1" x14ac:dyDescent="0.25">
      <c r="A523" s="98"/>
    </row>
    <row r="524" spans="1:1" x14ac:dyDescent="0.25">
      <c r="A524" s="98"/>
    </row>
    <row r="525" spans="1:1" x14ac:dyDescent="0.25">
      <c r="A525" s="98"/>
    </row>
    <row r="526" spans="1:1" x14ac:dyDescent="0.25">
      <c r="A526" s="98"/>
    </row>
    <row r="527" spans="1:1" x14ac:dyDescent="0.25">
      <c r="A527" s="98"/>
    </row>
    <row r="528" spans="1:1" x14ac:dyDescent="0.25">
      <c r="A528" s="98"/>
    </row>
    <row r="529" spans="1:1" x14ac:dyDescent="0.25">
      <c r="A529" s="98"/>
    </row>
    <row r="530" spans="1:1" x14ac:dyDescent="0.25">
      <c r="A530" s="98"/>
    </row>
    <row r="531" spans="1:1" x14ac:dyDescent="0.25">
      <c r="A531" s="98"/>
    </row>
    <row r="532" spans="1:1" x14ac:dyDescent="0.25">
      <c r="A532" s="98"/>
    </row>
    <row r="533" spans="1:1" x14ac:dyDescent="0.25">
      <c r="A533" s="98"/>
    </row>
    <row r="534" spans="1:1" x14ac:dyDescent="0.25">
      <c r="A534" s="98"/>
    </row>
    <row r="535" spans="1:1" x14ac:dyDescent="0.25">
      <c r="A535" s="98"/>
    </row>
    <row r="536" spans="1:1" x14ac:dyDescent="0.25">
      <c r="A536" s="98"/>
    </row>
    <row r="537" spans="1:1" x14ac:dyDescent="0.25">
      <c r="A537" s="98"/>
    </row>
    <row r="538" spans="1:1" x14ac:dyDescent="0.25">
      <c r="A538" s="98"/>
    </row>
    <row r="539" spans="1:1" x14ac:dyDescent="0.25">
      <c r="A539" s="98"/>
    </row>
    <row r="540" spans="1:1" x14ac:dyDescent="0.25">
      <c r="A540" s="98"/>
    </row>
    <row r="541" spans="1:1" x14ac:dyDescent="0.25">
      <c r="A541" s="98"/>
    </row>
    <row r="542" spans="1:1" x14ac:dyDescent="0.25">
      <c r="A542" s="98"/>
    </row>
    <row r="543" spans="1:1" x14ac:dyDescent="0.25">
      <c r="A543" s="98"/>
    </row>
    <row r="544" spans="1:1" x14ac:dyDescent="0.25">
      <c r="A544" s="98"/>
    </row>
    <row r="545" spans="1:1" x14ac:dyDescent="0.25">
      <c r="A545" s="98"/>
    </row>
    <row r="546" spans="1:1" x14ac:dyDescent="0.25">
      <c r="A546" s="98"/>
    </row>
    <row r="547" spans="1:1" x14ac:dyDescent="0.25">
      <c r="A547" s="98"/>
    </row>
    <row r="548" spans="1:1" x14ac:dyDescent="0.25">
      <c r="A548" s="98"/>
    </row>
    <row r="549" spans="1:1" x14ac:dyDescent="0.25">
      <c r="A549" s="98"/>
    </row>
    <row r="550" spans="1:1" x14ac:dyDescent="0.25">
      <c r="A550" s="98"/>
    </row>
    <row r="551" spans="1:1" x14ac:dyDescent="0.25">
      <c r="A551" s="98"/>
    </row>
    <row r="552" spans="1:1" x14ac:dyDescent="0.25">
      <c r="A552" s="98"/>
    </row>
    <row r="553" spans="1:1" x14ac:dyDescent="0.25">
      <c r="A553" s="98"/>
    </row>
    <row r="554" spans="1:1" x14ac:dyDescent="0.25">
      <c r="A554" s="98"/>
    </row>
    <row r="555" spans="1:1" x14ac:dyDescent="0.25">
      <c r="A555" s="98"/>
    </row>
    <row r="556" spans="1:1" x14ac:dyDescent="0.25">
      <c r="A556" s="98"/>
    </row>
    <row r="557" spans="1:1" x14ac:dyDescent="0.25">
      <c r="A557" s="98"/>
    </row>
    <row r="558" spans="1:1" x14ac:dyDescent="0.25">
      <c r="A558" s="98"/>
    </row>
    <row r="559" spans="1:1" x14ac:dyDescent="0.25">
      <c r="A559" s="98"/>
    </row>
    <row r="560" spans="1:1" x14ac:dyDescent="0.25">
      <c r="A560" s="98"/>
    </row>
    <row r="561" spans="1:1" x14ac:dyDescent="0.25">
      <c r="A561" s="98"/>
    </row>
    <row r="562" spans="1:1" x14ac:dyDescent="0.25">
      <c r="A562" s="98"/>
    </row>
    <row r="563" spans="1:1" x14ac:dyDescent="0.25">
      <c r="A563" s="98"/>
    </row>
    <row r="564" spans="1:1" x14ac:dyDescent="0.25">
      <c r="A564" s="98"/>
    </row>
    <row r="565" spans="1:1" x14ac:dyDescent="0.25">
      <c r="A565" s="98"/>
    </row>
    <row r="566" spans="1:1" x14ac:dyDescent="0.25">
      <c r="A566" s="98"/>
    </row>
    <row r="567" spans="1:1" x14ac:dyDescent="0.25">
      <c r="A567" s="98"/>
    </row>
    <row r="568" spans="1:1" x14ac:dyDescent="0.25">
      <c r="A568" s="98"/>
    </row>
    <row r="569" spans="1:1" x14ac:dyDescent="0.25">
      <c r="A569" s="98"/>
    </row>
    <row r="570" spans="1:1" x14ac:dyDescent="0.25">
      <c r="A570" s="98"/>
    </row>
    <row r="571" spans="1:1" x14ac:dyDescent="0.25">
      <c r="A571" s="98"/>
    </row>
    <row r="572" spans="1:1" x14ac:dyDescent="0.25">
      <c r="A572" s="98"/>
    </row>
    <row r="573" spans="1:1" x14ac:dyDescent="0.25">
      <c r="A573" s="98"/>
    </row>
    <row r="574" spans="1:1" x14ac:dyDescent="0.25">
      <c r="A574" s="98"/>
    </row>
    <row r="575" spans="1:1" x14ac:dyDescent="0.25">
      <c r="A575" s="98"/>
    </row>
    <row r="576" spans="1:1" x14ac:dyDescent="0.25">
      <c r="A576" s="98"/>
    </row>
    <row r="577" spans="1:1" x14ac:dyDescent="0.25">
      <c r="A577" s="98"/>
    </row>
    <row r="578" spans="1:1" x14ac:dyDescent="0.25">
      <c r="A578" s="98"/>
    </row>
    <row r="579" spans="1:1" x14ac:dyDescent="0.25">
      <c r="A579" s="98"/>
    </row>
    <row r="580" spans="1:1" x14ac:dyDescent="0.25">
      <c r="A580" s="98"/>
    </row>
    <row r="581" spans="1:1" x14ac:dyDescent="0.25">
      <c r="A581" s="98"/>
    </row>
    <row r="582" spans="1:1" x14ac:dyDescent="0.25">
      <c r="A582" s="98"/>
    </row>
    <row r="583" spans="1:1" x14ac:dyDescent="0.25">
      <c r="A583" s="98"/>
    </row>
    <row r="584" spans="1:1" x14ac:dyDescent="0.25">
      <c r="A584" s="98"/>
    </row>
    <row r="585" spans="1:1" x14ac:dyDescent="0.25">
      <c r="A585" s="98"/>
    </row>
    <row r="586" spans="1:1" x14ac:dyDescent="0.25">
      <c r="A586" s="98"/>
    </row>
    <row r="587" spans="1:1" x14ac:dyDescent="0.25">
      <c r="A587" s="98"/>
    </row>
    <row r="588" spans="1:1" x14ac:dyDescent="0.25">
      <c r="A588" s="98"/>
    </row>
    <row r="589" spans="1:1" x14ac:dyDescent="0.25">
      <c r="A589" s="98"/>
    </row>
    <row r="590" spans="1:1" x14ac:dyDescent="0.25">
      <c r="A590" s="98"/>
    </row>
    <row r="591" spans="1:1" x14ac:dyDescent="0.25">
      <c r="A591" s="98"/>
    </row>
    <row r="592" spans="1:1" x14ac:dyDescent="0.25">
      <c r="A592" s="98"/>
    </row>
    <row r="593" spans="1:1" x14ac:dyDescent="0.25">
      <c r="A593" s="98"/>
    </row>
    <row r="594" spans="1:1" x14ac:dyDescent="0.25">
      <c r="A594" s="98"/>
    </row>
    <row r="595" spans="1:1" x14ac:dyDescent="0.25">
      <c r="A595" s="98"/>
    </row>
    <row r="596" spans="1:1" x14ac:dyDescent="0.25">
      <c r="A596" s="98"/>
    </row>
    <row r="597" spans="1:1" x14ac:dyDescent="0.25">
      <c r="A597" s="98"/>
    </row>
    <row r="598" spans="1:1" x14ac:dyDescent="0.25">
      <c r="A598" s="98"/>
    </row>
    <row r="599" spans="1:1" x14ac:dyDescent="0.25">
      <c r="A599" s="98"/>
    </row>
    <row r="600" spans="1:1" x14ac:dyDescent="0.25">
      <c r="A600" s="98"/>
    </row>
    <row r="601" spans="1:1" x14ac:dyDescent="0.25">
      <c r="A601" s="98"/>
    </row>
    <row r="602" spans="1:1" x14ac:dyDescent="0.25">
      <c r="A602" s="98"/>
    </row>
    <row r="603" spans="1:1" x14ac:dyDescent="0.25">
      <c r="A603" s="98"/>
    </row>
    <row r="604" spans="1:1" x14ac:dyDescent="0.25">
      <c r="A604" s="98"/>
    </row>
    <row r="605" spans="1:1" x14ac:dyDescent="0.25">
      <c r="A605" s="98"/>
    </row>
    <row r="606" spans="1:1" x14ac:dyDescent="0.25">
      <c r="A606" s="98"/>
    </row>
    <row r="607" spans="1:1" x14ac:dyDescent="0.25">
      <c r="A607" s="98"/>
    </row>
    <row r="608" spans="1:1" x14ac:dyDescent="0.25">
      <c r="A608" s="98"/>
    </row>
    <row r="609" spans="1:1" x14ac:dyDescent="0.25">
      <c r="A609" s="98"/>
    </row>
    <row r="610" spans="1:1" x14ac:dyDescent="0.25">
      <c r="A610" s="98"/>
    </row>
    <row r="611" spans="1:1" x14ac:dyDescent="0.25">
      <c r="A611" s="98"/>
    </row>
    <row r="612" spans="1:1" x14ac:dyDescent="0.25">
      <c r="A612" s="98"/>
    </row>
    <row r="613" spans="1:1" x14ac:dyDescent="0.25">
      <c r="A613" s="98"/>
    </row>
    <row r="614" spans="1:1" x14ac:dyDescent="0.25">
      <c r="A614" s="98"/>
    </row>
    <row r="615" spans="1:1" x14ac:dyDescent="0.25">
      <c r="A615" s="98"/>
    </row>
    <row r="616" spans="1:1" x14ac:dyDescent="0.25">
      <c r="A616" s="98"/>
    </row>
    <row r="617" spans="1:1" x14ac:dyDescent="0.25">
      <c r="A617" s="98"/>
    </row>
    <row r="618" spans="1:1" x14ac:dyDescent="0.25">
      <c r="A618" s="98"/>
    </row>
    <row r="619" spans="1:1" x14ac:dyDescent="0.25">
      <c r="A619" s="98"/>
    </row>
    <row r="620" spans="1:1" x14ac:dyDescent="0.25">
      <c r="A620" s="98"/>
    </row>
    <row r="621" spans="1:1" x14ac:dyDescent="0.25">
      <c r="A621" s="98"/>
    </row>
    <row r="622" spans="1:1" x14ac:dyDescent="0.25">
      <c r="A622" s="98"/>
    </row>
    <row r="623" spans="1:1" x14ac:dyDescent="0.25">
      <c r="A623" s="98"/>
    </row>
    <row r="624" spans="1:1" x14ac:dyDescent="0.25">
      <c r="A624" s="98"/>
    </row>
    <row r="625" spans="1:1" x14ac:dyDescent="0.25">
      <c r="A625" s="98"/>
    </row>
    <row r="626" spans="1:1" x14ac:dyDescent="0.25">
      <c r="A626" s="98"/>
    </row>
    <row r="627" spans="1:1" x14ac:dyDescent="0.25">
      <c r="A627" s="98"/>
    </row>
    <row r="628" spans="1:1" x14ac:dyDescent="0.25">
      <c r="A628" s="98"/>
    </row>
    <row r="629" spans="1:1" x14ac:dyDescent="0.25">
      <c r="A629" s="98"/>
    </row>
    <row r="630" spans="1:1" x14ac:dyDescent="0.25">
      <c r="A630" s="98"/>
    </row>
    <row r="631" spans="1:1" x14ac:dyDescent="0.25">
      <c r="A631" s="98"/>
    </row>
    <row r="632" spans="1:1" x14ac:dyDescent="0.25">
      <c r="A632" s="98"/>
    </row>
    <row r="633" spans="1:1" x14ac:dyDescent="0.25">
      <c r="A633" s="98"/>
    </row>
    <row r="634" spans="1:1" x14ac:dyDescent="0.25">
      <c r="A634" s="98"/>
    </row>
    <row r="635" spans="1:1" x14ac:dyDescent="0.25">
      <c r="A635" s="98"/>
    </row>
    <row r="636" spans="1:1" x14ac:dyDescent="0.25">
      <c r="A636" s="98"/>
    </row>
    <row r="637" spans="1:1" x14ac:dyDescent="0.25">
      <c r="A637" s="98"/>
    </row>
    <row r="638" spans="1:1" x14ac:dyDescent="0.25">
      <c r="A638" s="98"/>
    </row>
    <row r="639" spans="1:1" x14ac:dyDescent="0.25">
      <c r="A639" s="98"/>
    </row>
    <row r="640" spans="1:1" x14ac:dyDescent="0.25">
      <c r="A640" s="98"/>
    </row>
    <row r="641" spans="1:1" x14ac:dyDescent="0.25">
      <c r="A641" s="98"/>
    </row>
    <row r="642" spans="1:1" x14ac:dyDescent="0.25">
      <c r="A642" s="98"/>
    </row>
    <row r="643" spans="1:1" x14ac:dyDescent="0.25">
      <c r="A643" s="98"/>
    </row>
    <row r="644" spans="1:1" x14ac:dyDescent="0.25">
      <c r="A644" s="98"/>
    </row>
    <row r="645" spans="1:1" x14ac:dyDescent="0.25">
      <c r="A645" s="98"/>
    </row>
    <row r="646" spans="1:1" x14ac:dyDescent="0.25">
      <c r="A646" s="98"/>
    </row>
    <row r="647" spans="1:1" x14ac:dyDescent="0.25">
      <c r="A647" s="98"/>
    </row>
    <row r="648" spans="1:1" x14ac:dyDescent="0.25">
      <c r="A648" s="98"/>
    </row>
    <row r="649" spans="1:1" x14ac:dyDescent="0.25">
      <c r="A649" s="98"/>
    </row>
    <row r="650" spans="1:1" x14ac:dyDescent="0.25">
      <c r="A650" s="98"/>
    </row>
    <row r="651" spans="1:1" x14ac:dyDescent="0.25">
      <c r="A651" s="98"/>
    </row>
    <row r="652" spans="1:1" x14ac:dyDescent="0.25">
      <c r="A652" s="98"/>
    </row>
    <row r="653" spans="1:1" x14ac:dyDescent="0.25">
      <c r="A653" s="98"/>
    </row>
    <row r="654" spans="1:1" x14ac:dyDescent="0.25">
      <c r="A654" s="98"/>
    </row>
    <row r="655" spans="1:1" x14ac:dyDescent="0.25">
      <c r="A655" s="98"/>
    </row>
    <row r="656" spans="1:1" x14ac:dyDescent="0.25">
      <c r="A656" s="98"/>
    </row>
    <row r="657" spans="1:1" x14ac:dyDescent="0.25">
      <c r="A657" s="98"/>
    </row>
    <row r="658" spans="1:1" x14ac:dyDescent="0.25">
      <c r="A658" s="98"/>
    </row>
    <row r="659" spans="1:1" x14ac:dyDescent="0.25">
      <c r="A659" s="98"/>
    </row>
    <row r="660" spans="1:1" x14ac:dyDescent="0.25">
      <c r="A660" s="98"/>
    </row>
    <row r="661" spans="1:1" x14ac:dyDescent="0.25">
      <c r="A661" s="98"/>
    </row>
    <row r="662" spans="1:1" x14ac:dyDescent="0.25">
      <c r="A662" s="98"/>
    </row>
    <row r="663" spans="1:1" x14ac:dyDescent="0.25">
      <c r="A663" s="98"/>
    </row>
    <row r="664" spans="1:1" x14ac:dyDescent="0.25">
      <c r="A664" s="98"/>
    </row>
    <row r="665" spans="1:1" x14ac:dyDescent="0.25">
      <c r="A665" s="98"/>
    </row>
    <row r="666" spans="1:1" x14ac:dyDescent="0.25">
      <c r="A666" s="98"/>
    </row>
    <row r="667" spans="1:1" x14ac:dyDescent="0.25">
      <c r="A667" s="98"/>
    </row>
    <row r="668" spans="1:1" x14ac:dyDescent="0.25">
      <c r="A668" s="98"/>
    </row>
    <row r="669" spans="1:1" x14ac:dyDescent="0.25">
      <c r="A669" s="98"/>
    </row>
    <row r="670" spans="1:1" x14ac:dyDescent="0.25">
      <c r="A670" s="98"/>
    </row>
    <row r="671" spans="1:1" x14ac:dyDescent="0.25">
      <c r="A671" s="98"/>
    </row>
    <row r="672" spans="1:1" x14ac:dyDescent="0.25">
      <c r="A672" s="98"/>
    </row>
    <row r="673" spans="1:1" x14ac:dyDescent="0.25">
      <c r="A673" s="98"/>
    </row>
    <row r="674" spans="1:1" x14ac:dyDescent="0.25">
      <c r="A674" s="98"/>
    </row>
    <row r="675" spans="1:1" x14ac:dyDescent="0.25">
      <c r="A675" s="98"/>
    </row>
    <row r="676" spans="1:1" x14ac:dyDescent="0.25">
      <c r="A676" s="98"/>
    </row>
    <row r="677" spans="1:1" x14ac:dyDescent="0.25">
      <c r="A677" s="98"/>
    </row>
    <row r="678" spans="1:1" x14ac:dyDescent="0.25">
      <c r="A678" s="98"/>
    </row>
    <row r="679" spans="1:1" x14ac:dyDescent="0.25">
      <c r="A679" s="98"/>
    </row>
    <row r="680" spans="1:1" x14ac:dyDescent="0.25">
      <c r="A680" s="98"/>
    </row>
    <row r="681" spans="1:1" x14ac:dyDescent="0.25">
      <c r="A681" s="98"/>
    </row>
    <row r="682" spans="1:1" x14ac:dyDescent="0.25">
      <c r="A682" s="98"/>
    </row>
    <row r="683" spans="1:1" x14ac:dyDescent="0.25">
      <c r="A683" s="98"/>
    </row>
    <row r="684" spans="1:1" x14ac:dyDescent="0.25">
      <c r="A684" s="98"/>
    </row>
    <row r="685" spans="1:1" x14ac:dyDescent="0.25">
      <c r="A685" s="98"/>
    </row>
    <row r="686" spans="1:1" x14ac:dyDescent="0.25">
      <c r="A686" s="98"/>
    </row>
    <row r="687" spans="1:1" x14ac:dyDescent="0.25">
      <c r="A687" s="98"/>
    </row>
    <row r="688" spans="1:1" x14ac:dyDescent="0.25">
      <c r="A688" s="98"/>
    </row>
    <row r="689" spans="1:1" x14ac:dyDescent="0.25">
      <c r="A689" s="98"/>
    </row>
    <row r="690" spans="1:1" x14ac:dyDescent="0.25">
      <c r="A690" s="98"/>
    </row>
    <row r="691" spans="1:1" x14ac:dyDescent="0.25">
      <c r="A691" s="98"/>
    </row>
    <row r="692" spans="1:1" x14ac:dyDescent="0.25">
      <c r="A692" s="98"/>
    </row>
    <row r="693" spans="1:1" x14ac:dyDescent="0.25">
      <c r="A693" s="98"/>
    </row>
    <row r="694" spans="1:1" x14ac:dyDescent="0.25">
      <c r="A694" s="98"/>
    </row>
    <row r="695" spans="1:1" x14ac:dyDescent="0.25">
      <c r="A695" s="98"/>
    </row>
    <row r="696" spans="1:1" x14ac:dyDescent="0.25">
      <c r="A696" s="98"/>
    </row>
    <row r="697" spans="1:1" x14ac:dyDescent="0.25">
      <c r="A697" s="98"/>
    </row>
    <row r="698" spans="1:1" x14ac:dyDescent="0.25">
      <c r="A698" s="98"/>
    </row>
    <row r="699" spans="1:1" x14ac:dyDescent="0.25">
      <c r="A699" s="98"/>
    </row>
    <row r="700" spans="1:1" x14ac:dyDescent="0.25">
      <c r="A700" s="98"/>
    </row>
    <row r="701" spans="1:1" x14ac:dyDescent="0.25">
      <c r="A701" s="98"/>
    </row>
    <row r="702" spans="1:1" x14ac:dyDescent="0.25">
      <c r="A702" s="98"/>
    </row>
    <row r="703" spans="1:1" x14ac:dyDescent="0.25">
      <c r="A703" s="98"/>
    </row>
    <row r="704" spans="1:1" x14ac:dyDescent="0.25">
      <c r="A704" s="98"/>
    </row>
    <row r="705" spans="1:1" x14ac:dyDescent="0.25">
      <c r="A705" s="98"/>
    </row>
    <row r="706" spans="1:1" x14ac:dyDescent="0.25">
      <c r="A706" s="98"/>
    </row>
    <row r="707" spans="1:1" x14ac:dyDescent="0.25">
      <c r="A707" s="98"/>
    </row>
    <row r="708" spans="1:1" x14ac:dyDescent="0.25">
      <c r="A708" s="98"/>
    </row>
    <row r="709" spans="1:1" x14ac:dyDescent="0.25">
      <c r="A709" s="98"/>
    </row>
    <row r="710" spans="1:1" x14ac:dyDescent="0.25">
      <c r="A710" s="98"/>
    </row>
    <row r="711" spans="1:1" x14ac:dyDescent="0.25">
      <c r="A711" s="98"/>
    </row>
    <row r="712" spans="1:1" x14ac:dyDescent="0.25">
      <c r="A712" s="98"/>
    </row>
    <row r="713" spans="1:1" x14ac:dyDescent="0.25">
      <c r="A713" s="98"/>
    </row>
    <row r="714" spans="1:1" x14ac:dyDescent="0.25">
      <c r="A714" s="98"/>
    </row>
    <row r="715" spans="1:1" x14ac:dyDescent="0.25">
      <c r="A715" s="98"/>
    </row>
    <row r="716" spans="1:1" x14ac:dyDescent="0.25">
      <c r="A716" s="98"/>
    </row>
    <row r="717" spans="1:1" x14ac:dyDescent="0.25">
      <c r="A717" s="98"/>
    </row>
    <row r="718" spans="1:1" x14ac:dyDescent="0.25">
      <c r="A718" s="98"/>
    </row>
    <row r="719" spans="1:1" x14ac:dyDescent="0.25">
      <c r="A719" s="98"/>
    </row>
    <row r="720" spans="1:1" x14ac:dyDescent="0.25">
      <c r="A720" s="98"/>
    </row>
    <row r="721" spans="1:1" x14ac:dyDescent="0.25">
      <c r="A721" s="98"/>
    </row>
    <row r="722" spans="1:1" x14ac:dyDescent="0.25">
      <c r="A722" s="98"/>
    </row>
    <row r="723" spans="1:1" x14ac:dyDescent="0.25">
      <c r="A723" s="98"/>
    </row>
    <row r="724" spans="1:1" x14ac:dyDescent="0.25">
      <c r="A724" s="98"/>
    </row>
    <row r="725" spans="1:1" x14ac:dyDescent="0.25">
      <c r="A725" s="98"/>
    </row>
    <row r="726" spans="1:1" x14ac:dyDescent="0.25">
      <c r="A726" s="98"/>
    </row>
    <row r="727" spans="1:1" x14ac:dyDescent="0.25">
      <c r="A727" s="98"/>
    </row>
    <row r="728" spans="1:1" x14ac:dyDescent="0.25">
      <c r="A728" s="98"/>
    </row>
    <row r="729" spans="1:1" x14ac:dyDescent="0.25">
      <c r="A729" s="98"/>
    </row>
    <row r="730" spans="1:1" x14ac:dyDescent="0.25">
      <c r="A730" s="98"/>
    </row>
    <row r="731" spans="1:1" x14ac:dyDescent="0.25">
      <c r="A731" s="98"/>
    </row>
    <row r="732" spans="1:1" x14ac:dyDescent="0.25">
      <c r="A732" s="98"/>
    </row>
    <row r="733" spans="1:1" x14ac:dyDescent="0.25">
      <c r="A733" s="98"/>
    </row>
    <row r="734" spans="1:1" x14ac:dyDescent="0.25">
      <c r="A734" s="98"/>
    </row>
    <row r="735" spans="1:1" x14ac:dyDescent="0.25">
      <c r="A735" s="98"/>
    </row>
    <row r="736" spans="1:1" x14ac:dyDescent="0.25">
      <c r="A736" s="98"/>
    </row>
    <row r="737" spans="1:1" x14ac:dyDescent="0.25">
      <c r="A737" s="98"/>
    </row>
    <row r="738" spans="1:1" x14ac:dyDescent="0.25">
      <c r="A738" s="98"/>
    </row>
    <row r="739" spans="1:1" x14ac:dyDescent="0.25">
      <c r="A739" s="98"/>
    </row>
    <row r="740" spans="1:1" x14ac:dyDescent="0.25">
      <c r="A740" s="98"/>
    </row>
    <row r="741" spans="1:1" x14ac:dyDescent="0.25">
      <c r="A741" s="98"/>
    </row>
    <row r="742" spans="1:1" x14ac:dyDescent="0.25">
      <c r="A742" s="98"/>
    </row>
    <row r="743" spans="1:1" x14ac:dyDescent="0.25">
      <c r="A743" s="98"/>
    </row>
    <row r="744" spans="1:1" x14ac:dyDescent="0.25">
      <c r="A744" s="98"/>
    </row>
    <row r="745" spans="1:1" x14ac:dyDescent="0.25">
      <c r="A745" s="98"/>
    </row>
    <row r="746" spans="1:1" x14ac:dyDescent="0.25">
      <c r="A746" s="98"/>
    </row>
    <row r="747" spans="1:1" x14ac:dyDescent="0.25">
      <c r="A747" s="98"/>
    </row>
    <row r="748" spans="1:1" x14ac:dyDescent="0.25">
      <c r="A748" s="98"/>
    </row>
    <row r="749" spans="1:1" x14ac:dyDescent="0.25">
      <c r="A749" s="98"/>
    </row>
    <row r="750" spans="1:1" x14ac:dyDescent="0.25">
      <c r="A750" s="98"/>
    </row>
    <row r="751" spans="1:1" x14ac:dyDescent="0.25">
      <c r="A751" s="98"/>
    </row>
    <row r="752" spans="1:1" x14ac:dyDescent="0.25">
      <c r="A752" s="98"/>
    </row>
    <row r="753" spans="1:1" x14ac:dyDescent="0.25">
      <c r="A753" s="98"/>
    </row>
    <row r="754" spans="1:1" x14ac:dyDescent="0.25">
      <c r="A754" s="98"/>
    </row>
    <row r="755" spans="1:1" x14ac:dyDescent="0.25">
      <c r="A755" s="98"/>
    </row>
    <row r="756" spans="1:1" x14ac:dyDescent="0.25">
      <c r="A756" s="98"/>
    </row>
    <row r="757" spans="1:1" x14ac:dyDescent="0.25">
      <c r="A757" s="98"/>
    </row>
    <row r="758" spans="1:1" x14ac:dyDescent="0.25">
      <c r="A758" s="98"/>
    </row>
    <row r="759" spans="1:1" x14ac:dyDescent="0.25">
      <c r="A759" s="98"/>
    </row>
    <row r="760" spans="1:1" x14ac:dyDescent="0.25">
      <c r="A760" s="98"/>
    </row>
    <row r="761" spans="1:1" x14ac:dyDescent="0.25">
      <c r="A761" s="98"/>
    </row>
    <row r="762" spans="1:1" x14ac:dyDescent="0.25">
      <c r="A762" s="98"/>
    </row>
    <row r="763" spans="1:1" x14ac:dyDescent="0.25">
      <c r="A763" s="98"/>
    </row>
    <row r="764" spans="1:1" x14ac:dyDescent="0.25">
      <c r="A764" s="98"/>
    </row>
    <row r="765" spans="1:1" x14ac:dyDescent="0.25">
      <c r="A765" s="98"/>
    </row>
    <row r="766" spans="1:1" x14ac:dyDescent="0.25">
      <c r="A766" s="98"/>
    </row>
    <row r="767" spans="1:1" x14ac:dyDescent="0.25">
      <c r="A767" s="98"/>
    </row>
    <row r="768" spans="1:1" x14ac:dyDescent="0.25">
      <c r="A768" s="98"/>
    </row>
    <row r="769" spans="1:1" x14ac:dyDescent="0.25">
      <c r="A769" s="98"/>
    </row>
    <row r="770" spans="1:1" x14ac:dyDescent="0.25">
      <c r="A770" s="98"/>
    </row>
    <row r="771" spans="1:1" x14ac:dyDescent="0.25">
      <c r="A771" s="98"/>
    </row>
    <row r="772" spans="1:1" x14ac:dyDescent="0.25">
      <c r="A772" s="98"/>
    </row>
    <row r="773" spans="1:1" x14ac:dyDescent="0.25">
      <c r="A773" s="98"/>
    </row>
    <row r="774" spans="1:1" x14ac:dyDescent="0.25">
      <c r="A774" s="98"/>
    </row>
    <row r="775" spans="1:1" x14ac:dyDescent="0.25">
      <c r="A775" s="98"/>
    </row>
    <row r="776" spans="1:1" x14ac:dyDescent="0.25">
      <c r="A776" s="98"/>
    </row>
    <row r="777" spans="1:1" x14ac:dyDescent="0.25">
      <c r="A777" s="98"/>
    </row>
    <row r="778" spans="1:1" x14ac:dyDescent="0.25">
      <c r="A778" s="98"/>
    </row>
    <row r="779" spans="1:1" x14ac:dyDescent="0.25">
      <c r="A779" s="98"/>
    </row>
    <row r="780" spans="1:1" x14ac:dyDescent="0.25">
      <c r="A780" s="98"/>
    </row>
    <row r="781" spans="1:1" x14ac:dyDescent="0.25">
      <c r="A781" s="98"/>
    </row>
    <row r="782" spans="1:1" x14ac:dyDescent="0.25">
      <c r="A782" s="98"/>
    </row>
    <row r="783" spans="1:1" x14ac:dyDescent="0.25">
      <c r="A783" s="98"/>
    </row>
    <row r="784" spans="1:1" x14ac:dyDescent="0.25">
      <c r="A784" s="98"/>
    </row>
    <row r="785" spans="1:1" x14ac:dyDescent="0.25">
      <c r="A785" s="98"/>
    </row>
    <row r="786" spans="1:1" x14ac:dyDescent="0.25">
      <c r="A786" s="98"/>
    </row>
    <row r="787" spans="1:1" x14ac:dyDescent="0.25">
      <c r="A787" s="98"/>
    </row>
    <row r="788" spans="1:1" x14ac:dyDescent="0.25">
      <c r="A788" s="98"/>
    </row>
    <row r="789" spans="1:1" x14ac:dyDescent="0.25">
      <c r="A789" s="98"/>
    </row>
    <row r="790" spans="1:1" x14ac:dyDescent="0.25">
      <c r="A790" s="98"/>
    </row>
    <row r="791" spans="1:1" x14ac:dyDescent="0.25">
      <c r="A791" s="98"/>
    </row>
    <row r="792" spans="1:1" x14ac:dyDescent="0.25">
      <c r="A792" s="98"/>
    </row>
    <row r="793" spans="1:1" x14ac:dyDescent="0.25">
      <c r="A793" s="98"/>
    </row>
    <row r="794" spans="1:1" x14ac:dyDescent="0.25">
      <c r="A794" s="98"/>
    </row>
    <row r="795" spans="1:1" x14ac:dyDescent="0.25">
      <c r="A795" s="98"/>
    </row>
    <row r="796" spans="1:1" x14ac:dyDescent="0.25">
      <c r="A796" s="98"/>
    </row>
    <row r="797" spans="1:1" x14ac:dyDescent="0.25">
      <c r="A797" s="98"/>
    </row>
    <row r="798" spans="1:1" x14ac:dyDescent="0.25">
      <c r="A798" s="98"/>
    </row>
    <row r="799" spans="1:1" x14ac:dyDescent="0.25">
      <c r="A799" s="98"/>
    </row>
    <row r="800" spans="1:1" x14ac:dyDescent="0.25">
      <c r="A800" s="98"/>
    </row>
    <row r="801" spans="1:1" x14ac:dyDescent="0.25">
      <c r="A801" s="98"/>
    </row>
    <row r="802" spans="1:1" x14ac:dyDescent="0.25">
      <c r="A802" s="98"/>
    </row>
    <row r="803" spans="1:1" x14ac:dyDescent="0.25">
      <c r="A803" s="98"/>
    </row>
    <row r="804" spans="1:1" x14ac:dyDescent="0.25">
      <c r="A804" s="98"/>
    </row>
    <row r="805" spans="1:1" x14ac:dyDescent="0.25">
      <c r="A805" s="98"/>
    </row>
    <row r="806" spans="1:1" x14ac:dyDescent="0.25">
      <c r="A806" s="98"/>
    </row>
    <row r="807" spans="1:1" x14ac:dyDescent="0.25">
      <c r="A807" s="98"/>
    </row>
    <row r="808" spans="1:1" x14ac:dyDescent="0.25">
      <c r="A808" s="98"/>
    </row>
    <row r="809" spans="1:1" x14ac:dyDescent="0.25">
      <c r="A809" s="98"/>
    </row>
    <row r="810" spans="1:1" x14ac:dyDescent="0.25">
      <c r="A810" s="98"/>
    </row>
    <row r="811" spans="1:1" x14ac:dyDescent="0.25">
      <c r="A811" s="98"/>
    </row>
    <row r="812" spans="1:1" x14ac:dyDescent="0.25">
      <c r="A812" s="98"/>
    </row>
    <row r="813" spans="1:1" x14ac:dyDescent="0.25">
      <c r="A813" s="98"/>
    </row>
    <row r="814" spans="1:1" x14ac:dyDescent="0.25">
      <c r="A814" s="98"/>
    </row>
    <row r="815" spans="1:1" x14ac:dyDescent="0.25">
      <c r="A815" s="98"/>
    </row>
    <row r="816" spans="1:1" x14ac:dyDescent="0.25">
      <c r="A816" s="98"/>
    </row>
    <row r="817" spans="1:1" x14ac:dyDescent="0.25">
      <c r="A817" s="98"/>
    </row>
    <row r="818" spans="1:1" x14ac:dyDescent="0.25">
      <c r="A818" s="98"/>
    </row>
    <row r="819" spans="1:1" x14ac:dyDescent="0.25">
      <c r="A819" s="98"/>
    </row>
    <row r="820" spans="1:1" x14ac:dyDescent="0.25">
      <c r="A820" s="98"/>
    </row>
    <row r="821" spans="1:1" x14ac:dyDescent="0.25">
      <c r="A821" s="98"/>
    </row>
    <row r="822" spans="1:1" x14ac:dyDescent="0.25">
      <c r="A822" s="98"/>
    </row>
    <row r="823" spans="1:1" x14ac:dyDescent="0.25">
      <c r="A823" s="98"/>
    </row>
    <row r="824" spans="1:1" x14ac:dyDescent="0.25">
      <c r="A824" s="98"/>
    </row>
    <row r="825" spans="1:1" x14ac:dyDescent="0.25">
      <c r="A825" s="98"/>
    </row>
    <row r="826" spans="1:1" x14ac:dyDescent="0.25">
      <c r="A826" s="98"/>
    </row>
    <row r="827" spans="1:1" x14ac:dyDescent="0.25">
      <c r="A827" s="98"/>
    </row>
    <row r="828" spans="1:1" x14ac:dyDescent="0.25">
      <c r="A828" s="98"/>
    </row>
    <row r="829" spans="1:1" x14ac:dyDescent="0.25">
      <c r="A829" s="98"/>
    </row>
    <row r="830" spans="1:1" x14ac:dyDescent="0.25">
      <c r="A830" s="98"/>
    </row>
    <row r="831" spans="1:1" x14ac:dyDescent="0.25">
      <c r="A831" s="98"/>
    </row>
    <row r="832" spans="1:1" x14ac:dyDescent="0.25">
      <c r="A832" s="98"/>
    </row>
    <row r="833" spans="1:1" x14ac:dyDescent="0.25">
      <c r="A833" s="98"/>
    </row>
    <row r="834" spans="1:1" x14ac:dyDescent="0.25">
      <c r="A834" s="98"/>
    </row>
    <row r="835" spans="1:1" x14ac:dyDescent="0.25">
      <c r="A835" s="98"/>
    </row>
    <row r="836" spans="1:1" x14ac:dyDescent="0.25">
      <c r="A836" s="98"/>
    </row>
    <row r="837" spans="1:1" x14ac:dyDescent="0.25">
      <c r="A837" s="98"/>
    </row>
    <row r="838" spans="1:1" x14ac:dyDescent="0.25">
      <c r="A838" s="98"/>
    </row>
    <row r="839" spans="1:1" x14ac:dyDescent="0.25">
      <c r="A839" s="98"/>
    </row>
    <row r="840" spans="1:1" x14ac:dyDescent="0.25">
      <c r="A840" s="98"/>
    </row>
    <row r="841" spans="1:1" x14ac:dyDescent="0.25">
      <c r="A841" s="98"/>
    </row>
    <row r="842" spans="1:1" x14ac:dyDescent="0.25">
      <c r="A842" s="98"/>
    </row>
    <row r="843" spans="1:1" x14ac:dyDescent="0.25">
      <c r="A843" s="98"/>
    </row>
    <row r="844" spans="1:1" x14ac:dyDescent="0.25">
      <c r="A844" s="98"/>
    </row>
    <row r="845" spans="1:1" x14ac:dyDescent="0.25">
      <c r="A845" s="98"/>
    </row>
    <row r="846" spans="1:1" x14ac:dyDescent="0.25">
      <c r="A846" s="98"/>
    </row>
    <row r="847" spans="1:1" x14ac:dyDescent="0.25">
      <c r="A847" s="98"/>
    </row>
    <row r="848" spans="1:1" x14ac:dyDescent="0.25">
      <c r="A848" s="98"/>
    </row>
    <row r="849" spans="1:1" x14ac:dyDescent="0.25">
      <c r="A849" s="98"/>
    </row>
    <row r="850" spans="1:1" x14ac:dyDescent="0.25">
      <c r="A850" s="98"/>
    </row>
    <row r="851" spans="1:1" x14ac:dyDescent="0.25">
      <c r="A851" s="98"/>
    </row>
    <row r="852" spans="1:1" x14ac:dyDescent="0.25">
      <c r="A852" s="98"/>
    </row>
    <row r="853" spans="1:1" x14ac:dyDescent="0.25">
      <c r="A853" s="98"/>
    </row>
    <row r="854" spans="1:1" x14ac:dyDescent="0.25">
      <c r="A854" s="98"/>
    </row>
    <row r="855" spans="1:1" x14ac:dyDescent="0.25">
      <c r="A855" s="98"/>
    </row>
    <row r="856" spans="1:1" x14ac:dyDescent="0.25">
      <c r="A856" s="98"/>
    </row>
    <row r="857" spans="1:1" x14ac:dyDescent="0.25">
      <c r="A857" s="98"/>
    </row>
    <row r="858" spans="1:1" x14ac:dyDescent="0.25">
      <c r="A858" s="98"/>
    </row>
    <row r="859" spans="1:1" x14ac:dyDescent="0.25">
      <c r="A859" s="98"/>
    </row>
    <row r="860" spans="1:1" x14ac:dyDescent="0.25">
      <c r="A860" s="98"/>
    </row>
    <row r="861" spans="1:1" x14ac:dyDescent="0.25">
      <c r="A861" s="98"/>
    </row>
    <row r="862" spans="1:1" x14ac:dyDescent="0.25">
      <c r="A862" s="98"/>
    </row>
    <row r="863" spans="1:1" x14ac:dyDescent="0.25">
      <c r="A863" s="98"/>
    </row>
    <row r="864" spans="1:1" x14ac:dyDescent="0.25">
      <c r="A864" s="98"/>
    </row>
    <row r="865" spans="1:1" x14ac:dyDescent="0.25">
      <c r="A865" s="98"/>
    </row>
    <row r="866" spans="1:1" x14ac:dyDescent="0.25">
      <c r="A866" s="98"/>
    </row>
    <row r="867" spans="1:1" x14ac:dyDescent="0.25">
      <c r="A867" s="98"/>
    </row>
    <row r="868" spans="1:1" x14ac:dyDescent="0.25">
      <c r="A868" s="98"/>
    </row>
    <row r="869" spans="1:1" x14ac:dyDescent="0.25">
      <c r="A869" s="98"/>
    </row>
    <row r="870" spans="1:1" x14ac:dyDescent="0.25">
      <c r="A870" s="98"/>
    </row>
    <row r="871" spans="1:1" x14ac:dyDescent="0.25">
      <c r="A871" s="98"/>
    </row>
    <row r="872" spans="1:1" x14ac:dyDescent="0.25">
      <c r="A872" s="98"/>
    </row>
    <row r="873" spans="1:1" x14ac:dyDescent="0.25">
      <c r="A873" s="98"/>
    </row>
    <row r="874" spans="1:1" x14ac:dyDescent="0.25">
      <c r="A874" s="98"/>
    </row>
    <row r="875" spans="1:1" x14ac:dyDescent="0.25">
      <c r="A875" s="98"/>
    </row>
    <row r="876" spans="1:1" x14ac:dyDescent="0.25">
      <c r="A876" s="98"/>
    </row>
    <row r="877" spans="1:1" x14ac:dyDescent="0.25">
      <c r="A877" s="98"/>
    </row>
    <row r="878" spans="1:1" x14ac:dyDescent="0.25">
      <c r="A878" s="98"/>
    </row>
    <row r="879" spans="1:1" x14ac:dyDescent="0.25">
      <c r="A879" s="98"/>
    </row>
    <row r="880" spans="1:1" x14ac:dyDescent="0.25">
      <c r="A880" s="98"/>
    </row>
    <row r="881" spans="1:1" x14ac:dyDescent="0.25">
      <c r="A881" s="98"/>
    </row>
    <row r="882" spans="1:1" x14ac:dyDescent="0.25">
      <c r="A882" s="98"/>
    </row>
    <row r="883" spans="1:1" x14ac:dyDescent="0.25">
      <c r="A883" s="98"/>
    </row>
    <row r="884" spans="1:1" x14ac:dyDescent="0.25">
      <c r="A884" s="98"/>
    </row>
    <row r="885" spans="1:1" x14ac:dyDescent="0.25">
      <c r="A885" s="98"/>
    </row>
    <row r="886" spans="1:1" x14ac:dyDescent="0.25">
      <c r="A886" s="98"/>
    </row>
    <row r="887" spans="1:1" x14ac:dyDescent="0.25">
      <c r="A887" s="98"/>
    </row>
    <row r="888" spans="1:1" x14ac:dyDescent="0.25">
      <c r="A888" s="98"/>
    </row>
    <row r="889" spans="1:1" x14ac:dyDescent="0.25">
      <c r="A889" s="98"/>
    </row>
    <row r="890" spans="1:1" x14ac:dyDescent="0.25">
      <c r="A890" s="98"/>
    </row>
    <row r="891" spans="1:1" x14ac:dyDescent="0.25">
      <c r="A891" s="98"/>
    </row>
    <row r="892" spans="1:1" x14ac:dyDescent="0.25">
      <c r="A892" s="98"/>
    </row>
    <row r="893" spans="1:1" x14ac:dyDescent="0.25">
      <c r="A893" s="98"/>
    </row>
    <row r="894" spans="1:1" x14ac:dyDescent="0.25">
      <c r="A894" s="98"/>
    </row>
    <row r="895" spans="1:1" x14ac:dyDescent="0.25">
      <c r="A895" s="98"/>
    </row>
    <row r="896" spans="1:1" x14ac:dyDescent="0.25">
      <c r="A896" s="98"/>
    </row>
    <row r="897" spans="1:1" x14ac:dyDescent="0.25">
      <c r="A897" s="98"/>
    </row>
    <row r="898" spans="1:1" x14ac:dyDescent="0.25">
      <c r="A898" s="98"/>
    </row>
    <row r="899" spans="1:1" x14ac:dyDescent="0.25">
      <c r="A899" s="98"/>
    </row>
    <row r="900" spans="1:1" x14ac:dyDescent="0.25">
      <c r="A900" s="98"/>
    </row>
    <row r="901" spans="1:1" x14ac:dyDescent="0.25">
      <c r="A901" s="98"/>
    </row>
    <row r="902" spans="1:1" x14ac:dyDescent="0.25">
      <c r="A902" s="98"/>
    </row>
    <row r="903" spans="1:1" x14ac:dyDescent="0.25">
      <c r="A903" s="98"/>
    </row>
    <row r="904" spans="1:1" x14ac:dyDescent="0.25">
      <c r="A904" s="98"/>
    </row>
    <row r="905" spans="1:1" x14ac:dyDescent="0.25">
      <c r="A905" s="98"/>
    </row>
    <row r="906" spans="1:1" x14ac:dyDescent="0.25">
      <c r="A906" s="98"/>
    </row>
    <row r="907" spans="1:1" x14ac:dyDescent="0.25">
      <c r="A907" s="98"/>
    </row>
    <row r="908" spans="1:1" x14ac:dyDescent="0.25">
      <c r="A908" s="98"/>
    </row>
    <row r="909" spans="1:1" x14ac:dyDescent="0.25">
      <c r="A909" s="98"/>
    </row>
    <row r="910" spans="1:1" x14ac:dyDescent="0.25">
      <c r="A910" s="98"/>
    </row>
    <row r="911" spans="1:1" x14ac:dyDescent="0.25">
      <c r="A911" s="98"/>
    </row>
    <row r="912" spans="1:1" x14ac:dyDescent="0.25">
      <c r="A912" s="98"/>
    </row>
    <row r="913" spans="1:1" x14ac:dyDescent="0.25">
      <c r="A913" s="98"/>
    </row>
    <row r="914" spans="1:1" x14ac:dyDescent="0.25">
      <c r="A914" s="98"/>
    </row>
    <row r="915" spans="1:1" x14ac:dyDescent="0.25">
      <c r="A915" s="98"/>
    </row>
    <row r="916" spans="1:1" x14ac:dyDescent="0.25">
      <c r="A916" s="98"/>
    </row>
    <row r="917" spans="1:1" x14ac:dyDescent="0.25">
      <c r="A917" s="98"/>
    </row>
    <row r="918" spans="1:1" x14ac:dyDescent="0.25">
      <c r="A918" s="98"/>
    </row>
    <row r="919" spans="1:1" x14ac:dyDescent="0.25">
      <c r="A919" s="98"/>
    </row>
    <row r="920" spans="1:1" x14ac:dyDescent="0.25">
      <c r="A920" s="98"/>
    </row>
    <row r="921" spans="1:1" x14ac:dyDescent="0.25">
      <c r="A921" s="98"/>
    </row>
    <row r="922" spans="1:1" x14ac:dyDescent="0.25">
      <c r="A922" s="98"/>
    </row>
    <row r="923" spans="1:1" x14ac:dyDescent="0.25">
      <c r="A923" s="98"/>
    </row>
    <row r="924" spans="1:1" x14ac:dyDescent="0.25">
      <c r="A924" s="98"/>
    </row>
    <row r="925" spans="1:1" x14ac:dyDescent="0.25">
      <c r="A925" s="98"/>
    </row>
    <row r="926" spans="1:1" x14ac:dyDescent="0.25">
      <c r="A926" s="98"/>
    </row>
    <row r="927" spans="1:1" x14ac:dyDescent="0.25">
      <c r="A927" s="98"/>
    </row>
    <row r="928" spans="1:1" x14ac:dyDescent="0.25">
      <c r="A928" s="98"/>
    </row>
    <row r="929" spans="1:1" x14ac:dyDescent="0.25">
      <c r="A929" s="98"/>
    </row>
    <row r="930" spans="1:1" x14ac:dyDescent="0.25">
      <c r="A930" s="98"/>
    </row>
    <row r="931" spans="1:1" x14ac:dyDescent="0.25">
      <c r="A931" s="98"/>
    </row>
    <row r="932" spans="1:1" x14ac:dyDescent="0.25">
      <c r="A932" s="98"/>
    </row>
    <row r="933" spans="1:1" x14ac:dyDescent="0.25">
      <c r="A933" s="98"/>
    </row>
    <row r="934" spans="1:1" x14ac:dyDescent="0.25">
      <c r="A934" s="98"/>
    </row>
    <row r="935" spans="1:1" x14ac:dyDescent="0.25">
      <c r="A935" s="98"/>
    </row>
    <row r="936" spans="1:1" x14ac:dyDescent="0.25">
      <c r="A936" s="98"/>
    </row>
    <row r="937" spans="1:1" x14ac:dyDescent="0.25">
      <c r="A937" s="98"/>
    </row>
    <row r="938" spans="1:1" x14ac:dyDescent="0.25">
      <c r="A938" s="98"/>
    </row>
    <row r="939" spans="1:1" x14ac:dyDescent="0.25">
      <c r="A939" s="98"/>
    </row>
    <row r="940" spans="1:1" x14ac:dyDescent="0.25">
      <c r="A940" s="98"/>
    </row>
    <row r="941" spans="1:1" x14ac:dyDescent="0.25">
      <c r="A941" s="98"/>
    </row>
    <row r="942" spans="1:1" x14ac:dyDescent="0.25">
      <c r="A942" s="98"/>
    </row>
    <row r="943" spans="1:1" x14ac:dyDescent="0.25">
      <c r="A943" s="98"/>
    </row>
    <row r="944" spans="1:1" x14ac:dyDescent="0.25">
      <c r="A944" s="98"/>
    </row>
    <row r="945" spans="1:1" x14ac:dyDescent="0.25">
      <c r="A945" s="98"/>
    </row>
    <row r="946" spans="1:1" x14ac:dyDescent="0.25">
      <c r="A946" s="98"/>
    </row>
    <row r="947" spans="1:1" x14ac:dyDescent="0.25">
      <c r="A947" s="98"/>
    </row>
    <row r="948" spans="1:1" x14ac:dyDescent="0.25">
      <c r="A948" s="98"/>
    </row>
    <row r="949" spans="1:1" x14ac:dyDescent="0.25">
      <c r="A949" s="98"/>
    </row>
    <row r="950" spans="1:1" x14ac:dyDescent="0.25">
      <c r="A950" s="98"/>
    </row>
    <row r="951" spans="1:1" x14ac:dyDescent="0.25">
      <c r="A951" s="98"/>
    </row>
    <row r="952" spans="1:1" x14ac:dyDescent="0.25">
      <c r="A952" s="98"/>
    </row>
    <row r="953" spans="1:1" x14ac:dyDescent="0.25">
      <c r="A953" s="98"/>
    </row>
    <row r="954" spans="1:1" x14ac:dyDescent="0.25">
      <c r="A954" s="98"/>
    </row>
    <row r="955" spans="1:1" x14ac:dyDescent="0.25">
      <c r="A955" s="98"/>
    </row>
    <row r="956" spans="1:1" x14ac:dyDescent="0.25">
      <c r="A956" s="98"/>
    </row>
    <row r="957" spans="1:1" x14ac:dyDescent="0.25">
      <c r="A957" s="98"/>
    </row>
    <row r="958" spans="1:1" x14ac:dyDescent="0.25">
      <c r="A958" s="98"/>
    </row>
    <row r="959" spans="1:1" x14ac:dyDescent="0.25">
      <c r="A959" s="98"/>
    </row>
    <row r="960" spans="1:1" x14ac:dyDescent="0.25">
      <c r="A960" s="98"/>
    </row>
    <row r="961" spans="1:1" x14ac:dyDescent="0.25">
      <c r="A961" s="98"/>
    </row>
    <row r="962" spans="1:1" x14ac:dyDescent="0.25">
      <c r="A962" s="98"/>
    </row>
    <row r="963" spans="1:1" x14ac:dyDescent="0.25">
      <c r="A963" s="98"/>
    </row>
    <row r="964" spans="1:1" x14ac:dyDescent="0.25">
      <c r="A964" s="98"/>
    </row>
    <row r="965" spans="1:1" x14ac:dyDescent="0.25">
      <c r="A965" s="98"/>
    </row>
    <row r="966" spans="1:1" x14ac:dyDescent="0.25">
      <c r="A966" s="98"/>
    </row>
    <row r="967" spans="1:1" x14ac:dyDescent="0.25">
      <c r="A967" s="98"/>
    </row>
    <row r="968" spans="1:1" x14ac:dyDescent="0.25">
      <c r="A968" s="98"/>
    </row>
    <row r="969" spans="1:1" x14ac:dyDescent="0.25">
      <c r="A969" s="98"/>
    </row>
    <row r="970" spans="1:1" x14ac:dyDescent="0.25">
      <c r="A970" s="98"/>
    </row>
    <row r="971" spans="1:1" x14ac:dyDescent="0.25">
      <c r="A971" s="98"/>
    </row>
    <row r="972" spans="1:1" x14ac:dyDescent="0.25">
      <c r="A972" s="98"/>
    </row>
    <row r="973" spans="1:1" x14ac:dyDescent="0.25">
      <c r="A973" s="98"/>
    </row>
    <row r="974" spans="1:1" x14ac:dyDescent="0.25">
      <c r="A974" s="98"/>
    </row>
    <row r="975" spans="1:1" x14ac:dyDescent="0.25">
      <c r="A975" s="98"/>
    </row>
    <row r="976" spans="1:1" x14ac:dyDescent="0.25">
      <c r="A976" s="98"/>
    </row>
    <row r="977" spans="1:1" x14ac:dyDescent="0.25">
      <c r="A977" s="98"/>
    </row>
    <row r="978" spans="1:1" x14ac:dyDescent="0.25">
      <c r="A978" s="98"/>
    </row>
    <row r="979" spans="1:1" x14ac:dyDescent="0.25">
      <c r="A979" s="98"/>
    </row>
    <row r="980" spans="1:1" x14ac:dyDescent="0.25">
      <c r="A980" s="98"/>
    </row>
    <row r="981" spans="1:1" x14ac:dyDescent="0.25">
      <c r="A981" s="98"/>
    </row>
    <row r="982" spans="1:1" x14ac:dyDescent="0.25">
      <c r="A982" s="98"/>
    </row>
    <row r="983" spans="1:1" x14ac:dyDescent="0.25">
      <c r="A983" s="98"/>
    </row>
    <row r="984" spans="1:1" x14ac:dyDescent="0.25">
      <c r="A984" s="98"/>
    </row>
    <row r="985" spans="1:1" x14ac:dyDescent="0.25">
      <c r="A985" s="98"/>
    </row>
    <row r="986" spans="1:1" x14ac:dyDescent="0.25">
      <c r="A986" s="98"/>
    </row>
    <row r="987" spans="1:1" x14ac:dyDescent="0.25">
      <c r="A987" s="98"/>
    </row>
    <row r="988" spans="1:1" x14ac:dyDescent="0.25">
      <c r="A988" s="98"/>
    </row>
    <row r="989" spans="1:1" x14ac:dyDescent="0.25">
      <c r="A989" s="98"/>
    </row>
    <row r="990" spans="1:1" x14ac:dyDescent="0.25">
      <c r="A990" s="98"/>
    </row>
    <row r="991" spans="1:1" x14ac:dyDescent="0.25">
      <c r="A991" s="98"/>
    </row>
    <row r="992" spans="1:1" x14ac:dyDescent="0.25">
      <c r="A992" s="98"/>
    </row>
    <row r="993" spans="1:1" x14ac:dyDescent="0.25">
      <c r="A993" s="98"/>
    </row>
    <row r="994" spans="1:1" x14ac:dyDescent="0.25">
      <c r="A994" s="98"/>
    </row>
    <row r="995" spans="1:1" x14ac:dyDescent="0.25">
      <c r="A995" s="98"/>
    </row>
    <row r="996" spans="1:1" x14ac:dyDescent="0.25">
      <c r="A996" s="98"/>
    </row>
    <row r="997" spans="1:1" x14ac:dyDescent="0.25">
      <c r="A997" s="98"/>
    </row>
    <row r="998" spans="1:1" x14ac:dyDescent="0.25">
      <c r="A998" s="98"/>
    </row>
    <row r="999" spans="1:1" x14ac:dyDescent="0.25">
      <c r="A999" s="98"/>
    </row>
    <row r="1000" spans="1:1" x14ac:dyDescent="0.25">
      <c r="A1000" s="98"/>
    </row>
    <row r="1001" spans="1:1" x14ac:dyDescent="0.25">
      <c r="A1001" s="98"/>
    </row>
    <row r="1002" spans="1:1" x14ac:dyDescent="0.25">
      <c r="A1002" s="98"/>
    </row>
    <row r="1003" spans="1:1" x14ac:dyDescent="0.25">
      <c r="A1003" s="98"/>
    </row>
    <row r="1004" spans="1:1" x14ac:dyDescent="0.25">
      <c r="A1004" s="98"/>
    </row>
    <row r="1005" spans="1:1" x14ac:dyDescent="0.25">
      <c r="A1005" s="98"/>
    </row>
    <row r="1006" spans="1:1" x14ac:dyDescent="0.25">
      <c r="A1006" s="98"/>
    </row>
    <row r="1007" spans="1:1" x14ac:dyDescent="0.25">
      <c r="A1007" s="98"/>
    </row>
    <row r="1008" spans="1:1" x14ac:dyDescent="0.25">
      <c r="A1008" s="98"/>
    </row>
    <row r="1009" spans="1:1" x14ac:dyDescent="0.25">
      <c r="A1009" s="98"/>
    </row>
    <row r="1010" spans="1:1" x14ac:dyDescent="0.25">
      <c r="A1010" s="98"/>
    </row>
    <row r="1011" spans="1:1" x14ac:dyDescent="0.25">
      <c r="A1011" s="98"/>
    </row>
    <row r="1012" spans="1:1" x14ac:dyDescent="0.25">
      <c r="A1012" s="98"/>
    </row>
    <row r="1013" spans="1:1" x14ac:dyDescent="0.25">
      <c r="A1013" s="98"/>
    </row>
    <row r="1014" spans="1:1" x14ac:dyDescent="0.25">
      <c r="A1014" s="98"/>
    </row>
    <row r="1015" spans="1:1" x14ac:dyDescent="0.25">
      <c r="A1015" s="98"/>
    </row>
    <row r="1016" spans="1:1" x14ac:dyDescent="0.25">
      <c r="A1016" s="98"/>
    </row>
    <row r="1017" spans="1:1" x14ac:dyDescent="0.25">
      <c r="A1017" s="98"/>
    </row>
    <row r="1018" spans="1:1" x14ac:dyDescent="0.25">
      <c r="A1018" s="98"/>
    </row>
    <row r="1019" spans="1:1" x14ac:dyDescent="0.25">
      <c r="A1019" s="98"/>
    </row>
    <row r="1020" spans="1:1" x14ac:dyDescent="0.25">
      <c r="A1020" s="98"/>
    </row>
    <row r="1021" spans="1:1" x14ac:dyDescent="0.25">
      <c r="A1021" s="98"/>
    </row>
    <row r="1022" spans="1:1" x14ac:dyDescent="0.25">
      <c r="A1022" s="98"/>
    </row>
    <row r="1023" spans="1:1" x14ac:dyDescent="0.25">
      <c r="A1023" s="98"/>
    </row>
    <row r="1024" spans="1:1" x14ac:dyDescent="0.25">
      <c r="A1024" s="98"/>
    </row>
    <row r="1025" spans="1:1" x14ac:dyDescent="0.25">
      <c r="A1025" s="98"/>
    </row>
    <row r="1026" spans="1:1" x14ac:dyDescent="0.25">
      <c r="A1026" s="98"/>
    </row>
    <row r="1027" spans="1:1" x14ac:dyDescent="0.25">
      <c r="A1027" s="98"/>
    </row>
    <row r="1028" spans="1:1" x14ac:dyDescent="0.25">
      <c r="A1028" s="98"/>
    </row>
    <row r="1029" spans="1:1" x14ac:dyDescent="0.25">
      <c r="A1029" s="98"/>
    </row>
    <row r="1030" spans="1:1" x14ac:dyDescent="0.25">
      <c r="A1030" s="98"/>
    </row>
    <row r="1031" spans="1:1" x14ac:dyDescent="0.25">
      <c r="A1031" s="98"/>
    </row>
    <row r="1032" spans="1:1" x14ac:dyDescent="0.25">
      <c r="A1032" s="98"/>
    </row>
    <row r="1033" spans="1:1" x14ac:dyDescent="0.25">
      <c r="A1033" s="98"/>
    </row>
    <row r="1034" spans="1:1" x14ac:dyDescent="0.25">
      <c r="A1034" s="98"/>
    </row>
    <row r="1035" spans="1:1" x14ac:dyDescent="0.25">
      <c r="A1035" s="98"/>
    </row>
    <row r="1036" spans="1:1" x14ac:dyDescent="0.25">
      <c r="A1036" s="98"/>
    </row>
    <row r="1037" spans="1:1" x14ac:dyDescent="0.25">
      <c r="A1037" s="98"/>
    </row>
    <row r="1038" spans="1:1" x14ac:dyDescent="0.25">
      <c r="A1038" s="98"/>
    </row>
    <row r="1039" spans="1:1" x14ac:dyDescent="0.25">
      <c r="A1039" s="98"/>
    </row>
    <row r="1040" spans="1:1" x14ac:dyDescent="0.25">
      <c r="A1040" s="98"/>
    </row>
    <row r="1041" spans="1:1" x14ac:dyDescent="0.25">
      <c r="A1041" s="98"/>
    </row>
    <row r="1042" spans="1:1" x14ac:dyDescent="0.25">
      <c r="A1042" s="98"/>
    </row>
    <row r="1043" spans="1:1" x14ac:dyDescent="0.25">
      <c r="A1043" s="98"/>
    </row>
    <row r="1044" spans="1:1" x14ac:dyDescent="0.25">
      <c r="A1044" s="98"/>
    </row>
    <row r="1045" spans="1:1" x14ac:dyDescent="0.25">
      <c r="A1045" s="98"/>
    </row>
    <row r="1046" spans="1:1" x14ac:dyDescent="0.25">
      <c r="A1046" s="98"/>
    </row>
    <row r="1047" spans="1:1" x14ac:dyDescent="0.25">
      <c r="A1047" s="98"/>
    </row>
    <row r="1048" spans="1:1" x14ac:dyDescent="0.25">
      <c r="A1048" s="98"/>
    </row>
    <row r="1049" spans="1:1" x14ac:dyDescent="0.25">
      <c r="A1049" s="98"/>
    </row>
    <row r="1050" spans="1:1" x14ac:dyDescent="0.25">
      <c r="A1050" s="98"/>
    </row>
    <row r="1051" spans="1:1" x14ac:dyDescent="0.25">
      <c r="A1051" s="98"/>
    </row>
    <row r="1052" spans="1:1" x14ac:dyDescent="0.25">
      <c r="A1052" s="98"/>
    </row>
    <row r="1053" spans="1:1" x14ac:dyDescent="0.25">
      <c r="A1053" s="98"/>
    </row>
    <row r="1054" spans="1:1" x14ac:dyDescent="0.25">
      <c r="A1054" s="98"/>
    </row>
    <row r="1055" spans="1:1" x14ac:dyDescent="0.25">
      <c r="A1055" s="98"/>
    </row>
    <row r="1056" spans="1:1" x14ac:dyDescent="0.25">
      <c r="A1056" s="98"/>
    </row>
    <row r="1057" spans="1:1" x14ac:dyDescent="0.25">
      <c r="A1057" s="98"/>
    </row>
    <row r="1058" spans="1:1" x14ac:dyDescent="0.25">
      <c r="A1058" s="98"/>
    </row>
    <row r="1059" spans="1:1" x14ac:dyDescent="0.25">
      <c r="A1059" s="98"/>
    </row>
    <row r="1060" spans="1:1" x14ac:dyDescent="0.25">
      <c r="A1060" s="98"/>
    </row>
    <row r="1061" spans="1:1" x14ac:dyDescent="0.25">
      <c r="A1061" s="98"/>
    </row>
    <row r="1062" spans="1:1" x14ac:dyDescent="0.25">
      <c r="A1062" s="98"/>
    </row>
    <row r="1063" spans="1:1" x14ac:dyDescent="0.25">
      <c r="A1063" s="98"/>
    </row>
    <row r="1064" spans="1:1" x14ac:dyDescent="0.25">
      <c r="A1064" s="98"/>
    </row>
    <row r="1065" spans="1:1" x14ac:dyDescent="0.25">
      <c r="A1065" s="98"/>
    </row>
    <row r="1066" spans="1:1" x14ac:dyDescent="0.25">
      <c r="A1066" s="98"/>
    </row>
    <row r="1067" spans="1:1" x14ac:dyDescent="0.25">
      <c r="A1067" s="98"/>
    </row>
    <row r="1068" spans="1:1" x14ac:dyDescent="0.25">
      <c r="A1068" s="98"/>
    </row>
    <row r="1069" spans="1:1" x14ac:dyDescent="0.25">
      <c r="A1069" s="98"/>
    </row>
    <row r="1070" spans="1:1" x14ac:dyDescent="0.25">
      <c r="A1070" s="98"/>
    </row>
    <row r="1071" spans="1:1" x14ac:dyDescent="0.25">
      <c r="A1071" s="98"/>
    </row>
    <row r="1072" spans="1:1" x14ac:dyDescent="0.25">
      <c r="A1072" s="98"/>
    </row>
    <row r="1073" spans="1:1" x14ac:dyDescent="0.25">
      <c r="A1073" s="98"/>
    </row>
    <row r="1074" spans="1:1" x14ac:dyDescent="0.25">
      <c r="A1074" s="98"/>
    </row>
    <row r="1075" spans="1:1" x14ac:dyDescent="0.25">
      <c r="A1075" s="98"/>
    </row>
    <row r="1076" spans="1:1" x14ac:dyDescent="0.25">
      <c r="A1076" s="98"/>
    </row>
    <row r="1077" spans="1:1" x14ac:dyDescent="0.25">
      <c r="A1077" s="98"/>
    </row>
    <row r="1078" spans="1:1" x14ac:dyDescent="0.25">
      <c r="A1078" s="98"/>
    </row>
    <row r="1079" spans="1:1" x14ac:dyDescent="0.25">
      <c r="A1079" s="98"/>
    </row>
    <row r="1080" spans="1:1" x14ac:dyDescent="0.25">
      <c r="A1080" s="98"/>
    </row>
    <row r="1081" spans="1:1" x14ac:dyDescent="0.25">
      <c r="A1081" s="98"/>
    </row>
    <row r="1082" spans="1:1" x14ac:dyDescent="0.25">
      <c r="A1082" s="98"/>
    </row>
    <row r="1083" spans="1:1" x14ac:dyDescent="0.25">
      <c r="A1083" s="98"/>
    </row>
    <row r="1084" spans="1:1" x14ac:dyDescent="0.25">
      <c r="A1084" s="98"/>
    </row>
    <row r="1085" spans="1:1" x14ac:dyDescent="0.25">
      <c r="A1085" s="98"/>
    </row>
    <row r="1086" spans="1:1" x14ac:dyDescent="0.25">
      <c r="A1086" s="98"/>
    </row>
    <row r="1087" spans="1:1" x14ac:dyDescent="0.25">
      <c r="A1087" s="98"/>
    </row>
    <row r="1088" spans="1:1" x14ac:dyDescent="0.25">
      <c r="A1088" s="98"/>
    </row>
    <row r="1089" spans="1:1" x14ac:dyDescent="0.25">
      <c r="A1089" s="98"/>
    </row>
    <row r="1090" spans="1:1" x14ac:dyDescent="0.25">
      <c r="A1090" s="98"/>
    </row>
    <row r="1091" spans="1:1" x14ac:dyDescent="0.25">
      <c r="A1091" s="98"/>
    </row>
    <row r="1092" spans="1:1" x14ac:dyDescent="0.25">
      <c r="A1092" s="98"/>
    </row>
    <row r="1093" spans="1:1" x14ac:dyDescent="0.25">
      <c r="A1093" s="98"/>
    </row>
    <row r="1094" spans="1:1" x14ac:dyDescent="0.25">
      <c r="A1094" s="98"/>
    </row>
    <row r="1095" spans="1:1" x14ac:dyDescent="0.25">
      <c r="A1095" s="98"/>
    </row>
    <row r="1096" spans="1:1" x14ac:dyDescent="0.25">
      <c r="A1096" s="98"/>
    </row>
    <row r="1097" spans="1:1" x14ac:dyDescent="0.25">
      <c r="A1097" s="98"/>
    </row>
    <row r="1098" spans="1:1" x14ac:dyDescent="0.25">
      <c r="A1098" s="98"/>
    </row>
    <row r="1099" spans="1:1" x14ac:dyDescent="0.25">
      <c r="A1099" s="98"/>
    </row>
    <row r="1100" spans="1:1" x14ac:dyDescent="0.25">
      <c r="A1100" s="98"/>
    </row>
    <row r="1101" spans="1:1" x14ac:dyDescent="0.25">
      <c r="A1101" s="98"/>
    </row>
    <row r="1102" spans="1:1" x14ac:dyDescent="0.25">
      <c r="A1102" s="98"/>
    </row>
    <row r="1103" spans="1:1" x14ac:dyDescent="0.25">
      <c r="A1103" s="98"/>
    </row>
    <row r="1104" spans="1:1" x14ac:dyDescent="0.25">
      <c r="A1104" s="98"/>
    </row>
    <row r="1105" spans="1:1" x14ac:dyDescent="0.25">
      <c r="A1105" s="98"/>
    </row>
    <row r="1106" spans="1:1" x14ac:dyDescent="0.25">
      <c r="A1106" s="98"/>
    </row>
    <row r="1107" spans="1:1" x14ac:dyDescent="0.25">
      <c r="A1107" s="98"/>
    </row>
    <row r="1108" spans="1:1" x14ac:dyDescent="0.25">
      <c r="A1108" s="98"/>
    </row>
    <row r="1109" spans="1:1" x14ac:dyDescent="0.25">
      <c r="A1109" s="98"/>
    </row>
    <row r="1110" spans="1:1" x14ac:dyDescent="0.25">
      <c r="A1110" s="98"/>
    </row>
    <row r="1111" spans="1:1" x14ac:dyDescent="0.25">
      <c r="A1111" s="98"/>
    </row>
    <row r="1112" spans="1:1" x14ac:dyDescent="0.25">
      <c r="A1112" s="98"/>
    </row>
    <row r="1113" spans="1:1" x14ac:dyDescent="0.25">
      <c r="A1113" s="98"/>
    </row>
    <row r="1114" spans="1:1" x14ac:dyDescent="0.25">
      <c r="A1114" s="98"/>
    </row>
    <row r="1115" spans="1:1" x14ac:dyDescent="0.25">
      <c r="A1115" s="98"/>
    </row>
    <row r="1116" spans="1:1" x14ac:dyDescent="0.25">
      <c r="A1116" s="98"/>
    </row>
    <row r="1117" spans="1:1" x14ac:dyDescent="0.25">
      <c r="A1117" s="98"/>
    </row>
    <row r="1118" spans="1:1" x14ac:dyDescent="0.25">
      <c r="A1118" s="98"/>
    </row>
    <row r="1119" spans="1:1" x14ac:dyDescent="0.25">
      <c r="A1119" s="98"/>
    </row>
    <row r="1120" spans="1:1" x14ac:dyDescent="0.25">
      <c r="A1120" s="98"/>
    </row>
    <row r="1121" spans="1:1" x14ac:dyDescent="0.25">
      <c r="A1121" s="98"/>
    </row>
    <row r="1122" spans="1:1" x14ac:dyDescent="0.25">
      <c r="A1122" s="98"/>
    </row>
    <row r="1123" spans="1:1" x14ac:dyDescent="0.25">
      <c r="A1123" s="98"/>
    </row>
    <row r="1124" spans="1:1" x14ac:dyDescent="0.25">
      <c r="A1124" s="98"/>
    </row>
    <row r="1125" spans="1:1" x14ac:dyDescent="0.25">
      <c r="A1125" s="98"/>
    </row>
    <row r="1126" spans="1:1" x14ac:dyDescent="0.25">
      <c r="A1126" s="98"/>
    </row>
    <row r="1127" spans="1:1" x14ac:dyDescent="0.25">
      <c r="A1127" s="98"/>
    </row>
    <row r="1128" spans="1:1" x14ac:dyDescent="0.25">
      <c r="A1128" s="98"/>
    </row>
    <row r="1129" spans="1:1" x14ac:dyDescent="0.25">
      <c r="A1129" s="98"/>
    </row>
    <row r="1130" spans="1:1" x14ac:dyDescent="0.25">
      <c r="A1130" s="98"/>
    </row>
    <row r="1131" spans="1:1" x14ac:dyDescent="0.25">
      <c r="A1131" s="98"/>
    </row>
    <row r="1132" spans="1:1" x14ac:dyDescent="0.25">
      <c r="A1132" s="98"/>
    </row>
    <row r="1133" spans="1:1" x14ac:dyDescent="0.25">
      <c r="A1133" s="98"/>
    </row>
    <row r="1134" spans="1:1" x14ac:dyDescent="0.25">
      <c r="A1134" s="98"/>
    </row>
    <row r="1135" spans="1:1" x14ac:dyDescent="0.25">
      <c r="A1135" s="98"/>
    </row>
    <row r="1136" spans="1:1" x14ac:dyDescent="0.25">
      <c r="A1136" s="98"/>
    </row>
    <row r="1137" spans="1:1" x14ac:dyDescent="0.25">
      <c r="A1137" s="98"/>
    </row>
    <row r="1138" spans="1:1" x14ac:dyDescent="0.25">
      <c r="A1138" s="98"/>
    </row>
    <row r="1139" spans="1:1" x14ac:dyDescent="0.25">
      <c r="A1139" s="98"/>
    </row>
    <row r="1140" spans="1:1" x14ac:dyDescent="0.25">
      <c r="A1140" s="98"/>
    </row>
    <row r="1141" spans="1:1" x14ac:dyDescent="0.25">
      <c r="A1141" s="98"/>
    </row>
    <row r="1142" spans="1:1" x14ac:dyDescent="0.25">
      <c r="A1142" s="98"/>
    </row>
    <row r="1143" spans="1:1" x14ac:dyDescent="0.25">
      <c r="A1143" s="98"/>
    </row>
    <row r="1144" spans="1:1" x14ac:dyDescent="0.25">
      <c r="A1144" s="98"/>
    </row>
    <row r="1145" spans="1:1" x14ac:dyDescent="0.25">
      <c r="A1145" s="98"/>
    </row>
    <row r="1146" spans="1:1" x14ac:dyDescent="0.25">
      <c r="A1146" s="98"/>
    </row>
    <row r="1147" spans="1:1" x14ac:dyDescent="0.25">
      <c r="A1147" s="98"/>
    </row>
    <row r="1148" spans="1:1" x14ac:dyDescent="0.25">
      <c r="A1148" s="98"/>
    </row>
    <row r="1149" spans="1:1" x14ac:dyDescent="0.25">
      <c r="A1149" s="98"/>
    </row>
    <row r="1150" spans="1:1" x14ac:dyDescent="0.25">
      <c r="A1150" s="98"/>
    </row>
    <row r="1151" spans="1:1" x14ac:dyDescent="0.25">
      <c r="A1151" s="98"/>
    </row>
    <row r="1152" spans="1:1" x14ac:dyDescent="0.25">
      <c r="A1152" s="98"/>
    </row>
    <row r="1153" spans="1:1" x14ac:dyDescent="0.25">
      <c r="A1153" s="98"/>
    </row>
    <row r="1154" spans="1:1" x14ac:dyDescent="0.25">
      <c r="A1154" s="98"/>
    </row>
    <row r="1155" spans="1:1" x14ac:dyDescent="0.25">
      <c r="A1155" s="98"/>
    </row>
    <row r="1156" spans="1:1" x14ac:dyDescent="0.25">
      <c r="A1156" s="98"/>
    </row>
    <row r="1157" spans="1:1" x14ac:dyDescent="0.25">
      <c r="A1157" s="98"/>
    </row>
    <row r="1158" spans="1:1" x14ac:dyDescent="0.25">
      <c r="A1158" s="98"/>
    </row>
    <row r="1159" spans="1:1" x14ac:dyDescent="0.25">
      <c r="A1159" s="98"/>
    </row>
    <row r="1160" spans="1:1" x14ac:dyDescent="0.25">
      <c r="A1160" s="98"/>
    </row>
    <row r="1161" spans="1:1" x14ac:dyDescent="0.25">
      <c r="A1161" s="98"/>
    </row>
    <row r="1162" spans="1:1" x14ac:dyDescent="0.25">
      <c r="A1162" s="98"/>
    </row>
    <row r="1163" spans="1:1" x14ac:dyDescent="0.25">
      <c r="A1163" s="98"/>
    </row>
    <row r="1164" spans="1:1" x14ac:dyDescent="0.25">
      <c r="A1164" s="98"/>
    </row>
    <row r="1165" spans="1:1" x14ac:dyDescent="0.25">
      <c r="A1165" s="98"/>
    </row>
    <row r="1166" spans="1:1" x14ac:dyDescent="0.25">
      <c r="A1166" s="98"/>
    </row>
    <row r="1167" spans="1:1" x14ac:dyDescent="0.25">
      <c r="A1167" s="98"/>
    </row>
    <row r="1168" spans="1:1" x14ac:dyDescent="0.25">
      <c r="A1168" s="98"/>
    </row>
    <row r="1169" spans="1:1" x14ac:dyDescent="0.25">
      <c r="A1169" s="98"/>
    </row>
    <row r="1170" spans="1:1" x14ac:dyDescent="0.25">
      <c r="A1170" s="98"/>
    </row>
    <row r="1171" spans="1:1" x14ac:dyDescent="0.25">
      <c r="A1171" s="98"/>
    </row>
    <row r="1172" spans="1:1" x14ac:dyDescent="0.25">
      <c r="A1172" s="98"/>
    </row>
    <row r="1173" spans="1:1" x14ac:dyDescent="0.25">
      <c r="A1173" s="98"/>
    </row>
    <row r="1174" spans="1:1" x14ac:dyDescent="0.25">
      <c r="A1174" s="98"/>
    </row>
    <row r="1175" spans="1:1" x14ac:dyDescent="0.25">
      <c r="A1175" s="98"/>
    </row>
    <row r="1176" spans="1:1" x14ac:dyDescent="0.25">
      <c r="A1176" s="98"/>
    </row>
    <row r="1177" spans="1:1" x14ac:dyDescent="0.25">
      <c r="A1177" s="98"/>
    </row>
    <row r="1178" spans="1:1" x14ac:dyDescent="0.25">
      <c r="A1178" s="98"/>
    </row>
    <row r="1179" spans="1:1" x14ac:dyDescent="0.25">
      <c r="A1179" s="98"/>
    </row>
    <row r="1180" spans="1:1" x14ac:dyDescent="0.25">
      <c r="A1180" s="98"/>
    </row>
    <row r="1181" spans="1:1" x14ac:dyDescent="0.25">
      <c r="A1181" s="98"/>
    </row>
    <row r="1182" spans="1:1" x14ac:dyDescent="0.25">
      <c r="A1182" s="98"/>
    </row>
    <row r="1183" spans="1:1" x14ac:dyDescent="0.25">
      <c r="A1183" s="98"/>
    </row>
    <row r="1184" spans="1:1" x14ac:dyDescent="0.25">
      <c r="A1184" s="98"/>
    </row>
    <row r="1185" spans="1:1" x14ac:dyDescent="0.25">
      <c r="A1185" s="98"/>
    </row>
    <row r="1186" spans="1:1" x14ac:dyDescent="0.25">
      <c r="A1186" s="98"/>
    </row>
    <row r="1187" spans="1:1" x14ac:dyDescent="0.25">
      <c r="A1187" s="98"/>
    </row>
    <row r="1188" spans="1:1" x14ac:dyDescent="0.25">
      <c r="A1188" s="98"/>
    </row>
    <row r="1189" spans="1:1" x14ac:dyDescent="0.25">
      <c r="A1189" s="98"/>
    </row>
    <row r="1190" spans="1:1" x14ac:dyDescent="0.25">
      <c r="A1190" s="98"/>
    </row>
    <row r="1191" spans="1:1" x14ac:dyDescent="0.25">
      <c r="A1191" s="98"/>
    </row>
    <row r="1192" spans="1:1" x14ac:dyDescent="0.25">
      <c r="A1192" s="98"/>
    </row>
    <row r="1193" spans="1:1" x14ac:dyDescent="0.25">
      <c r="A1193" s="98"/>
    </row>
    <row r="1194" spans="1:1" x14ac:dyDescent="0.25">
      <c r="A1194" s="98"/>
    </row>
    <row r="1195" spans="1:1" x14ac:dyDescent="0.25">
      <c r="A1195" s="98"/>
    </row>
    <row r="1196" spans="1:1" x14ac:dyDescent="0.25">
      <c r="A1196" s="98"/>
    </row>
    <row r="1197" spans="1:1" x14ac:dyDescent="0.25">
      <c r="A1197" s="98"/>
    </row>
    <row r="1198" spans="1:1" x14ac:dyDescent="0.25">
      <c r="A1198" s="98"/>
    </row>
    <row r="1199" spans="1:1" x14ac:dyDescent="0.25">
      <c r="A1199" s="98"/>
    </row>
    <row r="1200" spans="1:1" x14ac:dyDescent="0.25">
      <c r="A1200" s="98"/>
    </row>
    <row r="1201" spans="1:1" x14ac:dyDescent="0.25">
      <c r="A1201" s="98"/>
    </row>
    <row r="1202" spans="1:1" x14ac:dyDescent="0.25">
      <c r="A1202" s="98"/>
    </row>
    <row r="1203" spans="1:1" x14ac:dyDescent="0.25">
      <c r="A1203" s="98"/>
    </row>
    <row r="1204" spans="1:1" x14ac:dyDescent="0.25">
      <c r="A1204" s="98"/>
    </row>
    <row r="1205" spans="1:1" x14ac:dyDescent="0.25">
      <c r="A1205" s="98"/>
    </row>
    <row r="1206" spans="1:1" x14ac:dyDescent="0.25">
      <c r="A1206" s="98"/>
    </row>
    <row r="1207" spans="1:1" x14ac:dyDescent="0.25">
      <c r="A1207" s="98"/>
    </row>
    <row r="1208" spans="1:1" x14ac:dyDescent="0.25">
      <c r="A1208" s="98"/>
    </row>
    <row r="1209" spans="1:1" x14ac:dyDescent="0.25">
      <c r="A1209" s="98"/>
    </row>
    <row r="1210" spans="1:1" x14ac:dyDescent="0.25">
      <c r="A1210" s="98"/>
    </row>
    <row r="1211" spans="1:1" x14ac:dyDescent="0.25">
      <c r="A1211" s="98"/>
    </row>
    <row r="1212" spans="1:1" x14ac:dyDescent="0.25">
      <c r="A1212" s="98"/>
    </row>
    <row r="1213" spans="1:1" x14ac:dyDescent="0.25">
      <c r="A1213" s="98"/>
    </row>
    <row r="1214" spans="1:1" x14ac:dyDescent="0.25">
      <c r="A1214" s="98"/>
    </row>
    <row r="1215" spans="1:1" x14ac:dyDescent="0.25">
      <c r="A1215" s="98"/>
    </row>
    <row r="1216" spans="1:1" x14ac:dyDescent="0.25">
      <c r="A1216" s="98"/>
    </row>
    <row r="1217" spans="1:1" x14ac:dyDescent="0.25">
      <c r="A1217" s="98"/>
    </row>
    <row r="1218" spans="1:1" x14ac:dyDescent="0.25">
      <c r="A1218" s="98"/>
    </row>
    <row r="1219" spans="1:1" x14ac:dyDescent="0.25">
      <c r="A1219" s="98"/>
    </row>
    <row r="1220" spans="1:1" x14ac:dyDescent="0.25">
      <c r="A1220" s="98"/>
    </row>
    <row r="1221" spans="1:1" x14ac:dyDescent="0.25">
      <c r="A1221" s="98"/>
    </row>
    <row r="1222" spans="1:1" x14ac:dyDescent="0.25">
      <c r="A1222" s="98"/>
    </row>
    <row r="1223" spans="1:1" x14ac:dyDescent="0.25">
      <c r="A1223" s="98"/>
    </row>
    <row r="1224" spans="1:1" x14ac:dyDescent="0.25">
      <c r="A1224" s="98"/>
    </row>
    <row r="1225" spans="1:1" x14ac:dyDescent="0.25">
      <c r="A1225" s="98"/>
    </row>
    <row r="1226" spans="1:1" x14ac:dyDescent="0.25">
      <c r="A1226" s="98"/>
    </row>
    <row r="1227" spans="1:1" x14ac:dyDescent="0.25">
      <c r="A1227" s="98"/>
    </row>
    <row r="1228" spans="1:1" x14ac:dyDescent="0.25">
      <c r="A1228" s="98"/>
    </row>
    <row r="1229" spans="1:1" x14ac:dyDescent="0.25">
      <c r="A1229" s="98"/>
    </row>
    <row r="1230" spans="1:1" x14ac:dyDescent="0.25">
      <c r="A1230" s="98"/>
    </row>
    <row r="1231" spans="1:1" x14ac:dyDescent="0.25">
      <c r="A1231" s="98"/>
    </row>
    <row r="1232" spans="1:1" x14ac:dyDescent="0.25">
      <c r="A1232" s="98"/>
    </row>
    <row r="1233" spans="1:1" x14ac:dyDescent="0.25">
      <c r="A1233" s="98"/>
    </row>
    <row r="1234" spans="1:1" x14ac:dyDescent="0.25">
      <c r="A1234" s="98"/>
    </row>
    <row r="1235" spans="1:1" x14ac:dyDescent="0.25">
      <c r="A1235" s="98"/>
    </row>
    <row r="1236" spans="1:1" x14ac:dyDescent="0.25">
      <c r="A1236" s="98"/>
    </row>
    <row r="1237" spans="1:1" x14ac:dyDescent="0.25">
      <c r="A1237" s="98"/>
    </row>
    <row r="1238" spans="1:1" x14ac:dyDescent="0.25">
      <c r="A1238" s="98"/>
    </row>
    <row r="1239" spans="1:1" x14ac:dyDescent="0.25">
      <c r="A1239" s="98"/>
    </row>
    <row r="1240" spans="1:1" x14ac:dyDescent="0.25">
      <c r="A1240" s="98"/>
    </row>
    <row r="1241" spans="1:1" x14ac:dyDescent="0.25">
      <c r="A1241" s="98"/>
    </row>
    <row r="1242" spans="1:1" x14ac:dyDescent="0.25">
      <c r="A1242" s="98"/>
    </row>
    <row r="1243" spans="1:1" x14ac:dyDescent="0.25">
      <c r="A1243" s="98"/>
    </row>
    <row r="1244" spans="1:1" x14ac:dyDescent="0.25">
      <c r="A1244" s="98"/>
    </row>
    <row r="1245" spans="1:1" x14ac:dyDescent="0.25">
      <c r="A1245" s="98"/>
    </row>
    <row r="1246" spans="1:1" x14ac:dyDescent="0.25">
      <c r="A1246" s="98"/>
    </row>
    <row r="1247" spans="1:1" x14ac:dyDescent="0.25">
      <c r="A1247" s="98"/>
    </row>
    <row r="1248" spans="1:1" x14ac:dyDescent="0.25">
      <c r="A1248" s="98"/>
    </row>
    <row r="1249" spans="1:1" x14ac:dyDescent="0.25">
      <c r="A1249" s="98"/>
    </row>
    <row r="1250" spans="1:1" x14ac:dyDescent="0.25">
      <c r="A1250" s="98"/>
    </row>
    <row r="1251" spans="1:1" x14ac:dyDescent="0.25">
      <c r="A1251" s="98"/>
    </row>
    <row r="1252" spans="1:1" x14ac:dyDescent="0.25">
      <c r="A1252" s="98"/>
    </row>
    <row r="1253" spans="1:1" x14ac:dyDescent="0.25">
      <c r="A1253" s="98"/>
    </row>
    <row r="1254" spans="1:1" x14ac:dyDescent="0.25">
      <c r="A1254" s="98"/>
    </row>
    <row r="1255" spans="1:1" x14ac:dyDescent="0.25">
      <c r="A1255" s="98"/>
    </row>
    <row r="1256" spans="1:1" x14ac:dyDescent="0.25">
      <c r="A1256" s="98"/>
    </row>
    <row r="1257" spans="1:1" x14ac:dyDescent="0.25">
      <c r="A1257" s="98"/>
    </row>
    <row r="1258" spans="1:1" x14ac:dyDescent="0.25">
      <c r="A1258" s="98"/>
    </row>
    <row r="1259" spans="1:1" x14ac:dyDescent="0.25">
      <c r="A1259" s="98"/>
    </row>
    <row r="1260" spans="1:1" x14ac:dyDescent="0.25">
      <c r="A1260" s="98"/>
    </row>
    <row r="1261" spans="1:1" x14ac:dyDescent="0.25">
      <c r="A1261" s="98"/>
    </row>
    <row r="1262" spans="1:1" x14ac:dyDescent="0.25">
      <c r="A1262" s="98"/>
    </row>
    <row r="1263" spans="1:1" x14ac:dyDescent="0.25">
      <c r="A1263" s="98"/>
    </row>
    <row r="1264" spans="1:1" x14ac:dyDescent="0.25">
      <c r="A1264" s="98"/>
    </row>
    <row r="1265" spans="1:1" x14ac:dyDescent="0.25">
      <c r="A1265" s="98"/>
    </row>
    <row r="1266" spans="1:1" x14ac:dyDescent="0.25">
      <c r="A1266" s="98"/>
    </row>
    <row r="1267" spans="1:1" x14ac:dyDescent="0.25">
      <c r="A1267" s="98"/>
    </row>
    <row r="1268" spans="1:1" x14ac:dyDescent="0.25">
      <c r="A1268" s="98"/>
    </row>
    <row r="1269" spans="1:1" x14ac:dyDescent="0.25">
      <c r="A1269" s="98"/>
    </row>
    <row r="1270" spans="1:1" x14ac:dyDescent="0.25">
      <c r="A1270" s="98"/>
    </row>
    <row r="1271" spans="1:1" x14ac:dyDescent="0.25">
      <c r="A1271" s="98"/>
    </row>
    <row r="1272" spans="1:1" x14ac:dyDescent="0.25">
      <c r="A1272" s="98"/>
    </row>
    <row r="1273" spans="1:1" x14ac:dyDescent="0.25">
      <c r="A1273" s="98"/>
    </row>
    <row r="1274" spans="1:1" x14ac:dyDescent="0.25">
      <c r="A1274" s="98"/>
    </row>
    <row r="1275" spans="1:1" x14ac:dyDescent="0.25">
      <c r="A1275" s="98"/>
    </row>
    <row r="1276" spans="1:1" x14ac:dyDescent="0.25">
      <c r="A1276" s="98"/>
    </row>
    <row r="1277" spans="1:1" x14ac:dyDescent="0.25">
      <c r="A1277" s="98"/>
    </row>
    <row r="1278" spans="1:1" x14ac:dyDescent="0.25">
      <c r="A1278" s="98"/>
    </row>
    <row r="1279" spans="1:1" x14ac:dyDescent="0.25">
      <c r="A1279" s="98"/>
    </row>
    <row r="1280" spans="1:1" x14ac:dyDescent="0.25">
      <c r="A1280" s="98"/>
    </row>
    <row r="1281" spans="1:1" x14ac:dyDescent="0.25">
      <c r="A1281" s="98"/>
    </row>
    <row r="1282" spans="1:1" x14ac:dyDescent="0.25">
      <c r="A1282" s="98"/>
    </row>
    <row r="1283" spans="1:1" x14ac:dyDescent="0.25">
      <c r="A1283" s="98"/>
    </row>
    <row r="1284" spans="1:1" x14ac:dyDescent="0.25">
      <c r="A1284" s="98"/>
    </row>
    <row r="1285" spans="1:1" x14ac:dyDescent="0.25">
      <c r="A1285" s="98"/>
    </row>
    <row r="1286" spans="1:1" x14ac:dyDescent="0.25">
      <c r="A1286" s="98"/>
    </row>
    <row r="1287" spans="1:1" x14ac:dyDescent="0.25">
      <c r="A1287" s="98"/>
    </row>
    <row r="1288" spans="1:1" x14ac:dyDescent="0.25">
      <c r="A1288" s="98"/>
    </row>
    <row r="1289" spans="1:1" x14ac:dyDescent="0.25">
      <c r="A1289" s="98"/>
    </row>
    <row r="1290" spans="1:1" x14ac:dyDescent="0.25">
      <c r="A1290" s="98"/>
    </row>
    <row r="1291" spans="1:1" x14ac:dyDescent="0.25">
      <c r="A1291" s="98"/>
    </row>
    <row r="1292" spans="1:1" x14ac:dyDescent="0.25">
      <c r="A1292" s="98"/>
    </row>
    <row r="1293" spans="1:1" x14ac:dyDescent="0.25">
      <c r="A1293" s="98"/>
    </row>
    <row r="1294" spans="1:1" x14ac:dyDescent="0.25">
      <c r="A1294" s="98"/>
    </row>
    <row r="1295" spans="1:1" x14ac:dyDescent="0.25">
      <c r="A1295" s="98"/>
    </row>
    <row r="1296" spans="1:1" x14ac:dyDescent="0.25">
      <c r="A1296" s="98"/>
    </row>
    <row r="1297" spans="1:1" x14ac:dyDescent="0.25">
      <c r="A1297" s="98"/>
    </row>
    <row r="1298" spans="1:1" x14ac:dyDescent="0.25">
      <c r="A1298" s="98"/>
    </row>
    <row r="1299" spans="1:1" x14ac:dyDescent="0.25">
      <c r="A1299" s="98"/>
    </row>
    <row r="1300" spans="1:1" x14ac:dyDescent="0.25">
      <c r="A1300" s="98"/>
    </row>
    <row r="1301" spans="1:1" x14ac:dyDescent="0.25">
      <c r="A1301" s="98"/>
    </row>
    <row r="1302" spans="1:1" x14ac:dyDescent="0.25">
      <c r="A1302" s="98"/>
    </row>
    <row r="1303" spans="1:1" x14ac:dyDescent="0.25">
      <c r="A1303" s="98"/>
    </row>
    <row r="1304" spans="1:1" x14ac:dyDescent="0.25">
      <c r="A1304" s="98"/>
    </row>
    <row r="1305" spans="1:1" x14ac:dyDescent="0.25">
      <c r="A1305" s="98"/>
    </row>
    <row r="1306" spans="1:1" x14ac:dyDescent="0.25">
      <c r="A1306" s="98"/>
    </row>
    <row r="1307" spans="1:1" x14ac:dyDescent="0.25">
      <c r="A1307" s="98"/>
    </row>
    <row r="1308" spans="1:1" x14ac:dyDescent="0.25">
      <c r="A1308" s="98"/>
    </row>
    <row r="1309" spans="1:1" x14ac:dyDescent="0.25">
      <c r="A1309" s="98"/>
    </row>
    <row r="1310" spans="1:1" x14ac:dyDescent="0.25">
      <c r="A1310" s="98"/>
    </row>
    <row r="1311" spans="1:1" x14ac:dyDescent="0.25">
      <c r="A1311" s="98"/>
    </row>
    <row r="1312" spans="1:1" x14ac:dyDescent="0.25">
      <c r="A1312" s="98"/>
    </row>
    <row r="1313" spans="1:1" x14ac:dyDescent="0.25">
      <c r="A1313" s="98"/>
    </row>
    <row r="1314" spans="1:1" x14ac:dyDescent="0.25">
      <c r="A1314" s="98"/>
    </row>
    <row r="1315" spans="1:1" x14ac:dyDescent="0.25">
      <c r="A1315" s="98"/>
    </row>
    <row r="1316" spans="1:1" x14ac:dyDescent="0.25">
      <c r="A1316" s="98"/>
    </row>
    <row r="1317" spans="1:1" x14ac:dyDescent="0.25">
      <c r="A1317" s="98"/>
    </row>
    <row r="1318" spans="1:1" x14ac:dyDescent="0.25">
      <c r="A1318" s="98"/>
    </row>
    <row r="1319" spans="1:1" x14ac:dyDescent="0.25">
      <c r="A1319" s="98"/>
    </row>
    <row r="1320" spans="1:1" x14ac:dyDescent="0.25">
      <c r="A1320" s="98"/>
    </row>
    <row r="1321" spans="1:1" x14ac:dyDescent="0.25">
      <c r="A1321" s="98"/>
    </row>
    <row r="1322" spans="1:1" x14ac:dyDescent="0.25">
      <c r="A1322" s="98"/>
    </row>
    <row r="1323" spans="1:1" x14ac:dyDescent="0.25">
      <c r="A1323" s="98"/>
    </row>
    <row r="1324" spans="1:1" x14ac:dyDescent="0.25">
      <c r="A1324" s="98"/>
    </row>
    <row r="1325" spans="1:1" x14ac:dyDescent="0.25">
      <c r="A1325" s="98"/>
    </row>
    <row r="1326" spans="1:1" x14ac:dyDescent="0.25">
      <c r="A1326" s="98"/>
    </row>
    <row r="1327" spans="1:1" x14ac:dyDescent="0.25">
      <c r="A1327" s="98"/>
    </row>
    <row r="1328" spans="1:1" x14ac:dyDescent="0.25">
      <c r="A1328" s="98"/>
    </row>
    <row r="1329" spans="1:1" x14ac:dyDescent="0.25">
      <c r="A1329" s="98"/>
    </row>
    <row r="1330" spans="1:1" x14ac:dyDescent="0.25">
      <c r="A1330" s="98"/>
    </row>
    <row r="1331" spans="1:1" x14ac:dyDescent="0.25">
      <c r="A1331" s="98"/>
    </row>
    <row r="1332" spans="1:1" x14ac:dyDescent="0.25">
      <c r="A1332" s="98"/>
    </row>
    <row r="1333" spans="1:1" x14ac:dyDescent="0.25">
      <c r="A1333" s="98"/>
    </row>
    <row r="1334" spans="1:1" x14ac:dyDescent="0.25">
      <c r="A1334" s="98"/>
    </row>
    <row r="1335" spans="1:1" x14ac:dyDescent="0.25">
      <c r="A1335" s="98"/>
    </row>
    <row r="1336" spans="1:1" x14ac:dyDescent="0.25">
      <c r="A1336" s="98"/>
    </row>
    <row r="1337" spans="1:1" x14ac:dyDescent="0.25">
      <c r="A1337" s="98"/>
    </row>
    <row r="1338" spans="1:1" x14ac:dyDescent="0.25">
      <c r="A1338" s="98"/>
    </row>
    <row r="1339" spans="1:1" x14ac:dyDescent="0.25">
      <c r="A1339" s="98"/>
    </row>
    <row r="1340" spans="1:1" x14ac:dyDescent="0.25">
      <c r="A1340" s="98"/>
    </row>
    <row r="1341" spans="1:1" x14ac:dyDescent="0.25">
      <c r="A1341" s="98"/>
    </row>
    <row r="1342" spans="1:1" x14ac:dyDescent="0.25">
      <c r="A1342" s="98"/>
    </row>
    <row r="1343" spans="1:1" x14ac:dyDescent="0.25">
      <c r="A1343" s="98"/>
    </row>
    <row r="1344" spans="1:1" x14ac:dyDescent="0.25">
      <c r="A1344" s="98"/>
    </row>
    <row r="1345" spans="1:1" x14ac:dyDescent="0.25">
      <c r="A1345" s="98"/>
    </row>
    <row r="1346" spans="1:1" x14ac:dyDescent="0.25">
      <c r="A1346" s="98"/>
    </row>
    <row r="1347" spans="1:1" x14ac:dyDescent="0.25">
      <c r="A1347" s="98"/>
    </row>
    <row r="1348" spans="1:1" x14ac:dyDescent="0.25">
      <c r="A1348" s="98"/>
    </row>
    <row r="1349" spans="1:1" x14ac:dyDescent="0.25">
      <c r="A1349" s="98"/>
    </row>
    <row r="1350" spans="1:1" x14ac:dyDescent="0.25">
      <c r="A1350" s="98"/>
    </row>
    <row r="1351" spans="1:1" x14ac:dyDescent="0.25">
      <c r="A1351" s="98"/>
    </row>
    <row r="1352" spans="1:1" x14ac:dyDescent="0.25">
      <c r="A1352" s="98"/>
    </row>
    <row r="1353" spans="1:1" x14ac:dyDescent="0.25">
      <c r="A1353" s="98"/>
    </row>
    <row r="1354" spans="1:1" x14ac:dyDescent="0.25">
      <c r="A1354" s="98"/>
    </row>
    <row r="1355" spans="1:1" x14ac:dyDescent="0.25">
      <c r="A1355" s="98"/>
    </row>
    <row r="1356" spans="1:1" x14ac:dyDescent="0.25">
      <c r="A1356" s="98"/>
    </row>
    <row r="1357" spans="1:1" x14ac:dyDescent="0.25">
      <c r="A1357" s="98"/>
    </row>
    <row r="1358" spans="1:1" x14ac:dyDescent="0.25">
      <c r="A1358" s="98"/>
    </row>
    <row r="1359" spans="1:1" x14ac:dyDescent="0.25">
      <c r="A1359" s="98"/>
    </row>
    <row r="1360" spans="1:1" x14ac:dyDescent="0.25">
      <c r="A1360" s="98"/>
    </row>
    <row r="1361" spans="1:1" x14ac:dyDescent="0.25">
      <c r="A1361" s="98"/>
    </row>
    <row r="1362" spans="1:1" x14ac:dyDescent="0.25">
      <c r="A1362" s="98"/>
    </row>
    <row r="1363" spans="1:1" x14ac:dyDescent="0.25">
      <c r="A1363" s="98"/>
    </row>
    <row r="1364" spans="1:1" x14ac:dyDescent="0.25">
      <c r="A1364" s="98"/>
    </row>
    <row r="1365" spans="1:1" x14ac:dyDescent="0.25">
      <c r="A1365" s="98"/>
    </row>
    <row r="1366" spans="1:1" x14ac:dyDescent="0.25">
      <c r="A1366" s="98"/>
    </row>
    <row r="1367" spans="1:1" x14ac:dyDescent="0.25">
      <c r="A1367" s="98"/>
    </row>
    <row r="1368" spans="1:1" x14ac:dyDescent="0.25">
      <c r="A1368" s="98"/>
    </row>
    <row r="1369" spans="1:1" x14ac:dyDescent="0.25">
      <c r="A1369" s="98"/>
    </row>
    <row r="1370" spans="1:1" x14ac:dyDescent="0.25">
      <c r="A1370" s="98"/>
    </row>
    <row r="1371" spans="1:1" x14ac:dyDescent="0.25">
      <c r="A1371" s="98"/>
    </row>
    <row r="1372" spans="1:1" x14ac:dyDescent="0.25">
      <c r="A1372" s="98"/>
    </row>
    <row r="1373" spans="1:1" x14ac:dyDescent="0.25">
      <c r="A1373" s="98"/>
    </row>
    <row r="1374" spans="1:1" x14ac:dyDescent="0.25">
      <c r="A1374" s="98"/>
    </row>
    <row r="1375" spans="1:1" x14ac:dyDescent="0.25">
      <c r="A1375" s="98"/>
    </row>
    <row r="1376" spans="1:1" x14ac:dyDescent="0.25">
      <c r="A1376" s="98"/>
    </row>
    <row r="1377" spans="1:1" x14ac:dyDescent="0.25">
      <c r="A1377" s="98"/>
    </row>
    <row r="1378" spans="1:1" x14ac:dyDescent="0.25">
      <c r="A1378" s="98"/>
    </row>
    <row r="1379" spans="1:1" x14ac:dyDescent="0.25">
      <c r="A1379" s="98"/>
    </row>
    <row r="1380" spans="1:1" x14ac:dyDescent="0.25">
      <c r="A1380" s="98"/>
    </row>
    <row r="1381" spans="1:1" x14ac:dyDescent="0.25">
      <c r="A1381" s="98"/>
    </row>
    <row r="1382" spans="1:1" x14ac:dyDescent="0.25">
      <c r="A1382" s="98"/>
    </row>
    <row r="1383" spans="1:1" x14ac:dyDescent="0.25">
      <c r="A1383" s="98"/>
    </row>
    <row r="1384" spans="1:1" x14ac:dyDescent="0.25">
      <c r="A1384" s="98"/>
    </row>
    <row r="1385" spans="1:1" x14ac:dyDescent="0.25">
      <c r="A1385" s="98"/>
    </row>
    <row r="1386" spans="1:1" x14ac:dyDescent="0.25">
      <c r="A1386" s="98"/>
    </row>
    <row r="1387" spans="1:1" x14ac:dyDescent="0.25">
      <c r="A1387" s="98"/>
    </row>
    <row r="1388" spans="1:1" x14ac:dyDescent="0.25">
      <c r="A1388" s="98"/>
    </row>
    <row r="1389" spans="1:1" x14ac:dyDescent="0.25">
      <c r="A1389" s="98"/>
    </row>
    <row r="1390" spans="1:1" x14ac:dyDescent="0.25">
      <c r="A1390" s="98"/>
    </row>
    <row r="1391" spans="1:1" x14ac:dyDescent="0.25">
      <c r="A1391" s="98"/>
    </row>
    <row r="1392" spans="1:1" x14ac:dyDescent="0.25">
      <c r="A1392" s="98"/>
    </row>
    <row r="1393" spans="1:1" x14ac:dyDescent="0.25">
      <c r="A1393" s="98"/>
    </row>
    <row r="1394" spans="1:1" x14ac:dyDescent="0.25">
      <c r="A1394" s="98"/>
    </row>
    <row r="1395" spans="1:1" x14ac:dyDescent="0.25">
      <c r="A1395" s="98"/>
    </row>
    <row r="1396" spans="1:1" x14ac:dyDescent="0.25">
      <c r="A1396" s="98"/>
    </row>
    <row r="1397" spans="1:1" x14ac:dyDescent="0.25">
      <c r="A1397" s="98"/>
    </row>
    <row r="1398" spans="1:1" x14ac:dyDescent="0.25">
      <c r="A1398" s="98"/>
    </row>
    <row r="1399" spans="1:1" x14ac:dyDescent="0.25">
      <c r="A1399" s="98"/>
    </row>
    <row r="1400" spans="1:1" x14ac:dyDescent="0.25">
      <c r="A1400" s="98"/>
    </row>
    <row r="1401" spans="1:1" x14ac:dyDescent="0.25">
      <c r="A1401" s="98"/>
    </row>
    <row r="1402" spans="1:1" x14ac:dyDescent="0.25">
      <c r="A1402" s="98"/>
    </row>
    <row r="1403" spans="1:1" x14ac:dyDescent="0.25">
      <c r="A1403" s="98"/>
    </row>
    <row r="1404" spans="1:1" x14ac:dyDescent="0.25">
      <c r="A1404" s="98"/>
    </row>
    <row r="1405" spans="1:1" x14ac:dyDescent="0.25">
      <c r="A1405" s="98"/>
    </row>
    <row r="1406" spans="1:1" x14ac:dyDescent="0.25">
      <c r="A1406" s="98"/>
    </row>
    <row r="1407" spans="1:1" x14ac:dyDescent="0.25">
      <c r="A1407" s="98"/>
    </row>
    <row r="1408" spans="1:1" x14ac:dyDescent="0.25">
      <c r="A1408" s="98"/>
    </row>
    <row r="1409" spans="1:1" x14ac:dyDescent="0.25">
      <c r="A1409" s="98"/>
    </row>
    <row r="1410" spans="1:1" x14ac:dyDescent="0.25">
      <c r="A1410" s="98"/>
    </row>
    <row r="1411" spans="1:1" x14ac:dyDescent="0.25">
      <c r="A1411" s="98"/>
    </row>
    <row r="1412" spans="1:1" x14ac:dyDescent="0.25">
      <c r="A1412" s="98"/>
    </row>
    <row r="1413" spans="1:1" x14ac:dyDescent="0.25">
      <c r="A1413" s="98"/>
    </row>
    <row r="1414" spans="1:1" x14ac:dyDescent="0.25">
      <c r="A1414" s="98"/>
    </row>
    <row r="1415" spans="1:1" x14ac:dyDescent="0.25">
      <c r="A1415" s="98"/>
    </row>
    <row r="1416" spans="1:1" x14ac:dyDescent="0.25">
      <c r="A1416" s="98"/>
    </row>
    <row r="1417" spans="1:1" x14ac:dyDescent="0.25">
      <c r="A1417" s="98"/>
    </row>
    <row r="1418" spans="1:1" x14ac:dyDescent="0.25">
      <c r="A1418" s="98"/>
    </row>
    <row r="1419" spans="1:1" x14ac:dyDescent="0.25">
      <c r="A1419" s="98"/>
    </row>
    <row r="1420" spans="1:1" x14ac:dyDescent="0.25">
      <c r="A1420" s="98"/>
    </row>
    <row r="1421" spans="1:1" x14ac:dyDescent="0.25">
      <c r="A1421" s="98"/>
    </row>
    <row r="1422" spans="1:1" x14ac:dyDescent="0.25">
      <c r="A1422" s="98"/>
    </row>
    <row r="1423" spans="1:1" x14ac:dyDescent="0.25">
      <c r="A1423" s="98"/>
    </row>
    <row r="1424" spans="1:1" x14ac:dyDescent="0.25">
      <c r="A1424" s="98"/>
    </row>
    <row r="1425" spans="1:1" x14ac:dyDescent="0.25">
      <c r="A1425" s="98"/>
    </row>
    <row r="1426" spans="1:1" x14ac:dyDescent="0.25">
      <c r="A1426" s="98"/>
    </row>
    <row r="1427" spans="1:1" x14ac:dyDescent="0.25">
      <c r="A1427" s="98"/>
    </row>
    <row r="1428" spans="1:1" x14ac:dyDescent="0.25">
      <c r="A1428" s="98"/>
    </row>
    <row r="1429" spans="1:1" x14ac:dyDescent="0.25">
      <c r="A1429" s="98"/>
    </row>
    <row r="1430" spans="1:1" x14ac:dyDescent="0.25">
      <c r="A1430" s="98"/>
    </row>
    <row r="1431" spans="1:1" x14ac:dyDescent="0.25">
      <c r="A1431" s="98"/>
    </row>
    <row r="1432" spans="1:1" x14ac:dyDescent="0.25">
      <c r="A1432" s="98"/>
    </row>
    <row r="1433" spans="1:1" x14ac:dyDescent="0.25">
      <c r="A1433" s="98"/>
    </row>
    <row r="1434" spans="1:1" x14ac:dyDescent="0.25">
      <c r="A1434" s="98"/>
    </row>
    <row r="1435" spans="1:1" x14ac:dyDescent="0.25">
      <c r="A1435" s="98"/>
    </row>
    <row r="1436" spans="1:1" x14ac:dyDescent="0.25">
      <c r="A1436" s="98"/>
    </row>
    <row r="1437" spans="1:1" x14ac:dyDescent="0.25">
      <c r="A1437" s="98"/>
    </row>
    <row r="1438" spans="1:1" x14ac:dyDescent="0.25">
      <c r="A1438" s="98"/>
    </row>
    <row r="1439" spans="1:1" x14ac:dyDescent="0.25">
      <c r="A1439" s="98"/>
    </row>
    <row r="1440" spans="1:1" x14ac:dyDescent="0.25">
      <c r="A1440" s="98"/>
    </row>
    <row r="1441" spans="1:1" x14ac:dyDescent="0.25">
      <c r="A1441" s="98"/>
    </row>
    <row r="1442" spans="1:1" x14ac:dyDescent="0.25">
      <c r="A1442" s="98"/>
    </row>
    <row r="1443" spans="1:1" x14ac:dyDescent="0.25">
      <c r="A1443" s="98"/>
    </row>
    <row r="1444" spans="1:1" x14ac:dyDescent="0.25">
      <c r="A1444" s="98"/>
    </row>
    <row r="1445" spans="1:1" x14ac:dyDescent="0.25">
      <c r="A1445" s="98"/>
    </row>
    <row r="1446" spans="1:1" x14ac:dyDescent="0.25">
      <c r="A1446" s="98"/>
    </row>
    <row r="1447" spans="1:1" x14ac:dyDescent="0.25">
      <c r="A1447" s="98"/>
    </row>
    <row r="1448" spans="1:1" x14ac:dyDescent="0.25">
      <c r="A1448" s="98"/>
    </row>
    <row r="1449" spans="1:1" x14ac:dyDescent="0.25">
      <c r="A1449" s="98"/>
    </row>
    <row r="1450" spans="1:1" x14ac:dyDescent="0.25">
      <c r="A1450" s="98"/>
    </row>
    <row r="1451" spans="1:1" x14ac:dyDescent="0.25">
      <c r="A1451" s="98"/>
    </row>
    <row r="1452" spans="1:1" x14ac:dyDescent="0.25">
      <c r="A1452" s="98"/>
    </row>
    <row r="1453" spans="1:1" x14ac:dyDescent="0.25">
      <c r="A1453" s="98"/>
    </row>
    <row r="1454" spans="1:1" x14ac:dyDescent="0.25">
      <c r="A1454" s="98"/>
    </row>
    <row r="1455" spans="1:1" x14ac:dyDescent="0.25">
      <c r="A1455" s="98"/>
    </row>
    <row r="1456" spans="1:1" x14ac:dyDescent="0.25">
      <c r="A1456" s="98"/>
    </row>
    <row r="1457" spans="1:1" x14ac:dyDescent="0.25">
      <c r="A1457" s="98"/>
    </row>
    <row r="1458" spans="1:1" x14ac:dyDescent="0.25">
      <c r="A1458" s="98"/>
    </row>
    <row r="1459" spans="1:1" x14ac:dyDescent="0.25">
      <c r="A1459" s="98"/>
    </row>
    <row r="1460" spans="1:1" x14ac:dyDescent="0.25">
      <c r="A1460" s="98"/>
    </row>
    <row r="1461" spans="1:1" x14ac:dyDescent="0.25">
      <c r="A1461" s="98"/>
    </row>
    <row r="1462" spans="1:1" x14ac:dyDescent="0.25">
      <c r="A1462" s="98"/>
    </row>
    <row r="1463" spans="1:1" x14ac:dyDescent="0.25">
      <c r="A1463" s="98"/>
    </row>
    <row r="1464" spans="1:1" x14ac:dyDescent="0.25">
      <c r="A1464" s="98"/>
    </row>
    <row r="1465" spans="1:1" x14ac:dyDescent="0.25">
      <c r="A1465" s="98"/>
    </row>
    <row r="1466" spans="1:1" x14ac:dyDescent="0.25">
      <c r="A1466" s="98"/>
    </row>
    <row r="1467" spans="1:1" x14ac:dyDescent="0.25">
      <c r="A1467" s="98"/>
    </row>
    <row r="1468" spans="1:1" x14ac:dyDescent="0.25">
      <c r="A1468" s="98"/>
    </row>
    <row r="1469" spans="1:1" x14ac:dyDescent="0.25">
      <c r="A1469" s="98"/>
    </row>
    <row r="1470" spans="1:1" x14ac:dyDescent="0.25">
      <c r="A1470" s="98"/>
    </row>
    <row r="1471" spans="1:1" x14ac:dyDescent="0.25">
      <c r="A1471" s="98"/>
    </row>
    <row r="1472" spans="1:1" x14ac:dyDescent="0.25">
      <c r="A1472" s="98"/>
    </row>
    <row r="1473" spans="1:1" x14ac:dyDescent="0.25">
      <c r="A1473" s="98"/>
    </row>
    <row r="1474" spans="1:1" x14ac:dyDescent="0.25">
      <c r="A1474" s="98"/>
    </row>
    <row r="1475" spans="1:1" x14ac:dyDescent="0.25">
      <c r="A1475" s="98"/>
    </row>
    <row r="1476" spans="1:1" x14ac:dyDescent="0.25">
      <c r="A1476" s="98"/>
    </row>
    <row r="1477" spans="1:1" x14ac:dyDescent="0.25">
      <c r="A1477" s="98"/>
    </row>
    <row r="1478" spans="1:1" x14ac:dyDescent="0.25">
      <c r="A1478" s="98"/>
    </row>
    <row r="1479" spans="1:1" x14ac:dyDescent="0.25">
      <c r="A1479" s="98"/>
    </row>
    <row r="1480" spans="1:1" x14ac:dyDescent="0.25">
      <c r="A1480" s="98"/>
    </row>
    <row r="1481" spans="1:1" x14ac:dyDescent="0.25">
      <c r="A1481" s="98"/>
    </row>
    <row r="1482" spans="1:1" x14ac:dyDescent="0.25">
      <c r="A1482" s="98"/>
    </row>
    <row r="1483" spans="1:1" x14ac:dyDescent="0.25">
      <c r="A1483" s="98"/>
    </row>
    <row r="1484" spans="1:1" x14ac:dyDescent="0.25">
      <c r="A1484" s="98"/>
    </row>
    <row r="1485" spans="1:1" x14ac:dyDescent="0.25">
      <c r="A1485" s="98"/>
    </row>
    <row r="1486" spans="1:1" x14ac:dyDescent="0.25">
      <c r="A1486" s="98"/>
    </row>
    <row r="1487" spans="1:1" x14ac:dyDescent="0.25">
      <c r="A1487" s="98"/>
    </row>
    <row r="1488" spans="1:1" x14ac:dyDescent="0.25">
      <c r="A1488" s="98"/>
    </row>
    <row r="1489" spans="1:1" x14ac:dyDescent="0.25">
      <c r="A1489" s="98"/>
    </row>
    <row r="1490" spans="1:1" x14ac:dyDescent="0.25">
      <c r="A1490" s="98"/>
    </row>
    <row r="1491" spans="1:1" x14ac:dyDescent="0.25">
      <c r="A1491" s="98"/>
    </row>
    <row r="1492" spans="1:1" x14ac:dyDescent="0.25">
      <c r="A1492" s="98"/>
    </row>
    <row r="1493" spans="1:1" x14ac:dyDescent="0.25">
      <c r="A1493" s="98"/>
    </row>
    <row r="1494" spans="1:1" x14ac:dyDescent="0.25">
      <c r="A1494" s="98"/>
    </row>
    <row r="1495" spans="1:1" x14ac:dyDescent="0.25">
      <c r="A1495" s="98"/>
    </row>
    <row r="1496" spans="1:1" x14ac:dyDescent="0.25">
      <c r="A1496" s="98"/>
    </row>
    <row r="1497" spans="1:1" x14ac:dyDescent="0.25">
      <c r="A1497" s="98"/>
    </row>
    <row r="1498" spans="1:1" x14ac:dyDescent="0.25">
      <c r="A1498" s="98"/>
    </row>
    <row r="1499" spans="1:1" x14ac:dyDescent="0.25">
      <c r="A1499" s="98"/>
    </row>
    <row r="1500" spans="1:1" x14ac:dyDescent="0.25">
      <c r="A1500" s="98"/>
    </row>
    <row r="1501" spans="1:1" x14ac:dyDescent="0.25">
      <c r="A1501" s="98"/>
    </row>
    <row r="1502" spans="1:1" x14ac:dyDescent="0.25">
      <c r="A1502" s="98"/>
    </row>
    <row r="1503" spans="1:1" x14ac:dyDescent="0.25">
      <c r="A1503" s="98"/>
    </row>
    <row r="1504" spans="1:1" x14ac:dyDescent="0.25">
      <c r="A1504" s="98"/>
    </row>
    <row r="1505" spans="1:1" x14ac:dyDescent="0.25">
      <c r="A1505" s="98"/>
    </row>
    <row r="1506" spans="1:1" x14ac:dyDescent="0.25">
      <c r="A1506" s="98"/>
    </row>
    <row r="1507" spans="1:1" x14ac:dyDescent="0.25">
      <c r="A1507" s="98"/>
    </row>
    <row r="1508" spans="1:1" x14ac:dyDescent="0.25">
      <c r="A1508" s="98"/>
    </row>
    <row r="1509" spans="1:1" x14ac:dyDescent="0.25">
      <c r="A1509" s="98"/>
    </row>
    <row r="1510" spans="1:1" x14ac:dyDescent="0.25">
      <c r="A1510" s="98"/>
    </row>
    <row r="1511" spans="1:1" x14ac:dyDescent="0.25">
      <c r="A1511" s="98"/>
    </row>
    <row r="1512" spans="1:1" x14ac:dyDescent="0.25">
      <c r="A1512" s="98"/>
    </row>
    <row r="1513" spans="1:1" x14ac:dyDescent="0.25">
      <c r="A1513" s="98"/>
    </row>
    <row r="1514" spans="1:1" x14ac:dyDescent="0.25">
      <c r="A1514" s="98"/>
    </row>
    <row r="1515" spans="1:1" x14ac:dyDescent="0.25">
      <c r="A1515" s="98"/>
    </row>
    <row r="1516" spans="1:1" x14ac:dyDescent="0.25">
      <c r="A1516" s="98"/>
    </row>
    <row r="1517" spans="1:1" x14ac:dyDescent="0.25">
      <c r="A1517" s="98"/>
    </row>
    <row r="1518" spans="1:1" x14ac:dyDescent="0.25">
      <c r="A1518" s="98"/>
    </row>
    <row r="1519" spans="1:1" x14ac:dyDescent="0.25">
      <c r="A1519" s="98"/>
    </row>
    <row r="1520" spans="1:1" x14ac:dyDescent="0.25">
      <c r="A1520" s="98"/>
    </row>
    <row r="1521" spans="1:1" x14ac:dyDescent="0.25">
      <c r="A1521" s="98"/>
    </row>
    <row r="1522" spans="1:1" x14ac:dyDescent="0.25">
      <c r="A1522" s="98"/>
    </row>
    <row r="1523" spans="1:1" x14ac:dyDescent="0.25">
      <c r="A1523" s="98"/>
    </row>
    <row r="1524" spans="1:1" x14ac:dyDescent="0.25">
      <c r="A1524" s="98"/>
    </row>
    <row r="1525" spans="1:1" x14ac:dyDescent="0.25">
      <c r="A1525" s="98"/>
    </row>
    <row r="1526" spans="1:1" x14ac:dyDescent="0.25">
      <c r="A1526" s="98"/>
    </row>
    <row r="1527" spans="1:1" x14ac:dyDescent="0.25">
      <c r="A1527" s="98"/>
    </row>
    <row r="1528" spans="1:1" x14ac:dyDescent="0.25">
      <c r="A1528" s="98"/>
    </row>
    <row r="1529" spans="1:1" x14ac:dyDescent="0.25">
      <c r="A1529" s="98"/>
    </row>
    <row r="1530" spans="1:1" x14ac:dyDescent="0.25">
      <c r="A1530" s="98"/>
    </row>
    <row r="1531" spans="1:1" x14ac:dyDescent="0.25">
      <c r="A1531" s="98"/>
    </row>
    <row r="1532" spans="1:1" x14ac:dyDescent="0.25">
      <c r="A1532" s="98"/>
    </row>
    <row r="1533" spans="1:1" x14ac:dyDescent="0.25">
      <c r="A1533" s="98"/>
    </row>
    <row r="1534" spans="1:1" x14ac:dyDescent="0.25">
      <c r="A1534" s="98"/>
    </row>
    <row r="1535" spans="1:1" x14ac:dyDescent="0.25">
      <c r="A1535" s="98"/>
    </row>
    <row r="1536" spans="1:1" x14ac:dyDescent="0.25">
      <c r="A1536" s="98"/>
    </row>
    <row r="1537" spans="1:1" x14ac:dyDescent="0.25">
      <c r="A1537" s="98"/>
    </row>
    <row r="1538" spans="1:1" x14ac:dyDescent="0.25">
      <c r="A1538" s="98"/>
    </row>
    <row r="1539" spans="1:1" x14ac:dyDescent="0.25">
      <c r="A1539" s="98"/>
    </row>
    <row r="1540" spans="1:1" x14ac:dyDescent="0.25">
      <c r="A1540" s="98"/>
    </row>
    <row r="1541" spans="1:1" x14ac:dyDescent="0.25">
      <c r="A1541" s="98"/>
    </row>
    <row r="1542" spans="1:1" x14ac:dyDescent="0.25">
      <c r="A1542" s="98"/>
    </row>
    <row r="1543" spans="1:1" x14ac:dyDescent="0.25">
      <c r="A1543" s="98"/>
    </row>
    <row r="1544" spans="1:1" x14ac:dyDescent="0.25">
      <c r="A1544" s="98"/>
    </row>
    <row r="1545" spans="1:1" x14ac:dyDescent="0.25">
      <c r="A1545" s="98"/>
    </row>
    <row r="1546" spans="1:1" x14ac:dyDescent="0.25">
      <c r="A1546" s="98"/>
    </row>
    <row r="1547" spans="1:1" x14ac:dyDescent="0.25">
      <c r="A1547" s="98"/>
    </row>
    <row r="1548" spans="1:1" x14ac:dyDescent="0.25">
      <c r="A1548" s="98"/>
    </row>
    <row r="1549" spans="1:1" x14ac:dyDescent="0.25">
      <c r="A1549" s="98"/>
    </row>
    <row r="1550" spans="1:1" x14ac:dyDescent="0.25">
      <c r="A1550" s="98"/>
    </row>
    <row r="1551" spans="1:1" x14ac:dyDescent="0.25">
      <c r="A1551" s="98"/>
    </row>
    <row r="1552" spans="1:1" x14ac:dyDescent="0.25">
      <c r="A1552" s="98"/>
    </row>
    <row r="1553" spans="1:1" x14ac:dyDescent="0.25">
      <c r="A1553" s="98"/>
    </row>
    <row r="1554" spans="1:1" x14ac:dyDescent="0.25">
      <c r="A1554" s="98"/>
    </row>
    <row r="1555" spans="1:1" x14ac:dyDescent="0.25">
      <c r="A1555" s="98"/>
    </row>
    <row r="1556" spans="1:1" x14ac:dyDescent="0.25">
      <c r="A1556" s="98"/>
    </row>
    <row r="1557" spans="1:1" x14ac:dyDescent="0.25">
      <c r="A1557" s="98"/>
    </row>
    <row r="1558" spans="1:1" x14ac:dyDescent="0.25">
      <c r="A1558" s="98"/>
    </row>
    <row r="1559" spans="1:1" x14ac:dyDescent="0.25">
      <c r="A1559" s="98"/>
    </row>
    <row r="1560" spans="1:1" x14ac:dyDescent="0.25">
      <c r="A1560" s="98"/>
    </row>
    <row r="1561" spans="1:1" x14ac:dyDescent="0.25">
      <c r="A1561" s="98"/>
    </row>
    <row r="1562" spans="1:1" x14ac:dyDescent="0.25">
      <c r="A1562" s="98"/>
    </row>
    <row r="1563" spans="1:1" x14ac:dyDescent="0.25">
      <c r="A1563" s="98"/>
    </row>
    <row r="1564" spans="1:1" x14ac:dyDescent="0.25">
      <c r="A1564" s="98"/>
    </row>
    <row r="1565" spans="1:1" x14ac:dyDescent="0.25">
      <c r="A1565" s="98"/>
    </row>
    <row r="1566" spans="1:1" x14ac:dyDescent="0.25">
      <c r="A1566" s="98"/>
    </row>
    <row r="1567" spans="1:1" x14ac:dyDescent="0.25">
      <c r="A1567" s="98"/>
    </row>
    <row r="1568" spans="1:1" x14ac:dyDescent="0.25">
      <c r="A1568" s="98"/>
    </row>
    <row r="1569" spans="1:1" x14ac:dyDescent="0.25">
      <c r="A1569" s="98"/>
    </row>
    <row r="1570" spans="1:1" x14ac:dyDescent="0.25">
      <c r="A1570" s="98"/>
    </row>
    <row r="1571" spans="1:1" x14ac:dyDescent="0.25">
      <c r="A1571" s="98"/>
    </row>
    <row r="1572" spans="1:1" x14ac:dyDescent="0.25">
      <c r="A1572" s="98"/>
    </row>
    <row r="1573" spans="1:1" x14ac:dyDescent="0.25">
      <c r="A1573" s="98"/>
    </row>
    <row r="1574" spans="1:1" x14ac:dyDescent="0.25">
      <c r="A1574" s="98"/>
    </row>
    <row r="1575" spans="1:1" x14ac:dyDescent="0.25">
      <c r="A1575" s="98"/>
    </row>
    <row r="1576" spans="1:1" x14ac:dyDescent="0.25">
      <c r="A1576" s="98"/>
    </row>
    <row r="1577" spans="1:1" x14ac:dyDescent="0.25">
      <c r="A1577" s="98"/>
    </row>
    <row r="1578" spans="1:1" x14ac:dyDescent="0.25">
      <c r="A1578" s="98"/>
    </row>
    <row r="1579" spans="1:1" x14ac:dyDescent="0.25">
      <c r="A1579" s="98"/>
    </row>
    <row r="1580" spans="1:1" x14ac:dyDescent="0.25">
      <c r="A1580" s="98"/>
    </row>
    <row r="1581" spans="1:1" x14ac:dyDescent="0.25">
      <c r="A1581" s="98"/>
    </row>
    <row r="1582" spans="1:1" x14ac:dyDescent="0.25">
      <c r="A1582" s="98"/>
    </row>
    <row r="1583" spans="1:1" x14ac:dyDescent="0.25">
      <c r="A1583" s="98"/>
    </row>
    <row r="1584" spans="1:1" x14ac:dyDescent="0.25">
      <c r="A1584" s="98"/>
    </row>
    <row r="1585" spans="1:1" x14ac:dyDescent="0.25">
      <c r="A1585" s="98"/>
    </row>
    <row r="1586" spans="1:1" x14ac:dyDescent="0.25">
      <c r="A1586" s="98"/>
    </row>
    <row r="1587" spans="1:1" x14ac:dyDescent="0.25">
      <c r="A1587" s="98"/>
    </row>
    <row r="1588" spans="1:1" x14ac:dyDescent="0.25">
      <c r="A1588" s="98"/>
    </row>
    <row r="1589" spans="1:1" x14ac:dyDescent="0.25">
      <c r="A1589" s="98"/>
    </row>
    <row r="1590" spans="1:1" x14ac:dyDescent="0.25">
      <c r="A1590" s="98"/>
    </row>
    <row r="1591" spans="1:1" x14ac:dyDescent="0.25">
      <c r="A1591" s="98"/>
    </row>
    <row r="1592" spans="1:1" x14ac:dyDescent="0.25">
      <c r="A1592" s="98"/>
    </row>
    <row r="1593" spans="1:1" x14ac:dyDescent="0.25">
      <c r="A1593" s="98"/>
    </row>
    <row r="1594" spans="1:1" x14ac:dyDescent="0.25">
      <c r="A1594" s="98"/>
    </row>
    <row r="1595" spans="1:1" x14ac:dyDescent="0.25">
      <c r="A1595" s="98"/>
    </row>
    <row r="1596" spans="1:1" x14ac:dyDescent="0.25">
      <c r="A1596" s="98"/>
    </row>
    <row r="1597" spans="1:1" x14ac:dyDescent="0.25">
      <c r="A1597" s="98"/>
    </row>
    <row r="1598" spans="1:1" x14ac:dyDescent="0.25">
      <c r="A1598" s="98"/>
    </row>
    <row r="1599" spans="1:1" x14ac:dyDescent="0.25">
      <c r="A1599" s="98"/>
    </row>
    <row r="1600" spans="1:1" x14ac:dyDescent="0.25">
      <c r="A1600" s="98"/>
    </row>
    <row r="1601" spans="1:1" x14ac:dyDescent="0.25">
      <c r="A1601" s="98"/>
    </row>
    <row r="1602" spans="1:1" x14ac:dyDescent="0.25">
      <c r="A1602" s="98"/>
    </row>
    <row r="1603" spans="1:1" x14ac:dyDescent="0.25">
      <c r="A1603" s="98"/>
    </row>
    <row r="1604" spans="1:1" x14ac:dyDescent="0.25">
      <c r="A1604" s="98"/>
    </row>
    <row r="1605" spans="1:1" x14ac:dyDescent="0.25">
      <c r="A1605" s="98"/>
    </row>
    <row r="1606" spans="1:1" x14ac:dyDescent="0.25">
      <c r="A1606" s="98"/>
    </row>
    <row r="1607" spans="1:1" x14ac:dyDescent="0.25">
      <c r="A1607" s="98"/>
    </row>
    <row r="1608" spans="1:1" x14ac:dyDescent="0.25">
      <c r="A1608" s="98"/>
    </row>
    <row r="1609" spans="1:1" x14ac:dyDescent="0.25">
      <c r="A1609" s="98"/>
    </row>
    <row r="1610" spans="1:1" x14ac:dyDescent="0.25">
      <c r="A1610" s="98"/>
    </row>
    <row r="1611" spans="1:1" x14ac:dyDescent="0.25">
      <c r="A1611" s="98"/>
    </row>
    <row r="1612" spans="1:1" x14ac:dyDescent="0.25">
      <c r="A1612" s="98"/>
    </row>
    <row r="1613" spans="1:1" x14ac:dyDescent="0.25">
      <c r="A1613" s="98"/>
    </row>
    <row r="1614" spans="1:1" x14ac:dyDescent="0.25">
      <c r="A1614" s="98"/>
    </row>
    <row r="1615" spans="1:1" x14ac:dyDescent="0.25">
      <c r="A1615" s="98"/>
    </row>
    <row r="1616" spans="1:1" x14ac:dyDescent="0.25">
      <c r="A1616" s="98"/>
    </row>
    <row r="1617" spans="1:1" x14ac:dyDescent="0.25">
      <c r="A1617" s="98"/>
    </row>
    <row r="1618" spans="1:1" x14ac:dyDescent="0.25">
      <c r="A1618" s="98"/>
    </row>
    <row r="1619" spans="1:1" x14ac:dyDescent="0.25">
      <c r="A1619" s="98"/>
    </row>
    <row r="1620" spans="1:1" x14ac:dyDescent="0.25">
      <c r="A1620" s="98"/>
    </row>
    <row r="1621" spans="1:1" x14ac:dyDescent="0.25">
      <c r="A1621" s="98"/>
    </row>
    <row r="1622" spans="1:1" x14ac:dyDescent="0.25">
      <c r="A1622" s="98"/>
    </row>
    <row r="1623" spans="1:1" x14ac:dyDescent="0.25">
      <c r="A1623" s="98"/>
    </row>
    <row r="1624" spans="1:1" x14ac:dyDescent="0.25">
      <c r="A1624" s="98"/>
    </row>
    <row r="1625" spans="1:1" x14ac:dyDescent="0.25">
      <c r="A1625" s="98"/>
    </row>
    <row r="1626" spans="1:1" x14ac:dyDescent="0.25">
      <c r="A1626" s="98"/>
    </row>
    <row r="1627" spans="1:1" x14ac:dyDescent="0.25">
      <c r="A1627" s="98"/>
    </row>
    <row r="1628" spans="1:1" x14ac:dyDescent="0.25">
      <c r="A1628" s="98"/>
    </row>
    <row r="1629" spans="1:1" x14ac:dyDescent="0.25">
      <c r="A1629" s="98"/>
    </row>
    <row r="1630" spans="1:1" x14ac:dyDescent="0.25">
      <c r="A1630" s="98"/>
    </row>
    <row r="1631" spans="1:1" x14ac:dyDescent="0.25">
      <c r="A1631" s="98"/>
    </row>
    <row r="1632" spans="1:1" x14ac:dyDescent="0.25">
      <c r="A1632" s="98"/>
    </row>
    <row r="1633" spans="1:1" x14ac:dyDescent="0.25">
      <c r="A1633" s="98"/>
    </row>
    <row r="1634" spans="1:1" x14ac:dyDescent="0.25">
      <c r="A1634" s="98"/>
    </row>
    <row r="1635" spans="1:1" x14ac:dyDescent="0.25">
      <c r="A1635" s="98"/>
    </row>
    <row r="1636" spans="1:1" x14ac:dyDescent="0.25">
      <c r="A1636" s="98"/>
    </row>
    <row r="1637" spans="1:1" x14ac:dyDescent="0.25">
      <c r="A1637" s="98"/>
    </row>
    <row r="1638" spans="1:1" x14ac:dyDescent="0.25">
      <c r="A1638" s="98"/>
    </row>
    <row r="1639" spans="1:1" x14ac:dyDescent="0.25">
      <c r="A1639" s="98"/>
    </row>
    <row r="1640" spans="1:1" x14ac:dyDescent="0.25">
      <c r="A1640" s="98"/>
    </row>
    <row r="1641" spans="1:1" x14ac:dyDescent="0.25">
      <c r="A1641" s="98"/>
    </row>
    <row r="1642" spans="1:1" x14ac:dyDescent="0.25">
      <c r="A1642" s="98"/>
    </row>
    <row r="1643" spans="1:1" x14ac:dyDescent="0.25">
      <c r="A1643" s="98"/>
    </row>
    <row r="1644" spans="1:1" x14ac:dyDescent="0.25">
      <c r="A1644" s="98"/>
    </row>
    <row r="1645" spans="1:1" x14ac:dyDescent="0.25">
      <c r="A1645" s="98"/>
    </row>
    <row r="1646" spans="1:1" x14ac:dyDescent="0.25">
      <c r="A1646" s="98"/>
    </row>
    <row r="1647" spans="1:1" x14ac:dyDescent="0.25">
      <c r="A1647" s="98"/>
    </row>
    <row r="1648" spans="1:1" x14ac:dyDescent="0.25">
      <c r="A1648" s="98"/>
    </row>
    <row r="1649" spans="1:1" x14ac:dyDescent="0.25">
      <c r="A1649" s="98"/>
    </row>
    <row r="1650" spans="1:1" x14ac:dyDescent="0.25">
      <c r="A1650" s="98"/>
    </row>
    <row r="1651" spans="1:1" x14ac:dyDescent="0.25">
      <c r="A1651" s="98"/>
    </row>
    <row r="1652" spans="1:1" x14ac:dyDescent="0.25">
      <c r="A1652" s="98"/>
    </row>
    <row r="1653" spans="1:1" x14ac:dyDescent="0.25">
      <c r="A1653" s="98"/>
    </row>
    <row r="1654" spans="1:1" x14ac:dyDescent="0.25">
      <c r="A1654" s="98"/>
    </row>
    <row r="1655" spans="1:1" x14ac:dyDescent="0.25">
      <c r="A1655" s="98"/>
    </row>
    <row r="1656" spans="1:1" x14ac:dyDescent="0.25">
      <c r="A1656" s="98"/>
    </row>
    <row r="1657" spans="1:1" x14ac:dyDescent="0.25">
      <c r="A1657" s="98"/>
    </row>
    <row r="1658" spans="1:1" x14ac:dyDescent="0.25">
      <c r="A1658" s="98"/>
    </row>
    <row r="1659" spans="1:1" x14ac:dyDescent="0.25">
      <c r="A1659" s="98"/>
    </row>
    <row r="1660" spans="1:1" x14ac:dyDescent="0.25">
      <c r="A1660" s="98"/>
    </row>
    <row r="1661" spans="1:1" x14ac:dyDescent="0.25">
      <c r="A1661" s="98"/>
    </row>
    <row r="1662" spans="1:1" x14ac:dyDescent="0.25">
      <c r="A1662" s="98"/>
    </row>
    <row r="1663" spans="1:1" x14ac:dyDescent="0.25">
      <c r="A1663" s="98"/>
    </row>
    <row r="1664" spans="1:1" x14ac:dyDescent="0.25">
      <c r="A1664" s="98"/>
    </row>
    <row r="1665" spans="1:1" x14ac:dyDescent="0.25">
      <c r="A1665" s="98"/>
    </row>
    <row r="1666" spans="1:1" x14ac:dyDescent="0.25">
      <c r="A1666" s="98"/>
    </row>
    <row r="1667" spans="1:1" x14ac:dyDescent="0.25">
      <c r="A1667" s="98"/>
    </row>
    <row r="1668" spans="1:1" x14ac:dyDescent="0.25">
      <c r="A1668" s="98"/>
    </row>
    <row r="1669" spans="1:1" x14ac:dyDescent="0.25">
      <c r="A1669" s="98"/>
    </row>
    <row r="1670" spans="1:1" x14ac:dyDescent="0.25">
      <c r="A1670" s="98"/>
    </row>
    <row r="1671" spans="1:1" x14ac:dyDescent="0.25">
      <c r="A1671" s="98"/>
    </row>
    <row r="1672" spans="1:1" x14ac:dyDescent="0.25">
      <c r="A1672" s="98"/>
    </row>
    <row r="1673" spans="1:1" x14ac:dyDescent="0.25">
      <c r="A1673" s="98"/>
    </row>
    <row r="1674" spans="1:1" x14ac:dyDescent="0.25">
      <c r="A1674" s="98"/>
    </row>
    <row r="1675" spans="1:1" x14ac:dyDescent="0.25">
      <c r="A1675" s="98"/>
    </row>
    <row r="1676" spans="1:1" x14ac:dyDescent="0.25">
      <c r="A1676" s="98"/>
    </row>
    <row r="1677" spans="1:1" x14ac:dyDescent="0.25">
      <c r="A1677" s="98"/>
    </row>
    <row r="1678" spans="1:1" x14ac:dyDescent="0.25">
      <c r="A1678" s="98"/>
    </row>
    <row r="1679" spans="1:1" x14ac:dyDescent="0.25">
      <c r="A1679" s="98"/>
    </row>
    <row r="1680" spans="1:1" x14ac:dyDescent="0.25">
      <c r="A1680" s="98"/>
    </row>
    <row r="1681" spans="1:1" x14ac:dyDescent="0.25">
      <c r="A1681" s="98"/>
    </row>
    <row r="1682" spans="1:1" x14ac:dyDescent="0.25">
      <c r="A1682" s="98"/>
    </row>
    <row r="1683" spans="1:1" x14ac:dyDescent="0.25">
      <c r="A1683" s="98"/>
    </row>
    <row r="1684" spans="1:1" x14ac:dyDescent="0.25">
      <c r="A1684" s="98"/>
    </row>
    <row r="1685" spans="1:1" x14ac:dyDescent="0.25">
      <c r="A1685" s="98"/>
    </row>
    <row r="1686" spans="1:1" x14ac:dyDescent="0.25">
      <c r="A1686" s="98"/>
    </row>
    <row r="1687" spans="1:1" x14ac:dyDescent="0.25">
      <c r="A1687" s="98"/>
    </row>
    <row r="1688" spans="1:1" x14ac:dyDescent="0.25">
      <c r="A1688" s="98"/>
    </row>
    <row r="1689" spans="1:1" x14ac:dyDescent="0.25">
      <c r="A1689" s="98"/>
    </row>
    <row r="1690" spans="1:1" x14ac:dyDescent="0.25">
      <c r="A1690" s="98"/>
    </row>
    <row r="1691" spans="1:1" x14ac:dyDescent="0.25">
      <c r="A1691" s="98"/>
    </row>
    <row r="1692" spans="1:1" x14ac:dyDescent="0.25">
      <c r="A1692" s="98"/>
    </row>
    <row r="1693" spans="1:1" x14ac:dyDescent="0.25">
      <c r="A1693" s="98"/>
    </row>
    <row r="1694" spans="1:1" x14ac:dyDescent="0.25">
      <c r="A1694" s="98"/>
    </row>
    <row r="1695" spans="1:1" x14ac:dyDescent="0.25">
      <c r="A1695" s="98"/>
    </row>
    <row r="1696" spans="1:1" x14ac:dyDescent="0.25">
      <c r="A1696" s="98"/>
    </row>
    <row r="1697" spans="1:1" x14ac:dyDescent="0.25">
      <c r="A1697" s="98"/>
    </row>
    <row r="1698" spans="1:1" x14ac:dyDescent="0.25">
      <c r="A1698" s="98"/>
    </row>
    <row r="1699" spans="1:1" x14ac:dyDescent="0.25">
      <c r="A1699" s="98"/>
    </row>
    <row r="1700" spans="1:1" x14ac:dyDescent="0.25">
      <c r="A1700" s="98"/>
    </row>
    <row r="1701" spans="1:1" x14ac:dyDescent="0.25">
      <c r="A1701" s="98"/>
    </row>
    <row r="1702" spans="1:1" x14ac:dyDescent="0.25">
      <c r="A1702" s="98"/>
    </row>
    <row r="1703" spans="1:1" x14ac:dyDescent="0.25">
      <c r="A1703" s="98"/>
    </row>
    <row r="1704" spans="1:1" x14ac:dyDescent="0.25">
      <c r="A1704" s="98"/>
    </row>
    <row r="1705" spans="1:1" x14ac:dyDescent="0.25">
      <c r="A1705" s="98"/>
    </row>
    <row r="1706" spans="1:1" x14ac:dyDescent="0.25">
      <c r="A1706" s="98"/>
    </row>
    <row r="1707" spans="1:1" x14ac:dyDescent="0.25">
      <c r="A1707" s="98"/>
    </row>
    <row r="1708" spans="1:1" x14ac:dyDescent="0.25">
      <c r="A1708" s="98"/>
    </row>
    <row r="1709" spans="1:1" x14ac:dyDescent="0.25">
      <c r="A1709" s="98"/>
    </row>
    <row r="1710" spans="1:1" x14ac:dyDescent="0.25">
      <c r="A1710" s="98"/>
    </row>
    <row r="1711" spans="1:1" x14ac:dyDescent="0.25">
      <c r="A1711" s="98"/>
    </row>
    <row r="1712" spans="1:1" x14ac:dyDescent="0.25">
      <c r="A1712" s="98"/>
    </row>
    <row r="1713" spans="1:1" x14ac:dyDescent="0.25">
      <c r="A1713" s="98"/>
    </row>
    <row r="1714" spans="1:1" x14ac:dyDescent="0.25">
      <c r="A1714" s="98"/>
    </row>
    <row r="1715" spans="1:1" x14ac:dyDescent="0.25">
      <c r="A1715" s="98"/>
    </row>
    <row r="1716" spans="1:1" x14ac:dyDescent="0.25">
      <c r="A1716" s="98"/>
    </row>
    <row r="1717" spans="1:1" x14ac:dyDescent="0.25">
      <c r="A1717" s="98"/>
    </row>
    <row r="1718" spans="1:1" x14ac:dyDescent="0.25">
      <c r="A1718" s="98"/>
    </row>
    <row r="1719" spans="1:1" x14ac:dyDescent="0.25">
      <c r="A1719" s="98"/>
    </row>
    <row r="1720" spans="1:1" x14ac:dyDescent="0.25">
      <c r="A1720" s="98"/>
    </row>
    <row r="1721" spans="1:1" x14ac:dyDescent="0.25">
      <c r="A1721" s="98"/>
    </row>
    <row r="1722" spans="1:1" x14ac:dyDescent="0.25">
      <c r="A1722" s="98"/>
    </row>
  </sheetData>
  <mergeCells count="1">
    <mergeCell ref="A1:H4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F600-C5AE-43D5-96E6-C7099DF4A2BF}">
  <sheetPr codeName="Feuil4"/>
  <dimension ref="A2:N56"/>
  <sheetViews>
    <sheetView showGridLines="0" showRowColHeaders="0" topLeftCell="A25" zoomScale="98" zoomScaleNormal="98" workbookViewId="0">
      <selection activeCell="C41" sqref="C41:G41"/>
    </sheetView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2" spans="2:11" x14ac:dyDescent="0.25">
      <c r="B2" s="195" t="s">
        <v>210</v>
      </c>
      <c r="C2" s="195"/>
      <c r="D2" s="195"/>
      <c r="E2" s="195"/>
      <c r="F2" s="195"/>
      <c r="G2" s="195"/>
      <c r="H2" s="195"/>
      <c r="I2" s="195"/>
      <c r="J2" s="195"/>
      <c r="K2" s="195"/>
    </row>
    <row r="3" spans="2:11" x14ac:dyDescent="0.25">
      <c r="B3" s="195"/>
      <c r="C3" s="195"/>
      <c r="D3" s="195"/>
      <c r="E3" s="195"/>
      <c r="F3" s="195"/>
      <c r="G3" s="195"/>
      <c r="H3" s="195"/>
      <c r="I3" s="195"/>
      <c r="J3" s="195"/>
      <c r="K3" s="195"/>
    </row>
    <row r="4" spans="2:11" x14ac:dyDescent="0.25">
      <c r="B4" s="195"/>
      <c r="C4" s="195"/>
      <c r="D4" s="195"/>
      <c r="E4" s="195"/>
      <c r="F4" s="195"/>
      <c r="G4" s="195"/>
      <c r="H4" s="195"/>
      <c r="I4" s="195"/>
      <c r="J4" s="195"/>
      <c r="K4" s="195"/>
    </row>
    <row r="5" spans="2:11" x14ac:dyDescent="0.25">
      <c r="B5" s="195"/>
      <c r="C5" s="195"/>
      <c r="D5" s="195"/>
      <c r="E5" s="195"/>
      <c r="F5" s="195"/>
      <c r="G5" s="195"/>
      <c r="H5" s="195"/>
      <c r="I5" s="195"/>
      <c r="J5" s="195"/>
      <c r="K5" s="195"/>
    </row>
    <row r="6" spans="2:11" x14ac:dyDescent="0.25">
      <c r="B6" s="195"/>
      <c r="C6" s="195"/>
      <c r="D6" s="195"/>
      <c r="E6" s="195"/>
      <c r="F6" s="195"/>
      <c r="G6" s="195"/>
      <c r="H6" s="195"/>
      <c r="I6" s="195"/>
      <c r="J6" s="195"/>
      <c r="K6" s="195"/>
    </row>
    <row r="7" spans="2:11" x14ac:dyDescent="0.25">
      <c r="B7" s="195"/>
      <c r="C7" s="195"/>
      <c r="D7" s="195"/>
      <c r="E7" s="195"/>
      <c r="F7" s="195"/>
      <c r="G7" s="195"/>
      <c r="H7" s="195"/>
      <c r="I7" s="195"/>
      <c r="J7" s="195"/>
      <c r="K7" s="195"/>
    </row>
    <row r="11" spans="2:11" x14ac:dyDescent="0.25">
      <c r="G11" s="68"/>
    </row>
    <row r="15" spans="2:11" x14ac:dyDescent="0.25">
      <c r="H15" s="196"/>
      <c r="I15" s="197"/>
      <c r="J15" s="198"/>
    </row>
    <row r="16" spans="2:11" x14ac:dyDescent="0.25">
      <c r="H16" s="199"/>
      <c r="I16" s="200"/>
      <c r="J16" s="201"/>
    </row>
    <row r="17" spans="3:10" x14ac:dyDescent="0.25">
      <c r="H17" s="199"/>
      <c r="I17" s="200"/>
      <c r="J17" s="201"/>
    </row>
    <row r="18" spans="3:10" x14ac:dyDescent="0.25">
      <c r="C18" s="202" t="s">
        <v>211</v>
      </c>
      <c r="D18" s="203"/>
      <c r="E18" s="204"/>
      <c r="H18" s="199"/>
      <c r="I18" s="200"/>
      <c r="J18" s="201"/>
    </row>
    <row r="19" spans="3:10" x14ac:dyDescent="0.25">
      <c r="C19" s="205" t="s">
        <v>212</v>
      </c>
      <c r="D19" s="206"/>
      <c r="E19" s="207"/>
      <c r="H19" s="199"/>
      <c r="I19" s="200"/>
      <c r="J19" s="201"/>
    </row>
    <row r="20" spans="3:10" x14ac:dyDescent="0.25">
      <c r="C20" s="205" t="s">
        <v>213</v>
      </c>
      <c r="D20" s="206"/>
      <c r="E20" s="207"/>
      <c r="H20" s="208"/>
      <c r="I20" s="209"/>
      <c r="J20" s="210"/>
    </row>
    <row r="21" spans="3:10" x14ac:dyDescent="0.25">
      <c r="C21" s="205" t="s">
        <v>214</v>
      </c>
      <c r="D21" s="206"/>
      <c r="E21" s="207"/>
    </row>
    <row r="22" spans="3:10" x14ac:dyDescent="0.25">
      <c r="C22" s="192" t="s">
        <v>215</v>
      </c>
      <c r="D22" s="193"/>
      <c r="E22" s="194"/>
    </row>
    <row r="23" spans="3:10" ht="15.75" thickBot="1" x14ac:dyDescent="0.3"/>
    <row r="24" spans="3:10" ht="15.75" thickTop="1" x14ac:dyDescent="0.25">
      <c r="D24" s="212" t="s">
        <v>216</v>
      </c>
      <c r="E24" s="213"/>
      <c r="F24" s="218" t="s">
        <v>217</v>
      </c>
      <c r="G24" s="221"/>
      <c r="H24" s="224" t="s">
        <v>218</v>
      </c>
      <c r="I24" s="224"/>
      <c r="J24" s="225"/>
    </row>
    <row r="25" spans="3:10" x14ac:dyDescent="0.25">
      <c r="D25" s="214"/>
      <c r="E25" s="215"/>
      <c r="F25" s="219"/>
      <c r="G25" s="222"/>
      <c r="H25" s="226"/>
      <c r="I25" s="226"/>
      <c r="J25" s="227"/>
    </row>
    <row r="26" spans="3:10" ht="15.75" thickBot="1" x14ac:dyDescent="0.3">
      <c r="D26" s="216"/>
      <c r="E26" s="217"/>
      <c r="F26" s="220"/>
      <c r="G26" s="223"/>
      <c r="H26" s="228"/>
      <c r="I26" s="228"/>
      <c r="J26" s="229"/>
    </row>
    <row r="27" spans="3:10" ht="15.75" thickTop="1" x14ac:dyDescent="0.25">
      <c r="C27" s="211"/>
      <c r="D27" s="211"/>
      <c r="E27" s="211"/>
      <c r="F27" s="211"/>
      <c r="G27" s="211"/>
      <c r="H27" s="211"/>
      <c r="I27" s="211"/>
      <c r="J27" s="211"/>
    </row>
    <row r="28" spans="3:10" x14ac:dyDescent="0.25">
      <c r="C28" s="230"/>
      <c r="D28" s="230"/>
      <c r="E28" s="230"/>
      <c r="F28" s="230"/>
      <c r="G28" s="230"/>
      <c r="H28" s="230"/>
      <c r="I28" s="230"/>
      <c r="J28" s="230"/>
    </row>
    <row r="29" spans="3:10" x14ac:dyDescent="0.25">
      <c r="C29" s="231"/>
      <c r="D29" s="231"/>
      <c r="E29" s="231"/>
      <c r="F29" s="231"/>
      <c r="G29" s="231"/>
      <c r="H29" s="231"/>
      <c r="I29" s="231"/>
      <c r="J29" s="231"/>
    </row>
    <row r="30" spans="3:10" x14ac:dyDescent="0.25">
      <c r="C30" s="231"/>
      <c r="D30" s="231"/>
      <c r="E30" s="231"/>
      <c r="F30" s="231"/>
      <c r="G30" s="231"/>
      <c r="H30" s="231"/>
      <c r="I30" s="231"/>
      <c r="J30" s="231"/>
    </row>
    <row r="31" spans="3:10" x14ac:dyDescent="0.25">
      <c r="C31" s="231"/>
      <c r="D31" s="231"/>
      <c r="E31" s="231"/>
      <c r="F31" s="231"/>
      <c r="G31" s="231"/>
      <c r="H31" s="231"/>
      <c r="I31" s="231"/>
      <c r="J31" s="231"/>
    </row>
    <row r="32" spans="3:10" x14ac:dyDescent="0.25">
      <c r="D32" s="232" t="s">
        <v>219</v>
      </c>
      <c r="E32" s="232"/>
      <c r="F32" s="232"/>
      <c r="H32" s="69" t="s">
        <v>220</v>
      </c>
      <c r="I32" s="69" t="s">
        <v>221</v>
      </c>
      <c r="J32" s="69" t="s">
        <v>222</v>
      </c>
    </row>
    <row r="33" spans="3:10" x14ac:dyDescent="0.25">
      <c r="C33" s="211"/>
      <c r="D33" s="211"/>
      <c r="E33" s="211"/>
      <c r="F33" s="211"/>
      <c r="G33" s="211"/>
      <c r="H33" s="86"/>
      <c r="I33" s="87"/>
      <c r="J33" s="70" t="str">
        <f>IF(H33="","",H33*I33)</f>
        <v/>
      </c>
    </row>
    <row r="34" spans="3:10" x14ac:dyDescent="0.25">
      <c r="C34" s="211"/>
      <c r="D34" s="211"/>
      <c r="E34" s="211"/>
      <c r="F34" s="211"/>
      <c r="G34" s="211"/>
      <c r="H34" s="86"/>
      <c r="I34" s="87"/>
      <c r="J34" s="70" t="str">
        <f t="shared" ref="J34:J42" si="0">IF(H34="","",H34*I34)</f>
        <v/>
      </c>
    </row>
    <row r="35" spans="3:10" x14ac:dyDescent="0.25">
      <c r="C35" s="211"/>
      <c r="D35" s="211"/>
      <c r="E35" s="211"/>
      <c r="F35" s="211"/>
      <c r="G35" s="211"/>
      <c r="H35" s="86"/>
      <c r="I35" s="88"/>
      <c r="J35" s="70" t="str">
        <f t="shared" si="0"/>
        <v/>
      </c>
    </row>
    <row r="36" spans="3:10" x14ac:dyDescent="0.25">
      <c r="C36" s="211"/>
      <c r="D36" s="211"/>
      <c r="E36" s="211"/>
      <c r="F36" s="211"/>
      <c r="G36" s="211"/>
      <c r="H36" s="86"/>
      <c r="I36" s="87"/>
      <c r="J36" s="70" t="str">
        <f t="shared" si="0"/>
        <v/>
      </c>
    </row>
    <row r="37" spans="3:10" x14ac:dyDescent="0.25">
      <c r="C37" s="211"/>
      <c r="D37" s="211"/>
      <c r="E37" s="211"/>
      <c r="F37" s="211"/>
      <c r="G37" s="211"/>
      <c r="H37" s="86"/>
      <c r="I37" s="89"/>
      <c r="J37" s="70" t="str">
        <f t="shared" si="0"/>
        <v/>
      </c>
    </row>
    <row r="38" spans="3:10" x14ac:dyDescent="0.25">
      <c r="C38" s="211"/>
      <c r="D38" s="211"/>
      <c r="E38" s="211"/>
      <c r="F38" s="211"/>
      <c r="G38" s="211"/>
      <c r="H38" s="86"/>
      <c r="I38" s="87"/>
      <c r="J38" s="70" t="str">
        <f t="shared" si="0"/>
        <v/>
      </c>
    </row>
    <row r="39" spans="3:10" x14ac:dyDescent="0.25">
      <c r="C39" s="211"/>
      <c r="D39" s="211"/>
      <c r="E39" s="211"/>
      <c r="F39" s="211"/>
      <c r="G39" s="211"/>
      <c r="H39" s="86"/>
      <c r="I39" s="87"/>
      <c r="J39" s="70" t="str">
        <f t="shared" si="0"/>
        <v/>
      </c>
    </row>
    <row r="40" spans="3:10" x14ac:dyDescent="0.25">
      <c r="C40" s="211"/>
      <c r="D40" s="211"/>
      <c r="E40" s="211"/>
      <c r="F40" s="211"/>
      <c r="G40" s="211"/>
      <c r="H40" s="86"/>
      <c r="I40" s="87"/>
      <c r="J40" s="70" t="str">
        <f t="shared" si="0"/>
        <v/>
      </c>
    </row>
    <row r="41" spans="3:10" x14ac:dyDescent="0.25">
      <c r="C41" s="211"/>
      <c r="D41" s="211"/>
      <c r="E41" s="211"/>
      <c r="F41" s="211"/>
      <c r="G41" s="211"/>
      <c r="H41" s="86"/>
      <c r="I41" s="87"/>
      <c r="J41" s="70" t="str">
        <f t="shared" si="0"/>
        <v/>
      </c>
    </row>
    <row r="42" spans="3:10" x14ac:dyDescent="0.25">
      <c r="C42" s="211"/>
      <c r="D42" s="211"/>
      <c r="E42" s="211"/>
      <c r="F42" s="211"/>
      <c r="G42" s="211"/>
      <c r="H42" s="86"/>
      <c r="I42" s="87"/>
      <c r="J42" s="70" t="str">
        <f t="shared" si="0"/>
        <v/>
      </c>
    </row>
    <row r="43" spans="3:10" x14ac:dyDescent="0.25">
      <c r="F43" s="232" t="s">
        <v>223</v>
      </c>
      <c r="G43" s="232"/>
      <c r="I43" s="71"/>
      <c r="J43" s="72">
        <f>SUM(J33:J42)</f>
        <v>0</v>
      </c>
    </row>
    <row r="44" spans="3:10" x14ac:dyDescent="0.25">
      <c r="F44" s="234" t="s">
        <v>224</v>
      </c>
      <c r="G44" s="234"/>
      <c r="H44" s="73" t="s">
        <v>225</v>
      </c>
      <c r="I44" s="74"/>
      <c r="J44" s="72">
        <f>IF(I44="",0,(J43*I44))</f>
        <v>0</v>
      </c>
    </row>
    <row r="45" spans="3:10" x14ac:dyDescent="0.25">
      <c r="F45" s="234"/>
      <c r="G45" s="234"/>
      <c r="H45" s="73" t="s">
        <v>226</v>
      </c>
      <c r="I45" s="75"/>
      <c r="J45" s="75">
        <f>IF(I45="",0,(J43*I44))</f>
        <v>0</v>
      </c>
    </row>
    <row r="46" spans="3:10" x14ac:dyDescent="0.25">
      <c r="F46" s="232" t="s">
        <v>227</v>
      </c>
      <c r="G46" s="232"/>
      <c r="J46" s="75">
        <f>IF(ISERROR(J43-J44-J45),"",(J43-J44-J45))</f>
        <v>0</v>
      </c>
    </row>
    <row r="48" spans="3:10" x14ac:dyDescent="0.25">
      <c r="D48" s="233" t="s">
        <v>228</v>
      </c>
      <c r="E48" s="233"/>
      <c r="F48" s="233"/>
      <c r="G48" s="46">
        <f>J46</f>
        <v>0</v>
      </c>
    </row>
    <row r="50" spans="3:10" x14ac:dyDescent="0.25">
      <c r="G50" s="75">
        <f>G48</f>
        <v>0</v>
      </c>
    </row>
    <row r="51" spans="3:10" x14ac:dyDescent="0.25">
      <c r="D51" s="235"/>
      <c r="E51" s="236"/>
      <c r="F51" s="236"/>
      <c r="G51" s="236"/>
      <c r="H51" s="236"/>
      <c r="I51" s="236"/>
      <c r="J51" s="237"/>
    </row>
    <row r="52" spans="3:10" x14ac:dyDescent="0.25">
      <c r="C52" s="195" t="s">
        <v>229</v>
      </c>
      <c r="D52" s="195"/>
      <c r="E52" s="195"/>
      <c r="F52" s="195"/>
      <c r="G52" s="195"/>
      <c r="H52" s="195"/>
      <c r="I52" s="195"/>
      <c r="J52" s="195"/>
    </row>
    <row r="53" spans="3:10" x14ac:dyDescent="0.25">
      <c r="G53" s="233" t="s">
        <v>230</v>
      </c>
      <c r="H53" s="233"/>
      <c r="I53" s="76">
        <f ca="1">TODAY()</f>
        <v>43504</v>
      </c>
      <c r="J53" s="76"/>
    </row>
    <row r="55" spans="3:10" x14ac:dyDescent="0.25">
      <c r="H55" s="195" t="s">
        <v>231</v>
      </c>
      <c r="I55" s="195"/>
      <c r="J55" s="195"/>
    </row>
    <row r="56" spans="3:10" x14ac:dyDescent="0.25">
      <c r="H56" s="195" t="s">
        <v>232</v>
      </c>
      <c r="I56" s="195"/>
      <c r="J56" s="195"/>
    </row>
  </sheetData>
  <mergeCells count="41">
    <mergeCell ref="D51:J51"/>
    <mergeCell ref="C52:J52"/>
    <mergeCell ref="G53:H53"/>
    <mergeCell ref="H55:J55"/>
    <mergeCell ref="H56:J56"/>
    <mergeCell ref="D48:F48"/>
    <mergeCell ref="C35:G35"/>
    <mergeCell ref="C36:G36"/>
    <mergeCell ref="C37:G37"/>
    <mergeCell ref="C38:G38"/>
    <mergeCell ref="C39:G39"/>
    <mergeCell ref="C40:G40"/>
    <mergeCell ref="C41:G41"/>
    <mergeCell ref="C42:G42"/>
    <mergeCell ref="F43:G43"/>
    <mergeCell ref="F44:G45"/>
    <mergeCell ref="F46:G46"/>
    <mergeCell ref="C34:G34"/>
    <mergeCell ref="D24:E26"/>
    <mergeCell ref="F24:F26"/>
    <mergeCell ref="G24:G26"/>
    <mergeCell ref="H24:J26"/>
    <mergeCell ref="C27:J27"/>
    <mergeCell ref="C28:J28"/>
    <mergeCell ref="C29:J29"/>
    <mergeCell ref="C30:J30"/>
    <mergeCell ref="C31:J31"/>
    <mergeCell ref="D32:F32"/>
    <mergeCell ref="C33:G33"/>
    <mergeCell ref="C22:E22"/>
    <mergeCell ref="B2:K7"/>
    <mergeCell ref="H15:J15"/>
    <mergeCell ref="H16:J16"/>
    <mergeCell ref="H17:J17"/>
    <mergeCell ref="C18:E18"/>
    <mergeCell ref="H18:J18"/>
    <mergeCell ref="C19:E19"/>
    <mergeCell ref="H19:J19"/>
    <mergeCell ref="C20:E20"/>
    <mergeCell ref="H20:J20"/>
    <mergeCell ref="C21:E21"/>
  </mergeCells>
  <printOptions horizontalCentered="1"/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0CA3-FDF6-4B59-9434-D69B148AA4E3}">
  <sheetPr codeName="Feuil5"/>
  <dimension ref="A1:P38"/>
  <sheetViews>
    <sheetView showGridLines="0" showRowColHeaders="0" topLeftCell="A16" workbookViewId="0">
      <selection activeCell="J37" sqref="J37:L37"/>
    </sheetView>
  </sheetViews>
  <sheetFormatPr baseColWidth="10" defaultColWidth="0" defaultRowHeight="15" x14ac:dyDescent="0.25"/>
  <cols>
    <col min="1" max="3" width="11.42578125" customWidth="1"/>
    <col min="4" max="4" width="11.42578125" hidden="1" customWidth="1"/>
    <col min="5" max="5" width="11.42578125" customWidth="1"/>
    <col min="6" max="7" width="0" hidden="1" customWidth="1"/>
    <col min="8" max="9" width="11.42578125" customWidth="1"/>
    <col min="10" max="10" width="0" hidden="1" customWidth="1"/>
    <col min="11" max="13" width="11.42578125" customWidth="1"/>
    <col min="14" max="14" width="18.42578125" customWidth="1"/>
    <col min="15" max="16" width="11.42578125" customWidth="1"/>
    <col min="17" max="16384" width="11.42578125" hidden="1"/>
  </cols>
  <sheetData>
    <row r="1" spans="1:15" ht="46.5" x14ac:dyDescent="0.7">
      <c r="A1" s="240" t="s">
        <v>233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1:15" x14ac:dyDescent="0.25">
      <c r="N2" s="245" t="s">
        <v>234</v>
      </c>
      <c r="O2" s="245"/>
    </row>
    <row r="3" spans="1:15" x14ac:dyDescent="0.25">
      <c r="N3" s="244" t="s">
        <v>245</v>
      </c>
      <c r="O3" s="244"/>
    </row>
    <row r="4" spans="1:15" x14ac:dyDescent="0.25">
      <c r="N4" s="244"/>
      <c r="O4" s="244"/>
    </row>
    <row r="7" spans="1:15" x14ac:dyDescent="0.25">
      <c r="N7" s="65"/>
    </row>
    <row r="10" spans="1:15" x14ac:dyDescent="0.25">
      <c r="G10" s="241" t="s">
        <v>235</v>
      </c>
      <c r="H10" s="241"/>
      <c r="I10" s="241"/>
      <c r="J10" s="241"/>
      <c r="K10" s="241"/>
    </row>
    <row r="11" spans="1:15" x14ac:dyDescent="0.25">
      <c r="G11" s="241"/>
      <c r="H11" s="241"/>
      <c r="I11" s="241"/>
      <c r="J11" s="241"/>
      <c r="K11" s="241"/>
    </row>
    <row r="13" spans="1:15" x14ac:dyDescent="0.25">
      <c r="G13" s="242" t="s">
        <v>213</v>
      </c>
      <c r="H13" s="242"/>
      <c r="I13" s="242"/>
      <c r="J13" s="242"/>
      <c r="K13" s="242"/>
    </row>
    <row r="14" spans="1:15" x14ac:dyDescent="0.25">
      <c r="B14" s="77" t="s">
        <v>236</v>
      </c>
      <c r="C14" s="78">
        <f ca="1">TODAY()</f>
        <v>43504</v>
      </c>
      <c r="G14" s="242" t="s">
        <v>214</v>
      </c>
      <c r="H14" s="242"/>
      <c r="I14" s="242"/>
      <c r="J14" s="242"/>
      <c r="K14" s="242"/>
    </row>
    <row r="15" spans="1:15" x14ac:dyDescent="0.25">
      <c r="G15" s="242" t="s">
        <v>237</v>
      </c>
      <c r="H15" s="242"/>
      <c r="I15" s="242"/>
      <c r="J15" s="242"/>
      <c r="K15" s="242"/>
    </row>
    <row r="20" spans="2:15" ht="18.75" x14ac:dyDescent="0.3">
      <c r="B20" s="85" t="s">
        <v>238</v>
      </c>
      <c r="C20" s="246" t="s">
        <v>246</v>
      </c>
      <c r="D20" s="246"/>
      <c r="E20" s="246"/>
      <c r="F20" s="246"/>
      <c r="G20" s="246"/>
      <c r="H20" s="246"/>
      <c r="I20" s="246"/>
      <c r="J20" s="246"/>
      <c r="K20" s="246"/>
      <c r="L20" s="243" t="str">
        <f>VLOOKUP(N3,BDD_licencies!A7:BQ499,1,0)</f>
        <v>GIRARD Philippe</v>
      </c>
      <c r="M20" s="243"/>
    </row>
    <row r="23" spans="2:15" x14ac:dyDescent="0.25">
      <c r="B23" s="239" t="s">
        <v>239</v>
      </c>
      <c r="C23" s="239"/>
      <c r="D23" s="239"/>
      <c r="E23" s="239"/>
      <c r="F23" s="239"/>
      <c r="G23" s="239"/>
      <c r="H23" s="239"/>
      <c r="I23" s="239"/>
      <c r="J23" s="239"/>
      <c r="K23" s="239"/>
      <c r="L23" s="239"/>
    </row>
    <row r="24" spans="2:15" x14ac:dyDescent="0.25"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O24" s="65"/>
    </row>
    <row r="25" spans="2:15" x14ac:dyDescent="0.25">
      <c r="B25" s="80"/>
      <c r="C25" s="80"/>
      <c r="D25" s="80"/>
      <c r="E25" s="80"/>
      <c r="F25" s="247" t="str">
        <f>L20</f>
        <v>GIRARD Philippe</v>
      </c>
      <c r="G25" s="247"/>
      <c r="H25" s="81"/>
      <c r="I25" s="81"/>
      <c r="J25" s="80"/>
      <c r="K25" s="80"/>
      <c r="L25" s="80"/>
    </row>
    <row r="26" spans="2:15" x14ac:dyDescent="0.25">
      <c r="B26" s="238" t="s">
        <v>240</v>
      </c>
      <c r="C26" s="238"/>
      <c r="D26" s="238"/>
      <c r="E26" s="238"/>
      <c r="F26" s="238"/>
      <c r="G26" s="238"/>
      <c r="H26" s="238"/>
      <c r="I26" s="238"/>
      <c r="J26" s="238"/>
      <c r="K26" s="82">
        <f>VLOOKUP(N3,BDD_licencies!A7:BQ499,32,0)</f>
        <v>0</v>
      </c>
      <c r="L26" s="80"/>
    </row>
    <row r="28" spans="2:15" x14ac:dyDescent="0.25">
      <c r="B28" s="239" t="s">
        <v>203</v>
      </c>
      <c r="C28" s="239"/>
      <c r="D28" s="5" t="s">
        <v>217</v>
      </c>
      <c r="E28" s="5" t="s">
        <v>217</v>
      </c>
      <c r="F28" s="195" t="s">
        <v>241</v>
      </c>
      <c r="G28" s="195"/>
      <c r="H28" s="195" t="s">
        <v>241</v>
      </c>
      <c r="I28" s="195"/>
      <c r="J28" s="77" t="s">
        <v>11</v>
      </c>
      <c r="K28" s="77" t="s">
        <v>11</v>
      </c>
    </row>
    <row r="29" spans="2:15" x14ac:dyDescent="0.25">
      <c r="B29" s="195">
        <f>VLOOKUP(N3,BDD_licencies!A7:BQ499,14,0)</f>
        <v>0</v>
      </c>
      <c r="C29" s="195"/>
      <c r="D29">
        <f>VLOOKUP(N3,BDD_licencies!A7:BQ499,17,0)</f>
        <v>0</v>
      </c>
      <c r="E29" t="str">
        <f>IF(D29=0,"",D29)</f>
        <v/>
      </c>
      <c r="F29" s="195">
        <f>VLOOKUP(N3,BDD_licencies!A7:BQ499,18,0)</f>
        <v>0</v>
      </c>
      <c r="G29" s="195"/>
      <c r="H29" s="195" t="str">
        <f>IF(D29=0,"",F29)</f>
        <v/>
      </c>
      <c r="I29" s="195"/>
      <c r="J29" s="75">
        <f>VLOOKUP(N3,BDD_licencies!A7:BQ499,16,0)</f>
        <v>0</v>
      </c>
      <c r="K29" s="75" t="str">
        <f>IF(J29=0,"",J29)</f>
        <v/>
      </c>
    </row>
    <row r="30" spans="2:15" x14ac:dyDescent="0.25">
      <c r="B30" s="195">
        <f>VLOOKUP(N3,BDD_licencies!A7:BQ499,20,0)</f>
        <v>0</v>
      </c>
      <c r="C30" s="195"/>
      <c r="D30">
        <f>VLOOKUP(N3,BDD_licencies!A7:BQ499,23,0)</f>
        <v>0</v>
      </c>
      <c r="E30" t="str">
        <f t="shared" ref="E30:E31" si="0">IF(D30=0,"",D30)</f>
        <v/>
      </c>
      <c r="F30" s="195">
        <f>VLOOKUP(N3,BDD_licencies!A7:BQ499,24,0)</f>
        <v>0</v>
      </c>
      <c r="G30" s="195"/>
      <c r="H30" s="195" t="str">
        <f t="shared" ref="H30:H31" si="1">IF(D30=0,"",F30)</f>
        <v/>
      </c>
      <c r="I30" s="195"/>
      <c r="J30" s="75">
        <f>VLOOKUP(N3,BDD_licencies!A7:BQ499,22,0)</f>
        <v>0</v>
      </c>
      <c r="K30" s="75" t="str">
        <f t="shared" ref="K30:K31" si="2">IF(J30=0,"",J30)</f>
        <v/>
      </c>
      <c r="L30" s="80"/>
      <c r="M30" s="80"/>
    </row>
    <row r="31" spans="2:15" x14ac:dyDescent="0.25">
      <c r="B31" s="195">
        <f>VLOOKUP(N3,BDD_licencies!A7:BQ499,26,0)</f>
        <v>0</v>
      </c>
      <c r="C31" s="195"/>
      <c r="D31">
        <f>VLOOKUP(N3,BDD_licencies!A7:BQ499,29,0)</f>
        <v>0</v>
      </c>
      <c r="E31" t="str">
        <f t="shared" si="0"/>
        <v/>
      </c>
      <c r="F31" s="195">
        <f>VLOOKUP(N3,BDD_licencies!A7:BQ499,30,0)</f>
        <v>0</v>
      </c>
      <c r="G31" s="195"/>
      <c r="H31" s="195" t="str">
        <f t="shared" si="1"/>
        <v/>
      </c>
      <c r="I31" s="195"/>
      <c r="J31" s="75">
        <f>VLOOKUP(N3,BDD_licencies!A7:BQ499,28,0)</f>
        <v>0</v>
      </c>
      <c r="K31" s="75" t="str">
        <f t="shared" si="2"/>
        <v/>
      </c>
      <c r="L31" s="47"/>
      <c r="M31" s="47"/>
    </row>
    <row r="32" spans="2:15" x14ac:dyDescent="0.25">
      <c r="D32" s="83"/>
      <c r="E32" s="83"/>
      <c r="F32" s="84"/>
      <c r="G32" s="83"/>
      <c r="H32" s="83"/>
      <c r="I32" s="83"/>
      <c r="J32" s="83"/>
      <c r="K32" s="83"/>
      <c r="L32" s="83"/>
      <c r="N32" s="80"/>
      <c r="O32" s="80"/>
    </row>
    <row r="33" spans="2:12" x14ac:dyDescent="0.25">
      <c r="B33" s="67" t="s">
        <v>242</v>
      </c>
      <c r="C33" s="67"/>
      <c r="D33" s="67"/>
      <c r="E33" s="65"/>
    </row>
    <row r="37" spans="2:12" x14ac:dyDescent="0.25">
      <c r="J37" s="195" t="s">
        <v>243</v>
      </c>
      <c r="K37" s="195"/>
      <c r="L37" s="195"/>
    </row>
    <row r="38" spans="2:12" x14ac:dyDescent="0.25">
      <c r="G38" s="195" t="s">
        <v>244</v>
      </c>
      <c r="H38" s="195"/>
      <c r="I38" s="195"/>
      <c r="J38" s="195"/>
      <c r="K38" s="195"/>
      <c r="L38" s="195"/>
    </row>
  </sheetData>
  <mergeCells count="26">
    <mergeCell ref="G38:L38"/>
    <mergeCell ref="N3:O4"/>
    <mergeCell ref="N2:O2"/>
    <mergeCell ref="C20:K20"/>
    <mergeCell ref="B31:C31"/>
    <mergeCell ref="F31:G31"/>
    <mergeCell ref="H31:I31"/>
    <mergeCell ref="J37:L37"/>
    <mergeCell ref="B29:C29"/>
    <mergeCell ref="F29:G29"/>
    <mergeCell ref="H29:I29"/>
    <mergeCell ref="B30:C30"/>
    <mergeCell ref="F30:G30"/>
    <mergeCell ref="H30:I30"/>
    <mergeCell ref="B23:L24"/>
    <mergeCell ref="F25:G25"/>
    <mergeCell ref="B26:J26"/>
    <mergeCell ref="B28:C28"/>
    <mergeCell ref="F28:G28"/>
    <mergeCell ref="H28:I28"/>
    <mergeCell ref="A1:M1"/>
    <mergeCell ref="G10:K11"/>
    <mergeCell ref="G13:K13"/>
    <mergeCell ref="G14:K14"/>
    <mergeCell ref="G15:K15"/>
    <mergeCell ref="L20:M20"/>
  </mergeCells>
  <pageMargins left="0" right="0" top="0.74803149606299213" bottom="0.74803149606299213" header="0.31496062992125984" footer="0.31496062992125984"/>
  <pageSetup paperSize="9" scale="95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1DD65E7-400B-499F-AB0A-B0680E66338C}">
          <x14:formula1>
            <xm:f>BDD_licencies!$A$7:$A$499</xm:f>
          </x14:formula1>
          <xm:sqref>N3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62206-7B12-47F0-9D55-A8AB87EAB4BC}">
  <sheetPr codeName="Feuil6"/>
  <dimension ref="A10:N43"/>
  <sheetViews>
    <sheetView showGridLines="0" topLeftCell="A16" workbookViewId="0">
      <selection activeCell="M18" sqref="M18"/>
    </sheetView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10" spans="3:12" x14ac:dyDescent="0.25">
      <c r="F10" s="252" t="s">
        <v>247</v>
      </c>
      <c r="G10" s="252"/>
      <c r="H10" s="252"/>
      <c r="I10" s="252"/>
      <c r="J10" s="252"/>
      <c r="K10" s="91"/>
    </row>
    <row r="11" spans="3:12" x14ac:dyDescent="0.25">
      <c r="F11" s="252" t="s">
        <v>248</v>
      </c>
      <c r="G11" s="252"/>
      <c r="H11" s="252"/>
      <c r="I11" s="252"/>
      <c r="J11" s="252"/>
      <c r="K11" s="91"/>
      <c r="L11" s="91"/>
    </row>
    <row r="12" spans="3:12" x14ac:dyDescent="0.25">
      <c r="F12" s="252" t="s">
        <v>249</v>
      </c>
      <c r="G12" s="252"/>
      <c r="H12" s="252"/>
      <c r="I12" s="252"/>
      <c r="J12" s="252"/>
      <c r="K12" s="91"/>
      <c r="L12" s="91"/>
    </row>
    <row r="15" spans="3:12" ht="34.5" x14ac:dyDescent="0.25">
      <c r="C15" s="251" t="s">
        <v>250</v>
      </c>
      <c r="D15" s="251"/>
      <c r="E15" s="251"/>
      <c r="F15" s="251"/>
      <c r="G15" s="251"/>
      <c r="H15" s="251"/>
      <c r="I15" s="251"/>
      <c r="J15" s="251"/>
      <c r="K15" s="92"/>
    </row>
    <row r="20" spans="3:10" ht="18.75" x14ac:dyDescent="0.3">
      <c r="D20" s="93" t="s">
        <v>251</v>
      </c>
      <c r="F20" s="248"/>
      <c r="G20" s="248"/>
      <c r="H20" s="248"/>
      <c r="I20" s="248"/>
    </row>
    <row r="21" spans="3:10" x14ac:dyDescent="0.25">
      <c r="F21" s="248"/>
      <c r="G21" s="248"/>
      <c r="H21" s="248"/>
      <c r="I21" s="248"/>
    </row>
    <row r="22" spans="3:10" x14ac:dyDescent="0.25">
      <c r="F22" s="248"/>
      <c r="G22" s="248"/>
      <c r="H22" s="248"/>
      <c r="I22" s="248"/>
    </row>
    <row r="23" spans="3:10" x14ac:dyDescent="0.25">
      <c r="F23" s="248"/>
      <c r="G23" s="248"/>
      <c r="H23" s="248"/>
      <c r="I23" s="248"/>
    </row>
    <row r="26" spans="3:10" x14ac:dyDescent="0.25">
      <c r="C26" t="s">
        <v>252</v>
      </c>
      <c r="J26" s="96"/>
    </row>
    <row r="28" spans="3:10" x14ac:dyDescent="0.25">
      <c r="C28" t="s">
        <v>253</v>
      </c>
      <c r="F28" s="250"/>
      <c r="G28" s="250"/>
      <c r="H28" s="250"/>
      <c r="I28" s="250"/>
    </row>
    <row r="31" spans="3:10" ht="18.75" x14ac:dyDescent="0.25">
      <c r="C31" s="94" t="s">
        <v>254</v>
      </c>
    </row>
    <row r="32" spans="3:10" x14ac:dyDescent="0.25">
      <c r="E32" s="14" t="s">
        <v>255</v>
      </c>
    </row>
    <row r="33" spans="3:10" x14ac:dyDescent="0.25">
      <c r="E33" s="14" t="s">
        <v>205</v>
      </c>
      <c r="G33" s="250"/>
      <c r="H33" s="250"/>
      <c r="I33" s="250"/>
    </row>
    <row r="34" spans="3:10" x14ac:dyDescent="0.25">
      <c r="C34" s="95"/>
      <c r="E34" s="249" t="s">
        <v>256</v>
      </c>
      <c r="F34" s="249"/>
      <c r="G34" s="249"/>
      <c r="H34" s="249"/>
      <c r="I34" s="249"/>
      <c r="J34" s="249"/>
    </row>
    <row r="35" spans="3:10" x14ac:dyDescent="0.25">
      <c r="C35" s="95"/>
      <c r="E35" s="249"/>
      <c r="F35" s="249"/>
      <c r="G35" s="249"/>
      <c r="H35" s="249"/>
      <c r="I35" s="249"/>
      <c r="J35" s="249"/>
    </row>
    <row r="36" spans="3:10" x14ac:dyDescent="0.25">
      <c r="E36" t="s">
        <v>257</v>
      </c>
    </row>
    <row r="40" spans="3:10" x14ac:dyDescent="0.25">
      <c r="C40" t="s">
        <v>258</v>
      </c>
      <c r="G40" s="96"/>
    </row>
    <row r="41" spans="3:10" x14ac:dyDescent="0.25">
      <c r="C41" t="s">
        <v>259</v>
      </c>
      <c r="G41" s="97"/>
    </row>
    <row r="42" spans="3:10" x14ac:dyDescent="0.25">
      <c r="H42" t="s">
        <v>260</v>
      </c>
    </row>
    <row r="43" spans="3:10" x14ac:dyDescent="0.25">
      <c r="H43" t="s">
        <v>243</v>
      </c>
    </row>
  </sheetData>
  <mergeCells count="11">
    <mergeCell ref="F10:J10"/>
    <mergeCell ref="F11:J11"/>
    <mergeCell ref="F12:J12"/>
    <mergeCell ref="F20:I20"/>
    <mergeCell ref="F21:I21"/>
    <mergeCell ref="F23:I23"/>
    <mergeCell ref="E34:J35"/>
    <mergeCell ref="F28:I28"/>
    <mergeCell ref="G33:I33"/>
    <mergeCell ref="C15:J15"/>
    <mergeCell ref="F22:I22"/>
  </mergeCells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EBE49-2AD1-4DB2-85CF-2D1468DCEDEE}">
  <sheetPr codeName="Feuil8"/>
  <dimension ref="A1:AM46"/>
  <sheetViews>
    <sheetView showGridLines="0" showRowColHeaders="0" tabSelected="1" workbookViewId="0">
      <selection activeCell="C34" sqref="C34"/>
    </sheetView>
  </sheetViews>
  <sheetFormatPr baseColWidth="10" defaultColWidth="0" defaultRowHeight="15" x14ac:dyDescent="0.25"/>
  <cols>
    <col min="1" max="1" width="8" customWidth="1"/>
    <col min="2" max="2" width="23.140625" bestFit="1" customWidth="1"/>
    <col min="3" max="3" width="11.42578125" customWidth="1"/>
    <col min="4" max="4" width="25.28515625" bestFit="1" customWidth="1"/>
    <col min="5" max="8" width="11.42578125" customWidth="1"/>
    <col min="9" max="9" width="13.5703125" customWidth="1"/>
    <col min="10" max="10" width="30.140625" customWidth="1"/>
    <col min="11" max="23" width="11.42578125" hidden="1" customWidth="1"/>
    <col min="24" max="24" width="11.42578125" customWidth="1"/>
    <col min="25" max="25" width="18" bestFit="1" customWidth="1"/>
    <col min="26" max="28" width="11.42578125" customWidth="1"/>
    <col min="29" max="37" width="11.42578125" hidden="1" customWidth="1"/>
    <col min="38" max="39" width="0" hidden="1" customWidth="1"/>
    <col min="40" max="16384" width="11.42578125" hidden="1"/>
  </cols>
  <sheetData>
    <row r="1" spans="1:26" ht="40.5" customHeight="1" x14ac:dyDescent="0.25">
      <c r="A1" s="1"/>
      <c r="B1" s="128"/>
      <c r="C1" s="129"/>
      <c r="D1" s="129"/>
      <c r="E1" s="129"/>
      <c r="F1" s="129"/>
      <c r="G1" s="129"/>
      <c r="H1" s="129"/>
      <c r="I1" s="129"/>
      <c r="J1" s="13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62" t="s">
        <v>266</v>
      </c>
      <c r="C2" s="253"/>
      <c r="D2" s="108"/>
      <c r="E2" s="131"/>
      <c r="F2" s="131"/>
      <c r="G2" s="254" t="s">
        <v>276</v>
      </c>
      <c r="H2" s="254"/>
      <c r="I2" s="108"/>
      <c r="J2" s="13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62" t="s">
        <v>277</v>
      </c>
      <c r="C3" s="253"/>
      <c r="D3" s="108"/>
      <c r="E3" s="131"/>
      <c r="F3" s="131"/>
      <c r="G3" s="253" t="s">
        <v>278</v>
      </c>
      <c r="H3" s="253"/>
      <c r="I3" s="109"/>
      <c r="J3" s="13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62"/>
      <c r="C4" s="253"/>
      <c r="D4" s="266"/>
      <c r="E4" s="131"/>
      <c r="F4" s="131"/>
      <c r="G4" s="253" t="s">
        <v>279</v>
      </c>
      <c r="H4" s="253"/>
      <c r="I4" s="111"/>
      <c r="J4" s="13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33"/>
      <c r="C5" s="110"/>
      <c r="D5" s="110"/>
      <c r="E5" s="110"/>
      <c r="F5" s="110"/>
      <c r="G5" s="110"/>
      <c r="H5" s="110"/>
      <c r="I5" s="110"/>
      <c r="J5" s="13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25">
      <c r="A6" s="1"/>
      <c r="B6" s="256" t="s">
        <v>304</v>
      </c>
      <c r="C6" s="257"/>
      <c r="D6" s="257"/>
      <c r="E6" s="257"/>
      <c r="F6" s="257"/>
      <c r="G6" s="257"/>
      <c r="H6" s="257"/>
      <c r="I6" s="257"/>
      <c r="J6" s="25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02" t="s">
        <v>280</v>
      </c>
      <c r="Y6" s="103">
        <v>387292690</v>
      </c>
      <c r="Z6" s="102" t="s">
        <v>281</v>
      </c>
    </row>
    <row r="7" spans="1:26" ht="18.75" x14ac:dyDescent="0.25">
      <c r="A7" s="1"/>
      <c r="B7" s="256"/>
      <c r="C7" s="257"/>
      <c r="D7" s="257"/>
      <c r="E7" s="257"/>
      <c r="F7" s="257"/>
      <c r="G7" s="257"/>
      <c r="H7" s="257"/>
      <c r="I7" s="257"/>
      <c r="J7" s="25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02" t="s">
        <v>282</v>
      </c>
      <c r="Y7" s="104">
        <v>475442034</v>
      </c>
      <c r="Z7" s="105" t="s">
        <v>283</v>
      </c>
    </row>
    <row r="8" spans="1:26" x14ac:dyDescent="0.25">
      <c r="A8" s="1"/>
      <c r="B8" s="256"/>
      <c r="C8" s="257"/>
      <c r="D8" s="257"/>
      <c r="E8" s="257"/>
      <c r="F8" s="257"/>
      <c r="G8" s="257"/>
      <c r="H8" s="257"/>
      <c r="I8" s="257"/>
      <c r="J8" s="25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256"/>
      <c r="C9" s="257"/>
      <c r="D9" s="257"/>
      <c r="E9" s="257"/>
      <c r="F9" s="257"/>
      <c r="G9" s="257"/>
      <c r="H9" s="257"/>
      <c r="I9" s="257"/>
      <c r="J9" s="25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49" t="s">
        <v>284</v>
      </c>
      <c r="C10" s="113" t="s">
        <v>285</v>
      </c>
      <c r="D10" s="112" t="s">
        <v>286</v>
      </c>
      <c r="E10" s="112" t="s">
        <v>287</v>
      </c>
      <c r="F10" s="113" t="s">
        <v>288</v>
      </c>
      <c r="G10" s="112" t="s">
        <v>287</v>
      </c>
      <c r="H10" s="113" t="s">
        <v>289</v>
      </c>
      <c r="I10" s="112" t="s">
        <v>287</v>
      </c>
      <c r="J10" s="13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82" t="s">
        <v>697</v>
      </c>
      <c r="C11" s="158" t="s">
        <v>362</v>
      </c>
      <c r="D11" s="159" t="str">
        <f>IF(C11="","",VLOOKUP(C11,BDD_materiel!A$8:F$342,2,0))</f>
        <v>chaussures Sprint</v>
      </c>
      <c r="E11" s="160">
        <f>IF(C11="","",VLOOKUP(C11,BDD_materiel!A$8:F$342,4,0))</f>
        <v>59.9</v>
      </c>
      <c r="F11" s="161">
        <v>1</v>
      </c>
      <c r="G11" s="160">
        <f>IF(C11="","",E11*F11)</f>
        <v>59.9</v>
      </c>
      <c r="H11" s="162">
        <v>0.2</v>
      </c>
      <c r="I11" s="160">
        <f>IF(C11="","",(G11-(G11*H11)))</f>
        <v>47.92</v>
      </c>
      <c r="J11" s="163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83" t="s">
        <v>698</v>
      </c>
      <c r="C12" s="164" t="s">
        <v>335</v>
      </c>
      <c r="D12" s="165" t="str">
        <f>IF(C12="","",VLOOKUP(C12,BDD_materiel!A$8:F$342,2,0))</f>
        <v>Vari spin D,TECS</v>
      </c>
      <c r="E12" s="166">
        <f>IF(C12="","",VLOOKUP(C12,BDD_materiel!A$8:F$342,4,0))</f>
        <v>32.9</v>
      </c>
      <c r="F12" s="167">
        <v>1</v>
      </c>
      <c r="G12" s="166">
        <f t="shared" ref="G12:G25" si="0">IF(C12="","",E12*F12)</f>
        <v>32.9</v>
      </c>
      <c r="H12" s="168">
        <v>0.2</v>
      </c>
      <c r="I12" s="166">
        <f t="shared" ref="I12:I25" si="1">IF(C12="","",(G12-(G12*H12)))</f>
        <v>26.32</v>
      </c>
      <c r="J12" s="169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83" t="s">
        <v>699</v>
      </c>
      <c r="C13" s="164" t="s">
        <v>363</v>
      </c>
      <c r="D13" s="165" t="str">
        <f>IF(C13="","",VLOOKUP(C13,BDD_materiel!A$8:F$342,2,0))</f>
        <v>Bois Joola eagle carbon extrem</v>
      </c>
      <c r="E13" s="166">
        <f>IF(C13="","",VLOOKUP(C13,BDD_materiel!A$8:F$342,4,0))</f>
        <v>46.9</v>
      </c>
      <c r="F13" s="167">
        <v>1</v>
      </c>
      <c r="G13" s="166">
        <f t="shared" si="0"/>
        <v>46.9</v>
      </c>
      <c r="H13" s="168">
        <v>0.2</v>
      </c>
      <c r="I13" s="166">
        <f t="shared" si="1"/>
        <v>37.519999999999996</v>
      </c>
      <c r="J13" s="169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83"/>
      <c r="C14" s="164"/>
      <c r="D14" s="165" t="str">
        <f>IF(C14="","",VLOOKUP(C14,BDD_materiel!A$8:F$342,2,0))</f>
        <v/>
      </c>
      <c r="E14" s="166" t="str">
        <f>IF(C14="","",VLOOKUP(C14,BDD_materiel!A$8:F$342,4,0))</f>
        <v/>
      </c>
      <c r="F14" s="167"/>
      <c r="G14" s="166" t="str">
        <f t="shared" si="0"/>
        <v/>
      </c>
      <c r="H14" s="168"/>
      <c r="I14" s="166" t="str">
        <f t="shared" si="1"/>
        <v/>
      </c>
      <c r="J14" s="169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83"/>
      <c r="C15" s="164"/>
      <c r="D15" s="165" t="str">
        <f>IF(C15="","",VLOOKUP(C15,BDD_materiel!A$8:F$342,2,0))</f>
        <v/>
      </c>
      <c r="E15" s="166" t="str">
        <f>IF(C15="","",VLOOKUP(C15,BDD_materiel!A$8:F$342,4,0))</f>
        <v/>
      </c>
      <c r="F15" s="167"/>
      <c r="G15" s="166" t="str">
        <f t="shared" si="0"/>
        <v/>
      </c>
      <c r="H15" s="168"/>
      <c r="I15" s="166" t="str">
        <f t="shared" si="1"/>
        <v/>
      </c>
      <c r="J15" s="16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83"/>
      <c r="C16" s="164"/>
      <c r="D16" s="165" t="str">
        <f>IF(C16="","",VLOOKUP(C16,BDD_materiel!A$8:F$342,2,0))</f>
        <v/>
      </c>
      <c r="E16" s="166" t="str">
        <f>IF(C16="","",VLOOKUP(C16,BDD_materiel!A$8:F$342,4,0))</f>
        <v/>
      </c>
      <c r="F16" s="167"/>
      <c r="G16" s="166" t="str">
        <f t="shared" si="0"/>
        <v/>
      </c>
      <c r="H16" s="168"/>
      <c r="I16" s="166" t="str">
        <f t="shared" si="1"/>
        <v/>
      </c>
      <c r="J16" s="169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83"/>
      <c r="C17" s="164"/>
      <c r="D17" s="165" t="str">
        <f>IF(C17="","",VLOOKUP(C17,BDD_materiel!A$8:F$342,2,0))</f>
        <v/>
      </c>
      <c r="E17" s="166" t="str">
        <f>IF(C17="","",VLOOKUP(C17,BDD_materiel!A$8:F$342,4,0))</f>
        <v/>
      </c>
      <c r="F17" s="167"/>
      <c r="G17" s="166" t="str">
        <f t="shared" si="0"/>
        <v/>
      </c>
      <c r="H17" s="168"/>
      <c r="I17" s="166" t="str">
        <f t="shared" si="1"/>
        <v/>
      </c>
      <c r="J17" s="169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83"/>
      <c r="C18" s="164"/>
      <c r="D18" s="165" t="str">
        <f>IF(C18="","",VLOOKUP(C18,BDD_materiel!A$8:F$342,2,0))</f>
        <v/>
      </c>
      <c r="E18" s="166" t="str">
        <f>IF(C18="","",VLOOKUP(C18,BDD_materiel!A$8:F$342,4,0))</f>
        <v/>
      </c>
      <c r="F18" s="167"/>
      <c r="G18" s="166" t="str">
        <f t="shared" si="0"/>
        <v/>
      </c>
      <c r="H18" s="168"/>
      <c r="I18" s="166" t="str">
        <f t="shared" si="1"/>
        <v/>
      </c>
      <c r="J18" s="169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83"/>
      <c r="C19" s="164"/>
      <c r="D19" s="165" t="str">
        <f>IF(C19="","",VLOOKUP(C19,BDD_materiel!A$8:F$342,2,0))</f>
        <v/>
      </c>
      <c r="E19" s="166" t="str">
        <f>IF(C19="","",VLOOKUP(C19,BDD_materiel!A$8:F$342,4,0))</f>
        <v/>
      </c>
      <c r="F19" s="167"/>
      <c r="G19" s="166" t="str">
        <f t="shared" si="0"/>
        <v/>
      </c>
      <c r="H19" s="168"/>
      <c r="I19" s="166" t="str">
        <f t="shared" si="1"/>
        <v/>
      </c>
      <c r="J19" s="169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83"/>
      <c r="C20" s="164"/>
      <c r="D20" s="165" t="str">
        <f>IF(C20="","",VLOOKUP(C20,BDD_materiel!A$8:F$342,2,0))</f>
        <v/>
      </c>
      <c r="E20" s="166" t="str">
        <f>IF(C20="","",VLOOKUP(C20,BDD_materiel!A$8:F$342,4,0))</f>
        <v/>
      </c>
      <c r="F20" s="167"/>
      <c r="G20" s="166" t="str">
        <f t="shared" si="0"/>
        <v/>
      </c>
      <c r="H20" s="168"/>
      <c r="I20" s="166" t="str">
        <f t="shared" si="1"/>
        <v/>
      </c>
      <c r="J20" s="169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83"/>
      <c r="C21" s="164"/>
      <c r="D21" s="165" t="str">
        <f>IF(C21="","",VLOOKUP(C21,BDD_materiel!A$8:F$342,2,0))</f>
        <v/>
      </c>
      <c r="E21" s="166" t="str">
        <f>IF(C21="","",VLOOKUP(C21,BDD_materiel!A$8:F$342,4,0))</f>
        <v/>
      </c>
      <c r="F21" s="170"/>
      <c r="G21" s="166" t="str">
        <f t="shared" si="0"/>
        <v/>
      </c>
      <c r="H21" s="171"/>
      <c r="I21" s="166" t="str">
        <f t="shared" si="1"/>
        <v/>
      </c>
      <c r="J21" s="17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83"/>
      <c r="C22" s="164"/>
      <c r="D22" s="165" t="str">
        <f>IF(C22="","",VLOOKUP(C22,BDD_materiel!A$8:F$342,2,0))</f>
        <v/>
      </c>
      <c r="E22" s="166" t="str">
        <f>IF(C22="","",VLOOKUP(C22,BDD_materiel!A$8:F$342,4,0))</f>
        <v/>
      </c>
      <c r="F22" s="170"/>
      <c r="G22" s="166" t="str">
        <f t="shared" si="0"/>
        <v/>
      </c>
      <c r="H22" s="171"/>
      <c r="I22" s="166" t="str">
        <f t="shared" si="1"/>
        <v/>
      </c>
      <c r="J22" s="17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83"/>
      <c r="C23" s="164"/>
      <c r="D23" s="165" t="str">
        <f>IF(C23="","",VLOOKUP(C23,BDD_materiel!A$8:F$342,2,0))</f>
        <v/>
      </c>
      <c r="E23" s="166" t="str">
        <f>IF(C23="","",VLOOKUP(C23,BDD_materiel!A$8:F$342,4,0))</f>
        <v/>
      </c>
      <c r="F23" s="170"/>
      <c r="G23" s="166" t="str">
        <f t="shared" si="0"/>
        <v/>
      </c>
      <c r="H23" s="171"/>
      <c r="I23" s="166" t="str">
        <f t="shared" si="1"/>
        <v/>
      </c>
      <c r="J23" s="173"/>
      <c r="K23" s="1"/>
      <c r="L23" s="1"/>
      <c r="M23" s="1"/>
      <c r="N23" s="1"/>
      <c r="O23" s="10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83"/>
      <c r="C24" s="164"/>
      <c r="D24" s="165" t="str">
        <f>IF(C24="","",VLOOKUP(C24,BDD_materiel!A$8:F$342,2,0))</f>
        <v/>
      </c>
      <c r="E24" s="166" t="str">
        <f>IF(C24="","",VLOOKUP(C24,BDD_materiel!A$8:F$342,4,0))</f>
        <v/>
      </c>
      <c r="F24" s="170"/>
      <c r="G24" s="166" t="str">
        <f t="shared" si="0"/>
        <v/>
      </c>
      <c r="H24" s="171"/>
      <c r="I24" s="166" t="str">
        <f t="shared" si="1"/>
        <v/>
      </c>
      <c r="J24" s="17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83"/>
      <c r="C25" s="164"/>
      <c r="D25" s="165" t="str">
        <f>IF(C25="","",VLOOKUP(C25,BDD_materiel!A$8:F$342,2,0))</f>
        <v/>
      </c>
      <c r="E25" s="166" t="str">
        <f>IF(C25="","",VLOOKUP(C25,BDD_materiel!A$8:F$342,4,0))</f>
        <v/>
      </c>
      <c r="F25" s="175"/>
      <c r="G25" s="166" t="str">
        <f t="shared" si="0"/>
        <v/>
      </c>
      <c r="H25" s="176"/>
      <c r="I25" s="166" t="str">
        <f t="shared" si="1"/>
        <v/>
      </c>
      <c r="J25" s="17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35"/>
      <c r="C26" s="114"/>
      <c r="D26" s="114"/>
      <c r="E26" s="114" t="s">
        <v>290</v>
      </c>
      <c r="F26" s="114"/>
      <c r="G26" s="123"/>
      <c r="H26" s="154"/>
      <c r="I26" s="124">
        <f>SUM(I11:I20)</f>
        <v>111.76</v>
      </c>
      <c r="J26" s="13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35"/>
      <c r="C27" s="114"/>
      <c r="D27" s="114"/>
      <c r="E27" s="114" t="s">
        <v>291</v>
      </c>
      <c r="F27" s="114"/>
      <c r="G27" s="114"/>
      <c r="H27" s="114"/>
      <c r="I27" s="124">
        <f>IF(C11="","",IF(I26&lt;45,parametre!I12,IF(I26&lt;=80,parametre!I13,0)))</f>
        <v>0</v>
      </c>
      <c r="J27" s="13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35"/>
      <c r="C28" s="114"/>
      <c r="D28" s="114"/>
      <c r="E28" s="114" t="s">
        <v>292</v>
      </c>
      <c r="F28" s="114"/>
      <c r="G28" s="114"/>
      <c r="H28" s="114"/>
      <c r="I28" s="123"/>
      <c r="J28" s="13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35"/>
      <c r="C29" s="114"/>
      <c r="D29" s="114"/>
      <c r="E29" s="114"/>
      <c r="F29" s="114"/>
      <c r="G29" s="114"/>
      <c r="H29" s="114"/>
      <c r="I29" s="125">
        <f>IF(C11="","",I26+I27-I28)</f>
        <v>111.76</v>
      </c>
      <c r="J29" s="13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thickBot="1" x14ac:dyDescent="0.3">
      <c r="A30" s="1"/>
      <c r="B30" s="146"/>
      <c r="C30" s="147"/>
      <c r="D30" s="147"/>
      <c r="E30" s="147"/>
      <c r="F30" s="147"/>
      <c r="G30" s="147"/>
      <c r="H30" s="147"/>
      <c r="I30" s="147"/>
      <c r="J30" s="14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 x14ac:dyDescent="0.25">
      <c r="A31" s="1"/>
      <c r="B31" s="259" t="s">
        <v>293</v>
      </c>
      <c r="C31" s="260"/>
      <c r="D31" s="260"/>
      <c r="E31" s="260"/>
      <c r="F31" s="260"/>
      <c r="G31" s="260"/>
      <c r="H31" s="260"/>
      <c r="I31" s="260"/>
      <c r="J31" s="26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259"/>
      <c r="C32" s="260"/>
      <c r="D32" s="260"/>
      <c r="E32" s="260"/>
      <c r="F32" s="260"/>
      <c r="G32" s="260"/>
      <c r="H32" s="260"/>
      <c r="I32" s="260"/>
      <c r="J32" s="261"/>
      <c r="K32" s="1"/>
      <c r="L32" s="1"/>
      <c r="M32" s="1"/>
      <c r="N32" s="1"/>
      <c r="O32" s="1"/>
      <c r="P32" s="1"/>
      <c r="Q32" s="1"/>
      <c r="R32" s="255" t="s">
        <v>294</v>
      </c>
      <c r="S32" s="255"/>
      <c r="T32" s="14"/>
      <c r="U32" s="1"/>
      <c r="V32" s="1"/>
      <c r="W32" s="1"/>
      <c r="X32" s="1"/>
      <c r="Y32" s="1"/>
      <c r="Z32" s="1"/>
    </row>
    <row r="33" spans="1:26" ht="29.25" customHeight="1" x14ac:dyDescent="0.25">
      <c r="A33" s="1"/>
      <c r="B33" s="150" t="s">
        <v>295</v>
      </c>
      <c r="C33" s="151" t="s">
        <v>296</v>
      </c>
      <c r="D33" s="151" t="s">
        <v>297</v>
      </c>
      <c r="E33" s="152" t="s">
        <v>298</v>
      </c>
      <c r="F33" s="152" t="s">
        <v>299</v>
      </c>
      <c r="G33" s="116" t="s">
        <v>222</v>
      </c>
      <c r="H33" s="115" t="s">
        <v>300</v>
      </c>
      <c r="I33" s="126" t="s">
        <v>301</v>
      </c>
      <c r="J33" s="153" t="s">
        <v>315</v>
      </c>
      <c r="K33" s="1"/>
      <c r="L33" s="1"/>
      <c r="M33" s="1"/>
      <c r="N33" s="1"/>
      <c r="O33" s="1"/>
      <c r="P33" s="1"/>
      <c r="Q33" s="1"/>
      <c r="R33" s="106" t="s">
        <v>302</v>
      </c>
      <c r="S33" s="106" t="s">
        <v>303</v>
      </c>
      <c r="T33" s="14"/>
      <c r="U33" s="1"/>
      <c r="V33" s="1"/>
      <c r="W33" s="1"/>
      <c r="X33" s="1"/>
      <c r="Y33" s="1"/>
      <c r="Z33" s="1"/>
    </row>
    <row r="34" spans="1:26" x14ac:dyDescent="0.25">
      <c r="A34" s="1"/>
      <c r="B34" s="137" t="s">
        <v>699</v>
      </c>
      <c r="C34" s="117"/>
      <c r="D34" s="117"/>
      <c r="E34" s="118"/>
      <c r="F34" s="119"/>
      <c r="G34" s="120">
        <f>IF(B34="","",SUMIFS((I$11:I$20),(B$11:B$20),B34))</f>
        <v>37.519999999999996</v>
      </c>
      <c r="H34" s="120">
        <f t="shared" ref="H34:H42" si="2">IF(B34="","",L$34)</f>
        <v>0</v>
      </c>
      <c r="I34" s="127">
        <f>IF(G34="","",G34+H34)</f>
        <v>37.519999999999996</v>
      </c>
      <c r="J34" s="138" t="s">
        <v>700</v>
      </c>
      <c r="K34" s="1">
        <f>COUNTA(B34:B42)</f>
        <v>3</v>
      </c>
      <c r="L34" s="101">
        <f>I27/K34</f>
        <v>0</v>
      </c>
      <c r="M34" s="101">
        <f>SUM(B34:B42)</f>
        <v>0</v>
      </c>
      <c r="N34" s="101">
        <f>SUM(C34:C42)</f>
        <v>0</v>
      </c>
      <c r="O34" s="101">
        <f>I34-F34</f>
        <v>37.519999999999996</v>
      </c>
      <c r="P34" s="1"/>
      <c r="Q34" s="1"/>
      <c r="R34" s="1">
        <f>_xlfn.NUMBERVALUE(I34)</f>
        <v>37.520000000000003</v>
      </c>
      <c r="S34" s="1">
        <f>ROUNDUP(R34,2)</f>
        <v>37.520000000000003</v>
      </c>
      <c r="T34" s="101"/>
      <c r="U34" s="1"/>
      <c r="V34" s="101" t="str">
        <f>IF(F34="","",I34-F34)</f>
        <v/>
      </c>
      <c r="W34" s="1"/>
      <c r="X34" s="1"/>
      <c r="Y34" s="1"/>
      <c r="Z34" s="1"/>
    </row>
    <row r="35" spans="1:26" x14ac:dyDescent="0.25">
      <c r="A35" s="1"/>
      <c r="B35" s="137" t="s">
        <v>698</v>
      </c>
      <c r="C35" s="117"/>
      <c r="D35" s="117"/>
      <c r="E35" s="118"/>
      <c r="F35" s="119"/>
      <c r="G35" s="120">
        <f t="shared" ref="G35:G42" si="3">IF(B35="","",SUMIFS((I$11:I$20),(B$11:B$20),B35))</f>
        <v>26.32</v>
      </c>
      <c r="H35" s="120">
        <f t="shared" si="2"/>
        <v>0</v>
      </c>
      <c r="I35" s="127">
        <f t="shared" ref="I35:I42" si="4">IF(G35="","",G35+H35)</f>
        <v>26.32</v>
      </c>
      <c r="J35" s="138"/>
      <c r="K35" s="1"/>
      <c r="L35" s="1"/>
      <c r="M35" s="1"/>
      <c r="N35" s="1"/>
      <c r="O35" s="101">
        <f t="shared" ref="O35:O39" si="5">G35-F35</f>
        <v>26.32</v>
      </c>
      <c r="P35" s="1"/>
      <c r="Q35" s="1"/>
      <c r="R35" s="1">
        <f t="shared" ref="R35:R42" si="6">_xlfn.NUMBERVALUE(I35)</f>
        <v>26.32</v>
      </c>
      <c r="S35" s="1">
        <f t="shared" ref="S35:S42" si="7">ROUNDUP(R35,2)</f>
        <v>26.32</v>
      </c>
      <c r="T35" s="101"/>
      <c r="U35" s="1"/>
      <c r="V35" s="101" t="str">
        <f t="shared" ref="V35:V42" si="8">IF(F35="","",I35-F35)</f>
        <v/>
      </c>
      <c r="W35" s="1"/>
      <c r="X35" s="1"/>
      <c r="Y35" s="1"/>
      <c r="Z35" s="1"/>
    </row>
    <row r="36" spans="1:26" x14ac:dyDescent="0.25">
      <c r="A36" s="1"/>
      <c r="B36" s="137" t="s">
        <v>697</v>
      </c>
      <c r="C36" s="117"/>
      <c r="D36" s="117"/>
      <c r="E36" s="118"/>
      <c r="F36" s="119"/>
      <c r="G36" s="120">
        <f t="shared" si="3"/>
        <v>47.92</v>
      </c>
      <c r="H36" s="120">
        <f t="shared" si="2"/>
        <v>0</v>
      </c>
      <c r="I36" s="127">
        <f t="shared" si="4"/>
        <v>47.92</v>
      </c>
      <c r="J36" s="138"/>
      <c r="K36" s="1"/>
      <c r="L36" s="1"/>
      <c r="M36" s="1"/>
      <c r="N36" s="1"/>
      <c r="O36" s="101">
        <f t="shared" si="5"/>
        <v>47.92</v>
      </c>
      <c r="P36" s="1"/>
      <c r="Q36" s="1"/>
      <c r="R36" s="1">
        <f t="shared" si="6"/>
        <v>47.92</v>
      </c>
      <c r="S36" s="1">
        <f t="shared" si="7"/>
        <v>47.92</v>
      </c>
      <c r="T36" s="101"/>
      <c r="U36" s="1"/>
      <c r="V36" s="101" t="str">
        <f t="shared" si="8"/>
        <v/>
      </c>
      <c r="W36" s="1"/>
      <c r="X36" s="1"/>
      <c r="Y36" s="1"/>
      <c r="Z36" s="1"/>
    </row>
    <row r="37" spans="1:26" x14ac:dyDescent="0.25">
      <c r="A37" s="1"/>
      <c r="B37" s="137"/>
      <c r="C37" s="117"/>
      <c r="D37" s="117"/>
      <c r="E37" s="118"/>
      <c r="F37" s="119"/>
      <c r="G37" s="120" t="str">
        <f t="shared" si="3"/>
        <v/>
      </c>
      <c r="H37" s="120" t="str">
        <f t="shared" si="2"/>
        <v/>
      </c>
      <c r="I37" s="127" t="str">
        <f t="shared" si="4"/>
        <v/>
      </c>
      <c r="J37" s="138"/>
      <c r="K37" s="1"/>
      <c r="L37" s="1"/>
      <c r="M37" s="1"/>
      <c r="N37" s="1"/>
      <c r="O37" s="101" t="e">
        <f t="shared" si="5"/>
        <v>#VALUE!</v>
      </c>
      <c r="P37" s="1"/>
      <c r="Q37" s="1"/>
      <c r="R37" s="1">
        <f t="shared" si="6"/>
        <v>0</v>
      </c>
      <c r="S37" s="1">
        <f t="shared" si="7"/>
        <v>0</v>
      </c>
      <c r="T37" s="101"/>
      <c r="U37" s="1"/>
      <c r="V37" s="101" t="str">
        <f t="shared" si="8"/>
        <v/>
      </c>
      <c r="W37" s="1"/>
      <c r="X37" s="1"/>
      <c r="Y37" s="1"/>
      <c r="Z37" s="1"/>
    </row>
    <row r="38" spans="1:26" x14ac:dyDescent="0.25">
      <c r="A38" s="1"/>
      <c r="B38" s="137"/>
      <c r="C38" s="117"/>
      <c r="D38" s="117"/>
      <c r="E38" s="118"/>
      <c r="F38" s="119"/>
      <c r="G38" s="120" t="str">
        <f t="shared" si="3"/>
        <v/>
      </c>
      <c r="H38" s="120" t="str">
        <f t="shared" si="2"/>
        <v/>
      </c>
      <c r="I38" s="127" t="str">
        <f t="shared" si="4"/>
        <v/>
      </c>
      <c r="J38" s="138"/>
      <c r="K38" s="1"/>
      <c r="L38" s="1"/>
      <c r="M38" s="1"/>
      <c r="N38" s="1"/>
      <c r="O38" s="101" t="e">
        <f t="shared" si="5"/>
        <v>#VALUE!</v>
      </c>
      <c r="P38" s="1"/>
      <c r="Q38" s="1"/>
      <c r="R38" s="1">
        <f t="shared" si="6"/>
        <v>0</v>
      </c>
      <c r="S38" s="1">
        <f t="shared" si="7"/>
        <v>0</v>
      </c>
      <c r="T38" s="101"/>
      <c r="U38" s="1"/>
      <c r="V38" s="101" t="str">
        <f t="shared" si="8"/>
        <v/>
      </c>
      <c r="W38" s="1"/>
      <c r="X38" s="1"/>
      <c r="Y38" s="1"/>
      <c r="Z38" s="1"/>
    </row>
    <row r="39" spans="1:26" x14ac:dyDescent="0.25">
      <c r="A39" s="1"/>
      <c r="B39" s="137"/>
      <c r="C39" s="117"/>
      <c r="D39" s="117"/>
      <c r="E39" s="118"/>
      <c r="F39" s="119"/>
      <c r="G39" s="120" t="str">
        <f t="shared" si="3"/>
        <v/>
      </c>
      <c r="H39" s="120" t="str">
        <f t="shared" si="2"/>
        <v/>
      </c>
      <c r="I39" s="127" t="str">
        <f t="shared" si="4"/>
        <v/>
      </c>
      <c r="J39" s="138"/>
      <c r="K39" s="1"/>
      <c r="L39" s="1"/>
      <c r="M39" s="1"/>
      <c r="N39" s="1"/>
      <c r="O39" s="101" t="e">
        <f t="shared" si="5"/>
        <v>#VALUE!</v>
      </c>
      <c r="P39" s="1"/>
      <c r="Q39" s="1"/>
      <c r="R39" s="1">
        <f t="shared" si="6"/>
        <v>0</v>
      </c>
      <c r="S39" s="1">
        <f t="shared" si="7"/>
        <v>0</v>
      </c>
      <c r="T39" s="101"/>
      <c r="U39" s="1"/>
      <c r="V39" s="101" t="str">
        <f t="shared" si="8"/>
        <v/>
      </c>
      <c r="W39" s="1"/>
      <c r="X39" s="1"/>
      <c r="Y39" s="1"/>
      <c r="Z39" s="1"/>
    </row>
    <row r="40" spans="1:26" x14ac:dyDescent="0.25">
      <c r="A40" s="1"/>
      <c r="B40" s="137"/>
      <c r="C40" s="117"/>
      <c r="D40" s="117"/>
      <c r="E40" s="118"/>
      <c r="F40" s="119"/>
      <c r="G40" s="120"/>
      <c r="H40" s="120"/>
      <c r="I40" s="127"/>
      <c r="J40" s="138"/>
      <c r="K40" s="1"/>
      <c r="L40" s="1"/>
      <c r="M40" s="1"/>
      <c r="N40" s="1"/>
      <c r="O40" s="101"/>
      <c r="P40" s="1"/>
      <c r="Q40" s="1"/>
      <c r="R40" s="1"/>
      <c r="S40" s="1"/>
      <c r="T40" s="101"/>
      <c r="U40" s="1"/>
      <c r="V40" s="101"/>
      <c r="W40" s="1"/>
      <c r="X40" s="1"/>
      <c r="Y40" s="1"/>
      <c r="Z40" s="1"/>
    </row>
    <row r="41" spans="1:26" x14ac:dyDescent="0.25">
      <c r="A41" s="1"/>
      <c r="B41" s="137"/>
      <c r="C41" s="117"/>
      <c r="D41" s="117"/>
      <c r="E41" s="118"/>
      <c r="F41" s="119"/>
      <c r="G41" s="120"/>
      <c r="H41" s="120"/>
      <c r="I41" s="127"/>
      <c r="J41" s="138"/>
      <c r="K41" s="1"/>
      <c r="L41" s="1"/>
      <c r="M41" s="1"/>
      <c r="N41" s="1"/>
      <c r="O41" s="101"/>
      <c r="P41" s="1"/>
      <c r="Q41" s="1"/>
      <c r="R41" s="1"/>
      <c r="S41" s="1"/>
      <c r="T41" s="101"/>
      <c r="U41" s="1"/>
      <c r="V41" s="101"/>
      <c r="W41" s="1"/>
      <c r="X41" s="1"/>
      <c r="Y41" s="1"/>
      <c r="Z41" s="1"/>
    </row>
    <row r="42" spans="1:26" ht="15.75" thickBot="1" x14ac:dyDescent="0.3">
      <c r="A42" s="1"/>
      <c r="B42" s="139"/>
      <c r="C42" s="140"/>
      <c r="D42" s="140"/>
      <c r="E42" s="141"/>
      <c r="F42" s="142"/>
      <c r="G42" s="143" t="str">
        <f t="shared" si="3"/>
        <v/>
      </c>
      <c r="H42" s="143" t="str">
        <f t="shared" si="2"/>
        <v/>
      </c>
      <c r="I42" s="144" t="str">
        <f t="shared" si="4"/>
        <v/>
      </c>
      <c r="J42" s="145"/>
      <c r="K42" s="1"/>
      <c r="L42" s="1"/>
      <c r="M42" s="1"/>
      <c r="N42" s="1"/>
      <c r="O42" s="1"/>
      <c r="P42" s="1"/>
      <c r="Q42" s="1"/>
      <c r="R42" s="1">
        <f t="shared" si="6"/>
        <v>0</v>
      </c>
      <c r="S42" s="1">
        <f t="shared" si="7"/>
        <v>0</v>
      </c>
      <c r="T42" s="101"/>
      <c r="U42" s="1"/>
      <c r="V42" s="101" t="str">
        <f t="shared" si="8"/>
        <v/>
      </c>
      <c r="W42" s="1"/>
      <c r="X42" s="1"/>
      <c r="Y42" s="1"/>
      <c r="Z42" s="1"/>
    </row>
    <row r="43" spans="1:26" x14ac:dyDescent="0.25">
      <c r="A43" s="1"/>
      <c r="B43" s="1"/>
      <c r="C43" s="1"/>
      <c r="D43" s="101"/>
      <c r="E43" s="10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01"/>
      <c r="C44" s="1"/>
      <c r="D44" s="1"/>
      <c r="E44" s="10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</sheetData>
  <mergeCells count="9">
    <mergeCell ref="G3:H3"/>
    <mergeCell ref="G2:H2"/>
    <mergeCell ref="R32:S32"/>
    <mergeCell ref="B6:J9"/>
    <mergeCell ref="B31:J32"/>
    <mergeCell ref="G4:H4"/>
    <mergeCell ref="B2:C2"/>
    <mergeCell ref="B3:C3"/>
    <mergeCell ref="B4:C4"/>
  </mergeCells>
  <conditionalFormatting sqref="B34:B42">
    <cfRule type="expression" dxfId="2" priority="3">
      <formula>F34=I34</formula>
    </cfRule>
  </conditionalFormatting>
  <conditionalFormatting sqref="B34:B42">
    <cfRule type="expression" dxfId="1" priority="2">
      <formula>B34=""</formula>
    </cfRule>
  </conditionalFormatting>
  <conditionalFormatting sqref="B34:B42">
    <cfRule type="expression" dxfId="0" priority="1">
      <formula>F34&lt;&gt;I34</formula>
    </cfRule>
  </conditionalFormatting>
  <dataValidations count="3">
    <dataValidation type="list" allowBlank="1" showInputMessage="1" showErrorMessage="1" sqref="B34:B42" xr:uid="{9D1CC973-44AC-4C34-8AF9-48121EEF11EF}">
      <formula1>$B$11:$B$20</formula1>
    </dataValidation>
    <dataValidation type="list" allowBlank="1" showInputMessage="1" showErrorMessage="1" sqref="C34:C42" xr:uid="{301B4FA1-6E93-493F-A9D3-275F769F8BE6}">
      <formula1>paiement</formula1>
    </dataValidation>
    <dataValidation type="list" allowBlank="1" showInputMessage="1" showErrorMessage="1" sqref="D34:D42" xr:uid="{953C0D7C-76EB-407E-8525-71193D70FC09}">
      <formula1>banque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46FE8BD-5985-42E4-9202-8D30CAB649C2}">
          <x14:formula1>
            <xm:f>parametre!$S$2:$S$4</xm:f>
          </x14:formula1>
          <xm:sqref>D2</xm:sqref>
        </x14:dataValidation>
        <x14:dataValidation type="list" allowBlank="1" showInputMessage="1" showErrorMessage="1" xr:uid="{8A86F396-9C6E-4160-A154-0FCF6AF01505}">
          <x14:formula1>
            <xm:f>BDD_materiel!$A$8:$A$212</xm:f>
          </x14:formula1>
          <xm:sqref>C11:C25</xm:sqref>
        </x14:dataValidation>
        <x14:dataValidation type="list" allowBlank="1" showInputMessage="1" showErrorMessage="1" xr:uid="{E4BABE95-B7E9-403C-9486-758910DDF34C}">
          <x14:formula1>
            <xm:f>BDD_licencies!$A$7:$A$1093</xm:f>
          </x14:formula1>
          <xm:sqref>B11:B25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8DC37-E505-41A6-BC21-0831DA5E24CF}">
  <sheetPr codeName="Feuil9"/>
  <dimension ref="B1:M5"/>
  <sheetViews>
    <sheetView workbookViewId="0">
      <selection activeCell="I14" sqref="I14"/>
    </sheetView>
  </sheetViews>
  <sheetFormatPr baseColWidth="10" defaultRowHeight="15" x14ac:dyDescent="0.25"/>
  <cols>
    <col min="2" max="2" width="17.140625" customWidth="1"/>
    <col min="3" max="3" width="15.7109375" customWidth="1"/>
    <col min="8" max="8" width="12.28515625" bestFit="1" customWidth="1"/>
    <col min="9" max="9" width="14.85546875" customWidth="1"/>
    <col min="13" max="13" width="14" bestFit="1" customWidth="1"/>
  </cols>
  <sheetData>
    <row r="1" spans="2:13" ht="15" customHeight="1" x14ac:dyDescent="0.25">
      <c r="B1" s="240" t="s">
        <v>310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2:13" ht="15" customHeight="1" x14ac:dyDescent="0.25"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2:13" ht="15" customHeight="1" x14ac:dyDescent="0.25"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4" spans="2:13" x14ac:dyDescent="0.25">
      <c r="B4" s="264" t="s">
        <v>703</v>
      </c>
      <c r="C4" s="264"/>
      <c r="D4" s="264"/>
      <c r="E4" s="264"/>
      <c r="F4" s="264"/>
      <c r="G4" s="263" t="s">
        <v>704</v>
      </c>
      <c r="H4" s="263"/>
      <c r="I4" s="263"/>
      <c r="J4" s="263"/>
      <c r="K4" s="263"/>
      <c r="L4" s="263"/>
      <c r="M4" s="265"/>
    </row>
    <row r="5" spans="2:13" s="121" customFormat="1" ht="30" x14ac:dyDescent="0.25">
      <c r="B5" s="121" t="s">
        <v>277</v>
      </c>
      <c r="C5" s="121" t="s">
        <v>312</v>
      </c>
      <c r="D5" s="122" t="s">
        <v>313</v>
      </c>
      <c r="E5" s="122" t="s">
        <v>203</v>
      </c>
      <c r="F5" s="121" t="s">
        <v>314</v>
      </c>
      <c r="G5" s="121" t="s">
        <v>11</v>
      </c>
      <c r="H5" s="121" t="s">
        <v>2</v>
      </c>
      <c r="I5" s="122" t="s">
        <v>311</v>
      </c>
      <c r="J5" s="122" t="s">
        <v>203</v>
      </c>
      <c r="K5" s="121" t="s">
        <v>298</v>
      </c>
      <c r="L5" s="121" t="s">
        <v>110</v>
      </c>
      <c r="M5" s="121" t="s">
        <v>705</v>
      </c>
    </row>
  </sheetData>
  <mergeCells count="3">
    <mergeCell ref="G4:L4"/>
    <mergeCell ref="B4:F4"/>
    <mergeCell ref="B1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parametre</vt:lpstr>
      <vt:lpstr>TBB</vt:lpstr>
      <vt:lpstr>BDD_licencies</vt:lpstr>
      <vt:lpstr>BDD_materiel</vt:lpstr>
      <vt:lpstr>Facture</vt:lpstr>
      <vt:lpstr>Attestation</vt:lpstr>
      <vt:lpstr>Recu fiscal</vt:lpstr>
      <vt:lpstr>Faire commande</vt:lpstr>
      <vt:lpstr>tableau des commandes</vt:lpstr>
      <vt:lpstr>banque</vt:lpstr>
      <vt:lpstr>choix</vt:lpstr>
      <vt:lpstr>fournisseur_ping</vt:lpstr>
      <vt:lpstr>marque_ping</vt:lpstr>
      <vt:lpstr>option_licence</vt:lpstr>
      <vt:lpstr>paiement</vt:lpstr>
      <vt:lpstr>sexe</vt:lpstr>
      <vt:lpstr>type_licence</vt:lpstr>
      <vt:lpstr>Attestation!Zone_d_impression</vt:lpstr>
      <vt:lpstr>BDD_licencies!Zone_d_impression</vt:lpstr>
      <vt:lpstr>Facture!Zone_d_impression</vt:lpstr>
      <vt:lpstr>parametre!Zone_d_impression</vt:lpstr>
      <vt:lpstr>'Recu fiscal'!Zone_d_impression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2019-02-07T16:12:37Z</cp:lastPrinted>
  <dcterms:created xsi:type="dcterms:W3CDTF">2019-02-06T13:05:36Z</dcterms:created>
  <dcterms:modified xsi:type="dcterms:W3CDTF">2019-02-08T07:27:05Z</dcterms:modified>
</cp:coreProperties>
</file>