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definedNames>
    <definedName name="produits">[1]produits!$B$4:$B$26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1" i="1" l="1"/>
  <c r="O50" i="1"/>
  <c r="O49" i="1"/>
  <c r="O48" i="1"/>
  <c r="O47" i="1"/>
  <c r="O46" i="1"/>
  <c r="O45" i="1"/>
  <c r="O44" i="1"/>
  <c r="O43" i="1"/>
  <c r="O42" i="1"/>
  <c r="O41" i="1"/>
  <c r="O40" i="1"/>
  <c r="C38" i="1" s="1"/>
  <c r="O39" i="1"/>
  <c r="O38" i="1"/>
  <c r="G33" i="1"/>
  <c r="E33" i="1"/>
  <c r="I32" i="1"/>
  <c r="M32" i="1" s="1"/>
  <c r="G32" i="1"/>
  <c r="F32" i="1"/>
  <c r="J32" i="1" s="1"/>
  <c r="C32" i="1"/>
  <c r="I31" i="1"/>
  <c r="M31" i="1" s="1"/>
  <c r="G31" i="1"/>
  <c r="F31" i="1"/>
  <c r="J31" i="1" s="1"/>
  <c r="C31" i="1"/>
  <c r="I30" i="1"/>
  <c r="M30" i="1" s="1"/>
  <c r="G30" i="1"/>
  <c r="F30" i="1"/>
  <c r="J30" i="1" s="1"/>
  <c r="C30" i="1"/>
  <c r="I29" i="1"/>
  <c r="M29" i="1" s="1"/>
  <c r="G29" i="1"/>
  <c r="F29" i="1"/>
  <c r="J29" i="1" s="1"/>
  <c r="C29" i="1"/>
  <c r="I28" i="1"/>
  <c r="M28" i="1" s="1"/>
  <c r="G28" i="1"/>
  <c r="F28" i="1"/>
  <c r="J28" i="1" s="1"/>
  <c r="C28" i="1"/>
  <c r="I27" i="1"/>
  <c r="M27" i="1" s="1"/>
  <c r="G27" i="1"/>
  <c r="F27" i="1"/>
  <c r="J27" i="1" s="1"/>
  <c r="C27" i="1"/>
  <c r="I26" i="1"/>
  <c r="M26" i="1" s="1"/>
  <c r="G26" i="1"/>
  <c r="F26" i="1"/>
  <c r="J26" i="1" s="1"/>
  <c r="C26" i="1"/>
  <c r="I25" i="1"/>
  <c r="M25" i="1" s="1"/>
  <c r="G25" i="1"/>
  <c r="F25" i="1"/>
  <c r="J25" i="1" s="1"/>
  <c r="C25" i="1"/>
  <c r="I24" i="1"/>
  <c r="M24" i="1" s="1"/>
  <c r="G24" i="1"/>
  <c r="F24" i="1"/>
  <c r="J24" i="1" s="1"/>
  <c r="C24" i="1"/>
  <c r="I23" i="1"/>
  <c r="M23" i="1" s="1"/>
  <c r="G23" i="1"/>
  <c r="F23" i="1"/>
  <c r="J23" i="1" s="1"/>
  <c r="C23" i="1"/>
  <c r="I22" i="1"/>
  <c r="M22" i="1" s="1"/>
  <c r="G22" i="1"/>
  <c r="F22" i="1"/>
  <c r="J22" i="1" s="1"/>
  <c r="C22" i="1"/>
  <c r="I21" i="1"/>
  <c r="M21" i="1" s="1"/>
  <c r="G21" i="1"/>
  <c r="F21" i="1"/>
  <c r="J21" i="1" s="1"/>
  <c r="C21" i="1"/>
  <c r="I20" i="1"/>
  <c r="G20" i="1"/>
  <c r="F20" i="1"/>
  <c r="J20" i="1" s="1"/>
  <c r="C20" i="1"/>
  <c r="N19" i="1"/>
  <c r="J19" i="1"/>
  <c r="I19" i="1"/>
  <c r="M19" i="1" s="1"/>
  <c r="C19" i="1"/>
  <c r="K18" i="1"/>
  <c r="I18" i="1"/>
  <c r="M18" i="1" s="1"/>
  <c r="G18" i="1"/>
  <c r="F18" i="1"/>
  <c r="J18" i="1" s="1"/>
  <c r="C18" i="1"/>
  <c r="J17" i="1"/>
  <c r="I17" i="1"/>
  <c r="M17" i="1" s="1"/>
  <c r="C17" i="1"/>
  <c r="N16" i="1"/>
  <c r="J16" i="1"/>
  <c r="I16" i="1"/>
  <c r="M16" i="1" s="1"/>
  <c r="C16" i="1"/>
  <c r="K15" i="1"/>
  <c r="I15" i="1"/>
  <c r="M15" i="1" s="1"/>
  <c r="G15" i="1"/>
  <c r="F15" i="1"/>
  <c r="J15" i="1" s="1"/>
  <c r="C15" i="1"/>
  <c r="K14" i="1"/>
  <c r="I14" i="1"/>
  <c r="M14" i="1" s="1"/>
  <c r="G14" i="1"/>
  <c r="F14" i="1"/>
  <c r="J14" i="1" s="1"/>
  <c r="C14" i="1"/>
  <c r="K13" i="1"/>
  <c r="I13" i="1"/>
  <c r="M13" i="1" s="1"/>
  <c r="G13" i="1"/>
  <c r="F13" i="1"/>
  <c r="J13" i="1" s="1"/>
  <c r="C13" i="1"/>
  <c r="K12" i="1"/>
  <c r="I12" i="1"/>
  <c r="M12" i="1" s="1"/>
  <c r="G12" i="1"/>
  <c r="F12" i="1"/>
  <c r="J12" i="1" s="1"/>
  <c r="C12" i="1"/>
  <c r="K11" i="1"/>
  <c r="I11" i="1"/>
  <c r="M11" i="1" s="1"/>
  <c r="G11" i="1"/>
  <c r="F11" i="1"/>
  <c r="J11" i="1" s="1"/>
  <c r="C11" i="1"/>
  <c r="K10" i="1"/>
  <c r="I10" i="1"/>
  <c r="M10" i="1" s="1"/>
  <c r="G10" i="1"/>
  <c r="F10" i="1"/>
  <c r="J10" i="1" s="1"/>
  <c r="C10" i="1"/>
  <c r="K9" i="1"/>
  <c r="I9" i="1"/>
  <c r="M9" i="1" s="1"/>
  <c r="G9" i="1"/>
  <c r="F9" i="1"/>
  <c r="J9" i="1" s="1"/>
  <c r="C9" i="1"/>
  <c r="K8" i="1"/>
  <c r="I8" i="1"/>
  <c r="M8" i="1" s="1"/>
  <c r="G8" i="1"/>
  <c r="F8" i="1"/>
  <c r="J8" i="1" s="1"/>
  <c r="C8" i="1"/>
  <c r="K7" i="1"/>
  <c r="I7" i="1"/>
  <c r="M7" i="1" s="1"/>
  <c r="G7" i="1"/>
  <c r="F7" i="1"/>
  <c r="J7" i="1" s="1"/>
  <c r="C7" i="1"/>
  <c r="K6" i="1"/>
  <c r="I6" i="1"/>
  <c r="G6" i="1"/>
  <c r="F6" i="1"/>
  <c r="J6" i="1" s="1"/>
  <c r="C6" i="1"/>
  <c r="K17" i="1" l="1"/>
  <c r="M20" i="1"/>
  <c r="N20" i="1"/>
  <c r="K20" i="1"/>
  <c r="I33" i="1"/>
  <c r="M6" i="1"/>
  <c r="N6" i="1"/>
  <c r="N7" i="1"/>
  <c r="N8" i="1"/>
  <c r="N9" i="1"/>
  <c r="N10" i="1"/>
  <c r="N11" i="1"/>
  <c r="N12" i="1"/>
  <c r="N13" i="1"/>
  <c r="N14" i="1"/>
  <c r="N15" i="1"/>
  <c r="K16" i="1"/>
  <c r="N17" i="1"/>
  <c r="N18" i="1"/>
  <c r="K19" i="1"/>
  <c r="K34" i="1" s="1"/>
  <c r="K21" i="1"/>
  <c r="N21" i="1"/>
  <c r="K22" i="1"/>
  <c r="N22" i="1"/>
  <c r="K23" i="1"/>
  <c r="N23" i="1"/>
  <c r="K24" i="1"/>
  <c r="N24" i="1"/>
  <c r="K25" i="1"/>
  <c r="N25" i="1"/>
  <c r="K26" i="1"/>
  <c r="N26" i="1"/>
  <c r="K27" i="1"/>
  <c r="N27" i="1"/>
  <c r="K28" i="1"/>
  <c r="N28" i="1"/>
  <c r="K29" i="1"/>
  <c r="N29" i="1"/>
  <c r="K30" i="1"/>
  <c r="N30" i="1"/>
  <c r="K31" i="1"/>
  <c r="N31" i="1"/>
  <c r="K32" i="1"/>
  <c r="N32" i="1"/>
  <c r="O53" i="1"/>
  <c r="C37" i="1" l="1"/>
  <c r="C39" i="1" s="1"/>
  <c r="L38" i="1" s="1"/>
  <c r="M33" i="1"/>
</calcChain>
</file>

<file path=xl/sharedStrings.xml><?xml version="1.0" encoding="utf-8"?>
<sst xmlns="http://schemas.openxmlformats.org/spreadsheetml/2006/main" count="95" uniqueCount="72">
  <si>
    <t>INVENTAIRE</t>
  </si>
  <si>
    <t>Produits</t>
  </si>
  <si>
    <t>Stock</t>
  </si>
  <si>
    <t>Inventaire</t>
  </si>
  <si>
    <t>Nbre offerts</t>
  </si>
  <si>
    <t>Prix achat unitaire</t>
  </si>
  <si>
    <t>cout boissons offertes</t>
  </si>
  <si>
    <t>boissons vendues</t>
  </si>
  <si>
    <t>Prix d'achat moyen</t>
  </si>
  <si>
    <t>Montant des ventes HT</t>
  </si>
  <si>
    <t>prix vente club</t>
  </si>
  <si>
    <t>Total des ventes</t>
  </si>
  <si>
    <t>benefice</t>
  </si>
  <si>
    <t>-</t>
  </si>
  <si>
    <t>Belin Monaco</t>
  </si>
  <si>
    <t>Cacahetes</t>
  </si>
  <si>
    <t>Twix</t>
  </si>
  <si>
    <t>Curly</t>
  </si>
  <si>
    <t>Mars</t>
  </si>
  <si>
    <t>coca</t>
  </si>
  <si>
    <t>coca zero</t>
  </si>
  <si>
    <t>coca light</t>
  </si>
  <si>
    <t>Costebelle</t>
  </si>
  <si>
    <t>Brass Bans</t>
  </si>
  <si>
    <t>Biere Bavaria Blanche</t>
  </si>
  <si>
    <t>Biere Bavaria rouge</t>
  </si>
  <si>
    <t>Heineken</t>
  </si>
  <si>
    <t>eau 1,5 L</t>
  </si>
  <si>
    <t>Eau 50 Cl</t>
  </si>
  <si>
    <t>Lipton</t>
  </si>
  <si>
    <t>Oasis</t>
  </si>
  <si>
    <t>Orangina</t>
  </si>
  <si>
    <t>Fanta</t>
  </si>
  <si>
    <t>Tropico exotic</t>
  </si>
  <si>
    <t>Schweps Agrum</t>
  </si>
  <si>
    <t>Sprite</t>
  </si>
  <si>
    <t>Seven Up</t>
  </si>
  <si>
    <t>Perrier</t>
  </si>
  <si>
    <t>TUC</t>
  </si>
  <si>
    <t>Rosé La Mazade</t>
  </si>
  <si>
    <t>Kit Kat</t>
  </si>
  <si>
    <t>somme dans le  coffre</t>
  </si>
  <si>
    <t>Montant des ventes</t>
  </si>
  <si>
    <t>Prix d'achat</t>
  </si>
  <si>
    <t>Nbre</t>
  </si>
  <si>
    <t>montant</t>
  </si>
  <si>
    <t>somme en coffre</t>
  </si>
  <si>
    <t>Benefice</t>
  </si>
  <si>
    <t>billet 100</t>
  </si>
  <si>
    <t>Difference vente/coffre</t>
  </si>
  <si>
    <t>Somme Ht non réalisée</t>
  </si>
  <si>
    <t>billet 50€</t>
  </si>
  <si>
    <t>Somme TTC non réalisée</t>
  </si>
  <si>
    <t>billet 20€</t>
  </si>
  <si>
    <t>Justificatif boissons offertes</t>
  </si>
  <si>
    <t>billet 10€</t>
  </si>
  <si>
    <t>billet 5€</t>
  </si>
  <si>
    <t>Date</t>
  </si>
  <si>
    <t>Quantité</t>
  </si>
  <si>
    <t>Motif</t>
  </si>
  <si>
    <t>piece 2€</t>
  </si>
  <si>
    <t>essai</t>
  </si>
  <si>
    <t>piece 1€</t>
  </si>
  <si>
    <t>piece 0,50 €</t>
  </si>
  <si>
    <t>piece 0,20€</t>
  </si>
  <si>
    <t>recu Bancaire</t>
  </si>
  <si>
    <t>piece 0,10€</t>
  </si>
  <si>
    <t>piece 0,05€</t>
  </si>
  <si>
    <t>piece 0,02€</t>
  </si>
  <si>
    <t>piece 0,01€</t>
  </si>
  <si>
    <t>Cheque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</si>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</sst>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dd/mm/yy;@"/>
    <numFmt numFmtId="165" formatCode="d/m/yy;@"/>
    <numFmt numFmtId="166" formatCode="#,##0.00\ &quot;€&quot;"/>
    <numFmt numFmtId="167" formatCode="#,##0.00\ _€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52"/>
      <name val="Calibri"/>
      <family val="2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1" applyAlignment="1">
      <alignment horizontal="center" vertical="center"/>
    </xf>
    <xf numFmtId="0" fontId="1" fillId="2" borderId="1" xfId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0" fontId="2" fillId="0" borderId="0" xfId="2" applyFill="1" applyAlignment="1">
      <alignment horizontal="right"/>
    </xf>
    <xf numFmtId="0" fontId="6" fillId="3" borderId="1" xfId="1" applyFont="1" applyFill="1" applyAlignment="1">
      <alignment horizontal="center" vertical="center"/>
    </xf>
    <xf numFmtId="166" fontId="1" fillId="2" borderId="1" xfId="1" applyNumberFormat="1" applyAlignment="1">
      <alignment horizontal="center" vertical="center"/>
    </xf>
    <xf numFmtId="166" fontId="1" fillId="4" borderId="1" xfId="1" applyNumberFormat="1" applyFill="1" applyAlignment="1">
      <alignment horizontal="center" vertical="center"/>
    </xf>
    <xf numFmtId="3" fontId="6" fillId="3" borderId="1" xfId="1" applyNumberFormat="1" applyFont="1" applyFill="1" applyAlignment="1">
      <alignment horizontal="center" vertical="center"/>
    </xf>
    <xf numFmtId="166" fontId="6" fillId="3" borderId="1" xfId="1" applyNumberFormat="1" applyFont="1" applyFill="1" applyAlignment="1">
      <alignment horizontal="center" vertical="center"/>
    </xf>
    <xf numFmtId="0" fontId="6" fillId="3" borderId="1" xfId="1" applyFont="1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2" fillId="0" borderId="0" xfId="2" applyFill="1"/>
    <xf numFmtId="0" fontId="0" fillId="0" borderId="0" xfId="0" applyBorder="1"/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6" fontId="2" fillId="0" borderId="0" xfId="2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/>
    <xf numFmtId="166" fontId="2" fillId="0" borderId="0" xfId="2" applyNumberFormat="1" applyBorder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67" fontId="3" fillId="0" borderId="0" xfId="0" applyNumberFormat="1" applyFont="1" applyFill="1" applyAlignment="1">
      <alignment horizontal="center"/>
    </xf>
    <xf numFmtId="167" fontId="0" fillId="0" borderId="0" xfId="0" applyNumberFormat="1" applyAlignment="1">
      <alignment horizontal="center" vertical="center"/>
    </xf>
    <xf numFmtId="8" fontId="0" fillId="0" borderId="0" xfId="0" applyNumberFormat="1" applyAlignment="1">
      <alignment vertical="center"/>
    </xf>
    <xf numFmtId="167" fontId="0" fillId="0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7" fontId="0" fillId="0" borderId="0" xfId="0" applyNumberFormat="1" applyFill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3">
    <cellStyle name="Normal" xfId="0" builtinId="0"/>
    <cellStyle name="Texte explicatif" xfId="2" builtinId="53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600075</xdr:colOff>
      <xdr:row>0</xdr:row>
      <xdr:rowOff>85726</xdr:rowOff>
    </xdr:from>
    <xdr:to>
      <xdr:col>13</xdr:col>
      <xdr:colOff>285750</xdr:colOff>
      <xdr:row>0</xdr:row>
      <xdr:rowOff>695326</xdr:rowOff>
    </xdr:to>
    <xdr:sp macro="" textlink="">
      <xdr:nvSpPr>
        <xdr:cNvPr id="3" name="Rectangle à coins arrondis 2"/>
        <xdr:cNvSpPr/>
      </xdr:nvSpPr>
      <xdr:spPr>
        <a:xfrm>
          <a:off x="752475" y="85726"/>
          <a:ext cx="5972175" cy="6096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 INVENTAIRE </a:t>
          </a:r>
        </a:p>
        <a:p>
          <a:pPr algn="ctr"/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419100</xdr:colOff>
          <xdr:row>2</xdr:row>
          <xdr:rowOff>66675</xdr:rowOff>
        </xdr:from>
        <xdr:to>
          <xdr:col>18</xdr:col>
          <xdr:colOff>247650</xdr:colOff>
          <xdr:row>2</xdr:row>
          <xdr:rowOff>485775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9900"/>
                  </a:solidFill>
                  <a:latin typeface="Calibri"/>
                </a:rPr>
                <a:t>Sauvegarde de l'inventaire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%20club%20saison%202016_2017/gestion_club_Dijon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1"/>
      <sheetName val="ACCUEIL"/>
      <sheetName val="fiche retrait des stock"/>
      <sheetName val="Fiche partenaire"/>
      <sheetName val="Visual"/>
      <sheetName val="ecostart net"/>
      <sheetName val="hertz"/>
      <sheetName val="aux grands crux"/>
      <sheetName val="sportunit"/>
      <sheetName val="barssband"/>
      <sheetName val="bloc"/>
      <sheetName val="novelli"/>
      <sheetName val="Adepub"/>
      <sheetName val="Allianz"/>
      <sheetName val=" partenaire"/>
      <sheetName val="depenses"/>
      <sheetName val=" Factures Stages-Déplacements"/>
      <sheetName val="produits"/>
      <sheetName val="feuille produit vierge"/>
      <sheetName val="Feuil1"/>
      <sheetName val="Conditionnement-Prix"/>
      <sheetName val="Liste des produits"/>
      <sheetName val="meilleurs ventes"/>
      <sheetName val="belin"/>
      <sheetName val="cacahuetes"/>
      <sheetName val="twix"/>
      <sheetName val="curly"/>
      <sheetName val="Mars"/>
      <sheetName val="TUC"/>
      <sheetName val="KIT KAT"/>
      <sheetName val="costebelle"/>
      <sheetName val="rose la mazade"/>
      <sheetName val="brass band"/>
      <sheetName val="Heinken"/>
      <sheetName val=" Bavaria Blanche"/>
      <sheetName val="bavaria rouge"/>
      <sheetName val="eau 1,5 L"/>
      <sheetName val="eau 50 cl"/>
      <sheetName val="lipton"/>
      <sheetName val="Oasis"/>
      <sheetName val="orangina"/>
      <sheetName val="Fanta"/>
      <sheetName val="tropico exotic"/>
      <sheetName val="Schweps agrum"/>
      <sheetName val="sprite"/>
      <sheetName val="seven up"/>
      <sheetName val="Perrier"/>
      <sheetName val="Coca "/>
      <sheetName val="Coca cola zéro"/>
      <sheetName val="Coca cola light"/>
      <sheetName val="recherche produit"/>
      <sheetName val="stock fiche inventaire"/>
      <sheetName val="finaliser inventaire"/>
      <sheetName val="depose argent"/>
      <sheetName val="mot de passe"/>
      <sheetName val="validation"/>
      <sheetName val="commande Materiel 1"/>
      <sheetName val="licencies club"/>
      <sheetName val="licencies club new"/>
      <sheetName val="reference"/>
      <sheetName val=" Commande Materiel"/>
      <sheetName val="Detail commande"/>
      <sheetName val="Historique des commandes"/>
      <sheetName val="Feuil3"/>
      <sheetName val="Intendance tourno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4">
          <cell r="B4" t="str">
            <v>Belin Monaco</v>
          </cell>
        </row>
        <row r="5">
          <cell r="B5" t="str">
            <v>Biere Bavaria</v>
          </cell>
        </row>
        <row r="6">
          <cell r="B6" t="str">
            <v>Brass Bans</v>
          </cell>
        </row>
        <row r="7">
          <cell r="B7" t="str">
            <v>Cacahetes</v>
          </cell>
        </row>
        <row r="8">
          <cell r="B8" t="str">
            <v>coca</v>
          </cell>
        </row>
        <row r="9">
          <cell r="B9" t="str">
            <v>coca light</v>
          </cell>
        </row>
        <row r="10">
          <cell r="B10" t="str">
            <v>coca zero</v>
          </cell>
        </row>
        <row r="11">
          <cell r="B11" t="str">
            <v>Costebelle</v>
          </cell>
        </row>
        <row r="12">
          <cell r="B12" t="str">
            <v>Curly</v>
          </cell>
        </row>
        <row r="13">
          <cell r="B13" t="str">
            <v>Eau 50 Cl</v>
          </cell>
        </row>
        <row r="14">
          <cell r="B14" t="str">
            <v>eau 1,5 L</v>
          </cell>
        </row>
        <row r="15">
          <cell r="B15" t="str">
            <v>Fanta</v>
          </cell>
        </row>
        <row r="16">
          <cell r="B16" t="str">
            <v>Heineken</v>
          </cell>
        </row>
        <row r="17">
          <cell r="B17" t="str">
            <v>Lipton</v>
          </cell>
        </row>
        <row r="18">
          <cell r="B18" t="str">
            <v>Look Orange</v>
          </cell>
        </row>
        <row r="19">
          <cell r="B19" t="str">
            <v>Look Tropical</v>
          </cell>
        </row>
        <row r="20">
          <cell r="B20" t="str">
            <v>Oasis</v>
          </cell>
        </row>
        <row r="21">
          <cell r="B21" t="str">
            <v>Orangina</v>
          </cell>
        </row>
        <row r="22">
          <cell r="B22" t="str">
            <v>Perrier</v>
          </cell>
        </row>
        <row r="23">
          <cell r="B23" t="str">
            <v>Schweps Agrum</v>
          </cell>
        </row>
        <row r="24">
          <cell r="B24" t="str">
            <v>Seven Up</v>
          </cell>
        </row>
        <row r="25">
          <cell r="B25" t="str">
            <v>Sprite</v>
          </cell>
        </row>
        <row r="26">
          <cell r="B26" t="str">
            <v>Twix</v>
          </cell>
        </row>
      </sheetData>
      <sheetData sheetId="18"/>
      <sheetData sheetId="19"/>
      <sheetData sheetId="20"/>
      <sheetData sheetId="21"/>
      <sheetData sheetId="22"/>
      <sheetData sheetId="23">
        <row r="33">
          <cell r="L33">
            <v>11</v>
          </cell>
        </row>
        <row r="34">
          <cell r="E34">
            <v>0.58433333333333337</v>
          </cell>
        </row>
      </sheetData>
      <sheetData sheetId="24">
        <row r="33">
          <cell r="L33">
            <v>0</v>
          </cell>
        </row>
        <row r="34">
          <cell r="E34">
            <v>0.75062499999999999</v>
          </cell>
        </row>
      </sheetData>
      <sheetData sheetId="25">
        <row r="33">
          <cell r="L33">
            <v>1</v>
          </cell>
        </row>
        <row r="34">
          <cell r="E34">
            <v>0.27898809523809526</v>
          </cell>
        </row>
      </sheetData>
      <sheetData sheetId="26">
        <row r="33">
          <cell r="L33">
            <v>7</v>
          </cell>
        </row>
        <row r="34">
          <cell r="E34">
            <v>0.75</v>
          </cell>
        </row>
      </sheetData>
      <sheetData sheetId="27">
        <row r="32">
          <cell r="L32">
            <v>5</v>
          </cell>
        </row>
        <row r="33">
          <cell r="E33">
            <v>0.38</v>
          </cell>
        </row>
      </sheetData>
      <sheetData sheetId="28">
        <row r="33">
          <cell r="L33">
            <v>5</v>
          </cell>
        </row>
        <row r="34">
          <cell r="E34">
            <v>0.44333333333333336</v>
          </cell>
        </row>
      </sheetData>
      <sheetData sheetId="29">
        <row r="32">
          <cell r="L32">
            <v>2</v>
          </cell>
        </row>
        <row r="33">
          <cell r="E33">
            <v>0.38</v>
          </cell>
        </row>
      </sheetData>
      <sheetData sheetId="30">
        <row r="33">
          <cell r="L33">
            <v>24</v>
          </cell>
        </row>
        <row r="34">
          <cell r="E34">
            <v>3.5</v>
          </cell>
        </row>
      </sheetData>
      <sheetData sheetId="31">
        <row r="33">
          <cell r="L33">
            <v>18</v>
          </cell>
        </row>
        <row r="34">
          <cell r="E34">
            <v>3.5333333333333332</v>
          </cell>
        </row>
      </sheetData>
      <sheetData sheetId="32">
        <row r="34">
          <cell r="L34">
            <v>9</v>
          </cell>
        </row>
        <row r="35">
          <cell r="E35">
            <v>1.325</v>
          </cell>
        </row>
      </sheetData>
      <sheetData sheetId="33">
        <row r="33">
          <cell r="L33">
            <v>9</v>
          </cell>
        </row>
        <row r="34">
          <cell r="E34">
            <v>0.71</v>
          </cell>
        </row>
      </sheetData>
      <sheetData sheetId="34">
        <row r="33">
          <cell r="L33">
            <v>0</v>
          </cell>
        </row>
      </sheetData>
      <sheetData sheetId="35">
        <row r="32">
          <cell r="L32">
            <v>0</v>
          </cell>
        </row>
      </sheetData>
      <sheetData sheetId="36">
        <row r="33">
          <cell r="L33">
            <v>0</v>
          </cell>
        </row>
      </sheetData>
      <sheetData sheetId="37">
        <row r="33">
          <cell r="L33">
            <v>8</v>
          </cell>
        </row>
        <row r="34">
          <cell r="E34">
            <v>0.15</v>
          </cell>
        </row>
      </sheetData>
      <sheetData sheetId="38">
        <row r="33">
          <cell r="L33">
            <v>0</v>
          </cell>
        </row>
        <row r="34">
          <cell r="E34">
            <v>0.43383333333333329</v>
          </cell>
        </row>
      </sheetData>
      <sheetData sheetId="39">
        <row r="33">
          <cell r="L33">
            <v>35</v>
          </cell>
        </row>
        <row r="34">
          <cell r="E34">
            <v>0.46291666666666664</v>
          </cell>
        </row>
      </sheetData>
      <sheetData sheetId="40">
        <row r="33">
          <cell r="L33">
            <v>0</v>
          </cell>
        </row>
        <row r="34">
          <cell r="E34">
            <v>0.42364583333333333</v>
          </cell>
        </row>
      </sheetData>
      <sheetData sheetId="41">
        <row r="33">
          <cell r="L33">
            <v>0</v>
          </cell>
        </row>
        <row r="34">
          <cell r="E34">
            <v>0.51708333333333334</v>
          </cell>
        </row>
      </sheetData>
      <sheetData sheetId="42">
        <row r="32">
          <cell r="L32">
            <v>0</v>
          </cell>
        </row>
      </sheetData>
      <sheetData sheetId="43">
        <row r="33">
          <cell r="L33">
            <v>30</v>
          </cell>
        </row>
        <row r="34">
          <cell r="E34">
            <v>0.42472222222222222</v>
          </cell>
        </row>
      </sheetData>
      <sheetData sheetId="44">
        <row r="33">
          <cell r="L33">
            <v>17</v>
          </cell>
        </row>
        <row r="34">
          <cell r="E34">
            <v>0.41041666666666665</v>
          </cell>
        </row>
      </sheetData>
      <sheetData sheetId="45">
        <row r="33">
          <cell r="L33">
            <v>0</v>
          </cell>
        </row>
        <row r="34">
          <cell r="E34">
            <v>0.31</v>
          </cell>
        </row>
      </sheetData>
      <sheetData sheetId="46">
        <row r="33">
          <cell r="L33">
            <v>0</v>
          </cell>
        </row>
        <row r="34">
          <cell r="E34">
            <v>0.46125000000000005</v>
          </cell>
        </row>
      </sheetData>
      <sheetData sheetId="47">
        <row r="33">
          <cell r="L33">
            <v>41</v>
          </cell>
        </row>
        <row r="34">
          <cell r="E34">
            <v>0.43122222222222223</v>
          </cell>
        </row>
      </sheetData>
      <sheetData sheetId="48">
        <row r="33">
          <cell r="L33">
            <v>6</v>
          </cell>
        </row>
        <row r="34">
          <cell r="E34">
            <v>0.4</v>
          </cell>
        </row>
      </sheetData>
      <sheetData sheetId="49">
        <row r="33">
          <cell r="L33">
            <v>0</v>
          </cell>
        </row>
        <row r="34">
          <cell r="E34">
            <v>0.45</v>
          </cell>
        </row>
      </sheetData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64"/>
  <sheetViews>
    <sheetView tabSelected="1" workbookViewId="0">
      <selection activeCell="B47" sqref="B47:F64"/>
    </sheetView>
  </sheetViews>
  <sheetFormatPr baseColWidth="10" defaultRowHeight="15" x14ac:dyDescent="0.25"/>
  <cols>
    <col min="1" max="1" width="2.28515625" style="2" bestFit="1" customWidth="1"/>
    <col min="2" max="2" width="22.85546875" style="2" bestFit="1" customWidth="1"/>
    <col min="3" max="3" width="8.85546875" style="2" bestFit="1" customWidth="1"/>
    <col min="4" max="4" width="10.140625" style="2" bestFit="1" customWidth="1"/>
    <col min="5" max="5" width="7" style="2" bestFit="1" customWidth="1"/>
    <col min="6" max="6" width="9.5703125" style="2" hidden="1" customWidth="1"/>
    <col min="7" max="7" width="13" style="2" hidden="1" customWidth="1"/>
    <col min="8" max="8" width="4.140625" style="2" customWidth="1"/>
    <col min="9" max="9" width="8.7109375" style="2" bestFit="1" customWidth="1"/>
    <col min="10" max="10" width="11.28515625" style="2" bestFit="1" customWidth="1"/>
    <col min="11" max="11" width="12.28515625" style="2" hidden="1" customWidth="1"/>
    <col min="12" max="12" width="10" style="2" bestFit="1" customWidth="1"/>
    <col min="13" max="13" width="11.28515625" style="2" bestFit="1" customWidth="1"/>
    <col min="14" max="14" width="8.85546875" style="2" bestFit="1" customWidth="1"/>
    <col min="15" max="15" width="14.5703125" style="2" customWidth="1"/>
    <col min="16" max="16" width="11.42578125" hidden="1" customWidth="1"/>
    <col min="17" max="17" width="13.7109375" style="2" bestFit="1" customWidth="1"/>
    <col min="18" max="18" width="6.42578125" style="2" customWidth="1"/>
    <col min="19" max="19" width="17.140625" style="2" customWidth="1"/>
    <col min="20" max="20" width="11.42578125" style="2" customWidth="1"/>
    <col min="21" max="21" width="12" style="2" bestFit="1" customWidth="1"/>
    <col min="22" max="22" width="12.42578125" style="2" bestFit="1" customWidth="1"/>
    <col min="23" max="16384" width="11.42578125" style="2"/>
  </cols>
  <sheetData>
    <row r="1" spans="1:23" s="1" customFormat="1" ht="60" customHeight="1" x14ac:dyDescent="0.25"/>
    <row r="3" spans="1:23" ht="49.5" customHeight="1" thickBot="1" x14ac:dyDescent="0.3">
      <c r="B3" s="3" t="s">
        <v>0</v>
      </c>
      <c r="C3" s="4"/>
      <c r="D3" s="5"/>
      <c r="E3" s="6"/>
      <c r="F3" s="7"/>
      <c r="G3" s="7"/>
      <c r="H3" s="7"/>
    </row>
    <row r="4" spans="1:23" ht="43.5" customHeight="1" thickTop="1" thickBot="1" x14ac:dyDescent="0.3">
      <c r="A4"/>
      <c r="B4" s="8" t="s">
        <v>1</v>
      </c>
      <c r="C4" s="8" t="s">
        <v>2</v>
      </c>
      <c r="D4" s="8" t="s">
        <v>3</v>
      </c>
      <c r="E4" s="9" t="s">
        <v>4</v>
      </c>
      <c r="F4" s="9" t="s">
        <v>5</v>
      </c>
      <c r="G4" s="9" t="s">
        <v>6</v>
      </c>
      <c r="H4" s="9"/>
      <c r="I4" s="9" t="s">
        <v>7</v>
      </c>
      <c r="J4" s="9" t="s">
        <v>8</v>
      </c>
      <c r="K4" s="9" t="s">
        <v>9</v>
      </c>
      <c r="L4" s="9" t="s">
        <v>10</v>
      </c>
      <c r="M4" s="9" t="s">
        <v>11</v>
      </c>
      <c r="N4" s="8" t="s">
        <v>12</v>
      </c>
    </row>
    <row r="5" spans="1:23" ht="16.5" thickTop="1" thickBot="1" x14ac:dyDescent="0.3">
      <c r="A5"/>
      <c r="B5"/>
      <c r="C5"/>
      <c r="D5"/>
      <c r="E5"/>
      <c r="F5"/>
      <c r="G5"/>
      <c r="H5"/>
      <c r="L5" s="10"/>
    </row>
    <row r="6" spans="1:23" ht="16.5" thickTop="1" thickBot="1" x14ac:dyDescent="0.3">
      <c r="A6" s="11" t="s">
        <v>13</v>
      </c>
      <c r="B6" s="12" t="s">
        <v>14</v>
      </c>
      <c r="C6" s="12">
        <f>[1]belin!L33</f>
        <v>11</v>
      </c>
      <c r="D6" s="12">
        <v>10</v>
      </c>
      <c r="E6" s="12"/>
      <c r="F6" s="13">
        <f>[1]belin!E34</f>
        <v>0.58433333333333337</v>
      </c>
      <c r="G6" s="13">
        <f>E6*[1]belin!E34</f>
        <v>0</v>
      </c>
      <c r="H6" s="14"/>
      <c r="I6" s="15">
        <f>C6-D6-E6</f>
        <v>1</v>
      </c>
      <c r="J6" s="16">
        <f t="shared" ref="J6:J32" si="0">F6</f>
        <v>0.58433333333333337</v>
      </c>
      <c r="K6" s="16">
        <f>I6*J6</f>
        <v>0.58433333333333337</v>
      </c>
      <c r="L6" s="16">
        <v>1</v>
      </c>
      <c r="M6" s="16">
        <f>I6*L6</f>
        <v>1</v>
      </c>
      <c r="N6" s="16">
        <f>(I6*(L6-J6))-G6</f>
        <v>0.41566666666666663</v>
      </c>
      <c r="O6" s="10"/>
    </row>
    <row r="7" spans="1:23" ht="16.5" thickTop="1" thickBot="1" x14ac:dyDescent="0.3">
      <c r="A7" s="11" t="s">
        <v>13</v>
      </c>
      <c r="B7" s="12" t="s">
        <v>15</v>
      </c>
      <c r="C7" s="12">
        <f>[1]cacahuetes!L33</f>
        <v>0</v>
      </c>
      <c r="D7" s="12">
        <v>0</v>
      </c>
      <c r="E7" s="12"/>
      <c r="F7" s="13">
        <f>[1]cacahuetes!E34</f>
        <v>0.75062499999999999</v>
      </c>
      <c r="G7" s="13">
        <f>E7*[1]cacahuetes!E34</f>
        <v>0</v>
      </c>
      <c r="H7" s="14"/>
      <c r="I7" s="15">
        <f t="shared" ref="I7:I32" si="1">C7-D7-E7</f>
        <v>0</v>
      </c>
      <c r="J7" s="16">
        <f t="shared" si="0"/>
        <v>0.75062499999999999</v>
      </c>
      <c r="K7" s="16">
        <f t="shared" ref="K7:K32" si="2">I7*J7</f>
        <v>0</v>
      </c>
      <c r="L7" s="16">
        <v>1</v>
      </c>
      <c r="M7" s="16">
        <f t="shared" ref="M7:M32" si="3">I7*L7</f>
        <v>0</v>
      </c>
      <c r="N7" s="16">
        <f>(I7*(L7-J7))-G7</f>
        <v>0</v>
      </c>
      <c r="O7" s="10"/>
    </row>
    <row r="8" spans="1:23" ht="16.5" thickTop="1" thickBot="1" x14ac:dyDescent="0.3">
      <c r="A8" s="11" t="s">
        <v>13</v>
      </c>
      <c r="B8" s="12" t="s">
        <v>16</v>
      </c>
      <c r="C8" s="12">
        <f>[1]twix!L33</f>
        <v>1</v>
      </c>
      <c r="D8" s="12">
        <v>0</v>
      </c>
      <c r="E8" s="12"/>
      <c r="F8" s="13">
        <f>[1]twix!E34</f>
        <v>0.27898809523809526</v>
      </c>
      <c r="G8" s="13">
        <f>E8*[1]twix!E34</f>
        <v>0</v>
      </c>
      <c r="H8" s="14"/>
      <c r="I8" s="15">
        <f t="shared" si="1"/>
        <v>1</v>
      </c>
      <c r="J8" s="16">
        <f t="shared" si="0"/>
        <v>0.27898809523809526</v>
      </c>
      <c r="K8" s="16">
        <f t="shared" si="2"/>
        <v>0.27898809523809526</v>
      </c>
      <c r="L8" s="16">
        <v>1</v>
      </c>
      <c r="M8" s="16">
        <f t="shared" si="3"/>
        <v>1</v>
      </c>
      <c r="N8" s="16">
        <f t="shared" ref="N8:N32" si="4">(I8*(L8-J8))-G8</f>
        <v>0.7210119047619048</v>
      </c>
      <c r="O8" s="10"/>
    </row>
    <row r="9" spans="1:23" ht="16.5" thickTop="1" thickBot="1" x14ac:dyDescent="0.3">
      <c r="A9" s="11" t="s">
        <v>13</v>
      </c>
      <c r="B9" s="12" t="s">
        <v>17</v>
      </c>
      <c r="C9" s="12">
        <f>[1]curly!L33</f>
        <v>7</v>
      </c>
      <c r="D9" s="12">
        <v>5</v>
      </c>
      <c r="E9" s="12"/>
      <c r="F9" s="13">
        <f>[1]curly!E34</f>
        <v>0.75</v>
      </c>
      <c r="G9" s="13">
        <f>E9*[1]curly!E34</f>
        <v>0</v>
      </c>
      <c r="H9" s="14"/>
      <c r="I9" s="15">
        <f t="shared" si="1"/>
        <v>2</v>
      </c>
      <c r="J9" s="16">
        <f t="shared" si="0"/>
        <v>0.75</v>
      </c>
      <c r="K9" s="16">
        <f t="shared" si="2"/>
        <v>1.5</v>
      </c>
      <c r="L9" s="16">
        <v>1</v>
      </c>
      <c r="M9" s="16">
        <f t="shared" si="3"/>
        <v>2</v>
      </c>
      <c r="N9" s="16">
        <f t="shared" si="4"/>
        <v>0.5</v>
      </c>
      <c r="O9" s="10"/>
    </row>
    <row r="10" spans="1:23" ht="16.5" thickTop="1" thickBot="1" x14ac:dyDescent="0.3">
      <c r="A10" s="11" t="s">
        <v>13</v>
      </c>
      <c r="B10" s="12" t="s">
        <v>18</v>
      </c>
      <c r="C10" s="17">
        <f>[1]Mars!L32</f>
        <v>5</v>
      </c>
      <c r="D10" s="17">
        <v>3</v>
      </c>
      <c r="E10" s="12"/>
      <c r="F10" s="13">
        <f>[1]Mars!E33</f>
        <v>0.38</v>
      </c>
      <c r="G10" s="13">
        <f>E10*[1]Mars!E33</f>
        <v>0</v>
      </c>
      <c r="H10" s="14"/>
      <c r="I10" s="15">
        <f t="shared" si="1"/>
        <v>2</v>
      </c>
      <c r="J10" s="16">
        <f t="shared" si="0"/>
        <v>0.38</v>
      </c>
      <c r="K10" s="16">
        <f t="shared" si="2"/>
        <v>0.76</v>
      </c>
      <c r="L10" s="16">
        <v>1</v>
      </c>
      <c r="M10" s="16">
        <f t="shared" si="3"/>
        <v>2</v>
      </c>
      <c r="N10" s="16">
        <f t="shared" si="4"/>
        <v>1.24</v>
      </c>
      <c r="O10" s="10"/>
    </row>
    <row r="11" spans="1:23" ht="16.5" thickTop="1" thickBot="1" x14ac:dyDescent="0.3">
      <c r="A11" s="11" t="s">
        <v>13</v>
      </c>
      <c r="B11" s="12" t="s">
        <v>19</v>
      </c>
      <c r="C11" s="12">
        <f>'[1]Coca '!L33</f>
        <v>41</v>
      </c>
      <c r="D11" s="12">
        <v>30</v>
      </c>
      <c r="E11" s="12"/>
      <c r="F11" s="13">
        <f>'[1]Coca '!E34</f>
        <v>0.43122222222222223</v>
      </c>
      <c r="G11" s="13">
        <f>E11*'[1]Coca '!E34</f>
        <v>0</v>
      </c>
      <c r="H11" s="14"/>
      <c r="I11" s="15">
        <f t="shared" si="1"/>
        <v>11</v>
      </c>
      <c r="J11" s="16">
        <f t="shared" si="0"/>
        <v>0.43122222222222223</v>
      </c>
      <c r="K11" s="16">
        <f t="shared" si="2"/>
        <v>4.7434444444444441</v>
      </c>
      <c r="L11" s="16">
        <v>1</v>
      </c>
      <c r="M11" s="16">
        <f t="shared" si="3"/>
        <v>11</v>
      </c>
      <c r="N11" s="16">
        <f t="shared" si="4"/>
        <v>6.2565555555555559</v>
      </c>
      <c r="O11" s="10"/>
    </row>
    <row r="12" spans="1:23" ht="16.5" thickTop="1" thickBot="1" x14ac:dyDescent="0.3">
      <c r="A12" s="11" t="s">
        <v>13</v>
      </c>
      <c r="B12" s="12" t="s">
        <v>20</v>
      </c>
      <c r="C12" s="12">
        <f>'[1]Coca cola zéro'!L33</f>
        <v>6</v>
      </c>
      <c r="D12" s="12">
        <v>5</v>
      </c>
      <c r="E12" s="12"/>
      <c r="F12" s="13">
        <f>'[1]Coca cola zéro'!E34</f>
        <v>0.4</v>
      </c>
      <c r="G12" s="13">
        <f>E12*'[1]Coca cola zéro'!E34</f>
        <v>0</v>
      </c>
      <c r="H12" s="14"/>
      <c r="I12" s="15">
        <f t="shared" si="1"/>
        <v>1</v>
      </c>
      <c r="J12" s="16">
        <f t="shared" si="0"/>
        <v>0.4</v>
      </c>
      <c r="K12" s="16">
        <f t="shared" si="2"/>
        <v>0.4</v>
      </c>
      <c r="L12" s="16">
        <v>1</v>
      </c>
      <c r="M12" s="16">
        <f t="shared" si="3"/>
        <v>1</v>
      </c>
      <c r="N12" s="16">
        <f t="shared" si="4"/>
        <v>0.6</v>
      </c>
      <c r="O12" s="10"/>
    </row>
    <row r="13" spans="1:23" ht="16.5" thickTop="1" thickBot="1" x14ac:dyDescent="0.3">
      <c r="A13" s="11" t="s">
        <v>13</v>
      </c>
      <c r="B13" s="12" t="s">
        <v>21</v>
      </c>
      <c r="C13" s="12">
        <f>'[1]Coca cola light'!L33</f>
        <v>0</v>
      </c>
      <c r="D13" s="12">
        <v>0</v>
      </c>
      <c r="E13" s="12"/>
      <c r="F13" s="13">
        <f>'[1]Coca cola light'!E34</f>
        <v>0.45</v>
      </c>
      <c r="G13" s="13">
        <f>E13*'[1]Coca cola light'!E34</f>
        <v>0</v>
      </c>
      <c r="H13" s="14"/>
      <c r="I13" s="15">
        <f t="shared" si="1"/>
        <v>0</v>
      </c>
      <c r="J13" s="16">
        <f t="shared" si="0"/>
        <v>0.45</v>
      </c>
      <c r="K13" s="16">
        <f t="shared" si="2"/>
        <v>0</v>
      </c>
      <c r="L13" s="16">
        <v>1</v>
      </c>
      <c r="M13" s="16">
        <f t="shared" si="3"/>
        <v>0</v>
      </c>
      <c r="N13" s="16">
        <f t="shared" si="4"/>
        <v>0</v>
      </c>
      <c r="O13" s="10"/>
    </row>
    <row r="14" spans="1:23" ht="16.5" thickTop="1" thickBot="1" x14ac:dyDescent="0.3">
      <c r="A14" s="11" t="s">
        <v>13</v>
      </c>
      <c r="B14" s="12" t="s">
        <v>22</v>
      </c>
      <c r="C14" s="12">
        <f>[1]costebelle!L33</f>
        <v>24</v>
      </c>
      <c r="D14" s="12">
        <v>22</v>
      </c>
      <c r="E14" s="12"/>
      <c r="F14" s="13">
        <f>[1]costebelle!E34</f>
        <v>3.5</v>
      </c>
      <c r="G14" s="13">
        <f>E14*[1]costebelle!E34</f>
        <v>0</v>
      </c>
      <c r="H14" s="14"/>
      <c r="I14" s="15">
        <f t="shared" si="1"/>
        <v>2</v>
      </c>
      <c r="J14" s="16">
        <f t="shared" si="0"/>
        <v>3.5</v>
      </c>
      <c r="K14" s="16">
        <f t="shared" si="2"/>
        <v>7</v>
      </c>
      <c r="L14" s="16">
        <v>5</v>
      </c>
      <c r="M14" s="16">
        <f t="shared" si="3"/>
        <v>10</v>
      </c>
      <c r="N14" s="16">
        <f t="shared" si="4"/>
        <v>3</v>
      </c>
      <c r="O14" s="10"/>
      <c r="W14"/>
    </row>
    <row r="15" spans="1:23" ht="16.5" thickTop="1" thickBot="1" x14ac:dyDescent="0.3">
      <c r="A15" s="11" t="s">
        <v>13</v>
      </c>
      <c r="B15" s="12" t="s">
        <v>23</v>
      </c>
      <c r="C15" s="12">
        <f>'[1]brass band'!L34</f>
        <v>9</v>
      </c>
      <c r="D15" s="12">
        <v>8</v>
      </c>
      <c r="E15" s="12">
        <v>1</v>
      </c>
      <c r="F15" s="13">
        <f>'[1]brass band'!E35</f>
        <v>1.325</v>
      </c>
      <c r="G15" s="13">
        <f>E15*'[1]brass band'!E35</f>
        <v>1.325</v>
      </c>
      <c r="H15" s="14"/>
      <c r="I15" s="15">
        <f t="shared" si="1"/>
        <v>0</v>
      </c>
      <c r="J15" s="16">
        <f t="shared" si="0"/>
        <v>1.325</v>
      </c>
      <c r="K15" s="16">
        <f t="shared" si="2"/>
        <v>0</v>
      </c>
      <c r="L15" s="16">
        <v>2</v>
      </c>
      <c r="M15" s="16">
        <f t="shared" si="3"/>
        <v>0</v>
      </c>
      <c r="N15" s="16">
        <f t="shared" si="4"/>
        <v>-1.325</v>
      </c>
      <c r="O15" s="10"/>
      <c r="W15"/>
    </row>
    <row r="16" spans="1:23" ht="16.5" thickTop="1" thickBot="1" x14ac:dyDescent="0.3">
      <c r="A16" s="11" t="s">
        <v>13</v>
      </c>
      <c r="B16" s="12" t="s">
        <v>24</v>
      </c>
      <c r="C16" s="12">
        <f>'[1] Bavaria Blanche'!L33</f>
        <v>0</v>
      </c>
      <c r="D16" s="12">
        <v>0</v>
      </c>
      <c r="E16" s="12"/>
      <c r="F16" s="13"/>
      <c r="G16" s="13"/>
      <c r="H16" s="14"/>
      <c r="I16" s="15">
        <f t="shared" si="1"/>
        <v>0</v>
      </c>
      <c r="J16" s="16">
        <f t="shared" si="0"/>
        <v>0</v>
      </c>
      <c r="K16" s="16">
        <f t="shared" si="2"/>
        <v>0</v>
      </c>
      <c r="L16" s="16">
        <v>1.5</v>
      </c>
      <c r="M16" s="16">
        <f t="shared" si="3"/>
        <v>0</v>
      </c>
      <c r="N16" s="16">
        <f t="shared" si="4"/>
        <v>0</v>
      </c>
      <c r="O16" s="10"/>
      <c r="W16"/>
    </row>
    <row r="17" spans="1:23" ht="16.5" thickTop="1" thickBot="1" x14ac:dyDescent="0.3">
      <c r="A17" s="11" t="s">
        <v>13</v>
      </c>
      <c r="B17" s="12" t="s">
        <v>25</v>
      </c>
      <c r="C17" s="17">
        <f>'[1]bavaria rouge'!L32</f>
        <v>0</v>
      </c>
      <c r="D17" s="17">
        <v>0</v>
      </c>
      <c r="E17" s="12"/>
      <c r="F17" s="13"/>
      <c r="G17" s="13"/>
      <c r="H17" s="14"/>
      <c r="I17" s="15">
        <f t="shared" si="1"/>
        <v>0</v>
      </c>
      <c r="J17" s="16">
        <f t="shared" si="0"/>
        <v>0</v>
      </c>
      <c r="K17" s="16">
        <f t="shared" si="2"/>
        <v>0</v>
      </c>
      <c r="L17" s="16">
        <v>1.5</v>
      </c>
      <c r="M17" s="16">
        <f t="shared" si="3"/>
        <v>0</v>
      </c>
      <c r="N17" s="16">
        <f t="shared" si="4"/>
        <v>0</v>
      </c>
      <c r="O17" s="10"/>
      <c r="W17"/>
    </row>
    <row r="18" spans="1:23" ht="16.5" thickTop="1" thickBot="1" x14ac:dyDescent="0.3">
      <c r="A18" s="11" t="s">
        <v>13</v>
      </c>
      <c r="B18" s="12" t="s">
        <v>26</v>
      </c>
      <c r="C18" s="12">
        <f>[1]Heinken!L33</f>
        <v>9</v>
      </c>
      <c r="D18" s="12">
        <v>8</v>
      </c>
      <c r="E18" s="12"/>
      <c r="F18" s="13">
        <f>[1]Heinken!E34</f>
        <v>0.71</v>
      </c>
      <c r="G18" s="13">
        <f>E18*[1]Heinken!E34</f>
        <v>0</v>
      </c>
      <c r="H18" s="14"/>
      <c r="I18" s="15">
        <f t="shared" si="1"/>
        <v>1</v>
      </c>
      <c r="J18" s="16">
        <f t="shared" si="0"/>
        <v>0.71</v>
      </c>
      <c r="K18" s="16">
        <f t="shared" si="2"/>
        <v>0.71</v>
      </c>
      <c r="L18" s="16">
        <v>1.5</v>
      </c>
      <c r="M18" s="16">
        <f t="shared" si="3"/>
        <v>1.5</v>
      </c>
      <c r="N18" s="16">
        <f t="shared" si="4"/>
        <v>0.79</v>
      </c>
      <c r="O18" s="10"/>
      <c r="W18"/>
    </row>
    <row r="19" spans="1:23" ht="16.5" thickTop="1" thickBot="1" x14ac:dyDescent="0.3">
      <c r="A19" s="11" t="s">
        <v>13</v>
      </c>
      <c r="B19" s="12" t="s">
        <v>27</v>
      </c>
      <c r="C19" s="12">
        <f>'[1]eau 1,5 L'!L33</f>
        <v>0</v>
      </c>
      <c r="D19" s="12">
        <v>0</v>
      </c>
      <c r="E19" s="12"/>
      <c r="F19" s="13"/>
      <c r="G19" s="13"/>
      <c r="H19" s="14"/>
      <c r="I19" s="15">
        <f t="shared" si="1"/>
        <v>0</v>
      </c>
      <c r="J19" s="16">
        <f t="shared" si="0"/>
        <v>0</v>
      </c>
      <c r="K19" s="16">
        <f t="shared" si="2"/>
        <v>0</v>
      </c>
      <c r="L19" s="16">
        <v>1</v>
      </c>
      <c r="M19" s="16">
        <f t="shared" si="3"/>
        <v>0</v>
      </c>
      <c r="N19" s="16">
        <f t="shared" si="4"/>
        <v>0</v>
      </c>
      <c r="O19" s="10"/>
      <c r="W19"/>
    </row>
    <row r="20" spans="1:23" ht="16.5" thickTop="1" thickBot="1" x14ac:dyDescent="0.3">
      <c r="A20" s="11" t="s">
        <v>13</v>
      </c>
      <c r="B20" s="12" t="s">
        <v>28</v>
      </c>
      <c r="C20" s="12">
        <f>'[1]eau 50 cl'!L33</f>
        <v>8</v>
      </c>
      <c r="D20" s="12">
        <v>2</v>
      </c>
      <c r="E20" s="12">
        <v>1</v>
      </c>
      <c r="F20" s="13">
        <f>'[1]eau 50 cl'!E34</f>
        <v>0.15</v>
      </c>
      <c r="G20" s="13">
        <f>E20*'[1]eau 50 cl'!E34</f>
        <v>0.15</v>
      </c>
      <c r="H20" s="14"/>
      <c r="I20" s="15">
        <f t="shared" si="1"/>
        <v>5</v>
      </c>
      <c r="J20" s="16">
        <f t="shared" si="0"/>
        <v>0.15</v>
      </c>
      <c r="K20" s="16">
        <f t="shared" si="2"/>
        <v>0.75</v>
      </c>
      <c r="L20" s="16">
        <v>0.5</v>
      </c>
      <c r="M20" s="16">
        <f t="shared" si="3"/>
        <v>2.5</v>
      </c>
      <c r="N20" s="16">
        <f t="shared" si="4"/>
        <v>1.6</v>
      </c>
      <c r="O20" s="10"/>
      <c r="W20"/>
    </row>
    <row r="21" spans="1:23" ht="16.5" thickTop="1" thickBot="1" x14ac:dyDescent="0.3">
      <c r="A21" s="11" t="s">
        <v>13</v>
      </c>
      <c r="B21" s="12" t="s">
        <v>29</v>
      </c>
      <c r="C21" s="12">
        <f>[1]lipton!L33</f>
        <v>0</v>
      </c>
      <c r="D21" s="12">
        <v>0</v>
      </c>
      <c r="E21" s="12"/>
      <c r="F21" s="13">
        <f>[1]lipton!E34</f>
        <v>0.43383333333333329</v>
      </c>
      <c r="G21" s="13">
        <f>E21*[1]lipton!E34</f>
        <v>0</v>
      </c>
      <c r="H21" s="14"/>
      <c r="I21" s="15">
        <f t="shared" si="1"/>
        <v>0</v>
      </c>
      <c r="J21" s="16">
        <f t="shared" si="0"/>
        <v>0.43383333333333329</v>
      </c>
      <c r="K21" s="16">
        <f t="shared" si="2"/>
        <v>0</v>
      </c>
      <c r="L21" s="16">
        <v>1</v>
      </c>
      <c r="M21" s="16">
        <f t="shared" si="3"/>
        <v>0</v>
      </c>
      <c r="N21" s="16">
        <f t="shared" si="4"/>
        <v>0</v>
      </c>
      <c r="O21" s="10"/>
      <c r="W21"/>
    </row>
    <row r="22" spans="1:23" ht="16.5" thickTop="1" thickBot="1" x14ac:dyDescent="0.3">
      <c r="A22" s="11" t="s">
        <v>13</v>
      </c>
      <c r="B22" s="12" t="s">
        <v>30</v>
      </c>
      <c r="C22" s="12">
        <f>[1]Oasis!L33</f>
        <v>35</v>
      </c>
      <c r="D22" s="12">
        <v>30</v>
      </c>
      <c r="E22" s="12"/>
      <c r="F22" s="13">
        <f>[1]Oasis!E34</f>
        <v>0.46291666666666664</v>
      </c>
      <c r="G22" s="13">
        <f>E22*[1]Oasis!E34</f>
        <v>0</v>
      </c>
      <c r="H22" s="14"/>
      <c r="I22" s="15">
        <f t="shared" si="1"/>
        <v>5</v>
      </c>
      <c r="J22" s="16">
        <f t="shared" si="0"/>
        <v>0.46291666666666664</v>
      </c>
      <c r="K22" s="16">
        <f t="shared" si="2"/>
        <v>2.3145833333333332</v>
      </c>
      <c r="L22" s="16">
        <v>1</v>
      </c>
      <c r="M22" s="16">
        <f t="shared" si="3"/>
        <v>5</v>
      </c>
      <c r="N22" s="16">
        <f t="shared" si="4"/>
        <v>2.6854166666666668</v>
      </c>
      <c r="O22" s="10"/>
    </row>
    <row r="23" spans="1:23" ht="16.5" thickTop="1" thickBot="1" x14ac:dyDescent="0.3">
      <c r="A23" s="11" t="s">
        <v>13</v>
      </c>
      <c r="B23" s="12" t="s">
        <v>31</v>
      </c>
      <c r="C23" s="12">
        <f>[1]orangina!L33</f>
        <v>0</v>
      </c>
      <c r="D23" s="12">
        <v>0</v>
      </c>
      <c r="E23" s="12"/>
      <c r="F23" s="13">
        <f>[1]orangina!E34</f>
        <v>0.42364583333333333</v>
      </c>
      <c r="G23" s="13">
        <f>E23*[1]orangina!E34</f>
        <v>0</v>
      </c>
      <c r="H23" s="14"/>
      <c r="I23" s="15">
        <f t="shared" si="1"/>
        <v>0</v>
      </c>
      <c r="J23" s="16">
        <f t="shared" si="0"/>
        <v>0.42364583333333333</v>
      </c>
      <c r="K23" s="16">
        <f t="shared" si="2"/>
        <v>0</v>
      </c>
      <c r="L23" s="16">
        <v>1</v>
      </c>
      <c r="M23" s="16">
        <f t="shared" si="3"/>
        <v>0</v>
      </c>
      <c r="N23" s="16">
        <f t="shared" si="4"/>
        <v>0</v>
      </c>
      <c r="O23" s="10"/>
    </row>
    <row r="24" spans="1:23" ht="16.5" thickTop="1" thickBot="1" x14ac:dyDescent="0.3">
      <c r="A24" s="11" t="s">
        <v>13</v>
      </c>
      <c r="B24" s="12" t="s">
        <v>32</v>
      </c>
      <c r="C24" s="12">
        <f>[1]Fanta!L33</f>
        <v>0</v>
      </c>
      <c r="D24" s="12">
        <v>0</v>
      </c>
      <c r="E24" s="12"/>
      <c r="F24" s="13">
        <f>[1]Fanta!E34</f>
        <v>0.51708333333333334</v>
      </c>
      <c r="G24" s="13">
        <f>E24*[1]Fanta!E34</f>
        <v>0</v>
      </c>
      <c r="H24" s="14"/>
      <c r="I24" s="15">
        <f t="shared" si="1"/>
        <v>0</v>
      </c>
      <c r="J24" s="16">
        <f t="shared" si="0"/>
        <v>0.51708333333333334</v>
      </c>
      <c r="K24" s="16">
        <f t="shared" si="2"/>
        <v>0</v>
      </c>
      <c r="L24" s="16">
        <v>1</v>
      </c>
      <c r="M24" s="16">
        <f t="shared" si="3"/>
        <v>0</v>
      </c>
      <c r="N24" s="16">
        <f t="shared" si="4"/>
        <v>0</v>
      </c>
      <c r="O24" s="10"/>
    </row>
    <row r="25" spans="1:23" ht="16.5" thickTop="1" thickBot="1" x14ac:dyDescent="0.3">
      <c r="A25" s="11" t="s">
        <v>13</v>
      </c>
      <c r="B25" s="17" t="s">
        <v>33</v>
      </c>
      <c r="C25" s="17">
        <f>'[1]tropico exotic'!L32</f>
        <v>0</v>
      </c>
      <c r="D25" s="12">
        <v>0</v>
      </c>
      <c r="E25" s="12"/>
      <c r="F25" s="13">
        <f>'[1]tropico exotic'!E33</f>
        <v>0</v>
      </c>
      <c r="G25" s="13">
        <f>E25*'[1]tropico exotic'!E33</f>
        <v>0</v>
      </c>
      <c r="H25" s="14"/>
      <c r="I25" s="15">
        <f t="shared" si="1"/>
        <v>0</v>
      </c>
      <c r="J25" s="16">
        <f t="shared" si="0"/>
        <v>0</v>
      </c>
      <c r="K25" s="16">
        <f t="shared" si="2"/>
        <v>0</v>
      </c>
      <c r="L25" s="16">
        <v>1</v>
      </c>
      <c r="M25" s="16">
        <f t="shared" si="3"/>
        <v>0</v>
      </c>
      <c r="N25" s="16">
        <f t="shared" si="4"/>
        <v>0</v>
      </c>
      <c r="O25" s="10"/>
    </row>
    <row r="26" spans="1:23" ht="16.5" thickTop="1" thickBot="1" x14ac:dyDescent="0.3">
      <c r="A26" s="11" t="s">
        <v>13</v>
      </c>
      <c r="B26" s="12" t="s">
        <v>34</v>
      </c>
      <c r="C26" s="12">
        <f>'[1]Schweps agrum'!L33</f>
        <v>30</v>
      </c>
      <c r="D26" s="12">
        <v>30</v>
      </c>
      <c r="E26" s="12"/>
      <c r="F26" s="13">
        <f>'[1]Schweps agrum'!E34</f>
        <v>0.42472222222222222</v>
      </c>
      <c r="G26" s="13">
        <f>E26*'[1]Schweps agrum'!E34</f>
        <v>0</v>
      </c>
      <c r="H26" s="14"/>
      <c r="I26" s="15">
        <f t="shared" si="1"/>
        <v>0</v>
      </c>
      <c r="J26" s="16">
        <f t="shared" si="0"/>
        <v>0.42472222222222222</v>
      </c>
      <c r="K26" s="16">
        <f t="shared" si="2"/>
        <v>0</v>
      </c>
      <c r="L26" s="16">
        <v>1</v>
      </c>
      <c r="M26" s="16">
        <f t="shared" si="3"/>
        <v>0</v>
      </c>
      <c r="N26" s="16">
        <f t="shared" si="4"/>
        <v>0</v>
      </c>
      <c r="O26" s="10"/>
      <c r="Q26" s="18"/>
      <c r="R26" s="18"/>
      <c r="S26" s="18"/>
      <c r="T26" s="18"/>
    </row>
    <row r="27" spans="1:23" ht="16.5" thickTop="1" thickBot="1" x14ac:dyDescent="0.3">
      <c r="A27" s="11" t="s">
        <v>13</v>
      </c>
      <c r="B27" s="12" t="s">
        <v>35</v>
      </c>
      <c r="C27" s="12">
        <f>[1]sprite!L33</f>
        <v>17</v>
      </c>
      <c r="D27" s="12">
        <v>15</v>
      </c>
      <c r="E27" s="12"/>
      <c r="F27" s="13">
        <f>[1]sprite!E34</f>
        <v>0.41041666666666665</v>
      </c>
      <c r="G27" s="13">
        <f>E27*[1]sprite!E34</f>
        <v>0</v>
      </c>
      <c r="H27" s="14"/>
      <c r="I27" s="15">
        <f t="shared" si="1"/>
        <v>2</v>
      </c>
      <c r="J27" s="16">
        <f t="shared" si="0"/>
        <v>0.41041666666666665</v>
      </c>
      <c r="K27" s="16">
        <f t="shared" si="2"/>
        <v>0.8208333333333333</v>
      </c>
      <c r="L27" s="16">
        <v>1</v>
      </c>
      <c r="M27" s="16">
        <f t="shared" si="3"/>
        <v>2</v>
      </c>
      <c r="N27" s="16">
        <f t="shared" si="4"/>
        <v>1.1791666666666667</v>
      </c>
      <c r="O27" s="10"/>
      <c r="Q27" s="18"/>
      <c r="R27" s="18"/>
      <c r="S27" s="18"/>
      <c r="T27" s="18"/>
    </row>
    <row r="28" spans="1:23" ht="16.5" thickTop="1" thickBot="1" x14ac:dyDescent="0.3">
      <c r="A28" s="11" t="s">
        <v>13</v>
      </c>
      <c r="B28" s="12" t="s">
        <v>36</v>
      </c>
      <c r="C28" s="12">
        <f>'[1]seven up'!L33</f>
        <v>0</v>
      </c>
      <c r="D28" s="12">
        <v>0</v>
      </c>
      <c r="E28" s="12"/>
      <c r="F28" s="13">
        <f>'[1]seven up'!E34</f>
        <v>0.31</v>
      </c>
      <c r="G28" s="13">
        <f>E28*'[1]seven up'!E34</f>
        <v>0</v>
      </c>
      <c r="H28" s="14"/>
      <c r="I28" s="15">
        <f t="shared" si="1"/>
        <v>0</v>
      </c>
      <c r="J28" s="16">
        <f t="shared" si="0"/>
        <v>0.31</v>
      </c>
      <c r="K28" s="16">
        <f t="shared" si="2"/>
        <v>0</v>
      </c>
      <c r="L28" s="16">
        <v>1</v>
      </c>
      <c r="M28" s="16">
        <f t="shared" si="3"/>
        <v>0</v>
      </c>
      <c r="N28" s="16">
        <f t="shared" si="4"/>
        <v>0</v>
      </c>
      <c r="O28" s="10"/>
    </row>
    <row r="29" spans="1:23" ht="16.5" thickTop="1" thickBot="1" x14ac:dyDescent="0.3">
      <c r="A29" s="19"/>
      <c r="B29" s="12" t="s">
        <v>37</v>
      </c>
      <c r="C29" s="12">
        <f>[1]Perrier!L33</f>
        <v>0</v>
      </c>
      <c r="D29" s="12">
        <v>0</v>
      </c>
      <c r="E29" s="12"/>
      <c r="F29" s="13">
        <f>[1]Perrier!E34</f>
        <v>0.46125000000000005</v>
      </c>
      <c r="G29" s="13">
        <f>E29*[1]Perrier!E34</f>
        <v>0</v>
      </c>
      <c r="H29" s="14"/>
      <c r="I29" s="15">
        <f t="shared" si="1"/>
        <v>0</v>
      </c>
      <c r="J29" s="16">
        <f t="shared" si="0"/>
        <v>0.46125000000000005</v>
      </c>
      <c r="K29" s="16">
        <f t="shared" si="2"/>
        <v>0</v>
      </c>
      <c r="L29" s="16">
        <v>1</v>
      </c>
      <c r="M29" s="16">
        <f t="shared" si="3"/>
        <v>0</v>
      </c>
      <c r="N29" s="16">
        <f t="shared" si="4"/>
        <v>0</v>
      </c>
      <c r="O29" s="10"/>
    </row>
    <row r="30" spans="1:23" ht="16.5" thickTop="1" thickBot="1" x14ac:dyDescent="0.3">
      <c r="A30"/>
      <c r="B30" s="12" t="s">
        <v>38</v>
      </c>
      <c r="C30" s="17">
        <f>[1]TUC!L33</f>
        <v>5</v>
      </c>
      <c r="D30" s="17">
        <v>0</v>
      </c>
      <c r="E30" s="12"/>
      <c r="F30" s="13">
        <f>[1]TUC!E34</f>
        <v>0.44333333333333336</v>
      </c>
      <c r="G30" s="13">
        <f>E30*[1]TUC!E34</f>
        <v>0</v>
      </c>
      <c r="H30" s="14"/>
      <c r="I30" s="15">
        <f t="shared" si="1"/>
        <v>5</v>
      </c>
      <c r="J30" s="16">
        <f t="shared" si="0"/>
        <v>0.44333333333333336</v>
      </c>
      <c r="K30" s="16">
        <f t="shared" si="2"/>
        <v>2.2166666666666668</v>
      </c>
      <c r="L30" s="16">
        <v>1</v>
      </c>
      <c r="M30" s="16">
        <f t="shared" si="3"/>
        <v>5</v>
      </c>
      <c r="N30" s="16">
        <f t="shared" si="4"/>
        <v>2.7833333333333332</v>
      </c>
      <c r="O30" s="10"/>
    </row>
    <row r="31" spans="1:23" ht="16.5" thickTop="1" thickBot="1" x14ac:dyDescent="0.3">
      <c r="A31"/>
      <c r="B31" s="12" t="s">
        <v>39</v>
      </c>
      <c r="C31" s="17">
        <f>'[1]rose la mazade'!L33</f>
        <v>18</v>
      </c>
      <c r="D31" s="17">
        <v>14</v>
      </c>
      <c r="E31" s="12"/>
      <c r="F31" s="13">
        <f>'[1]rose la mazade'!E34</f>
        <v>3.5333333333333332</v>
      </c>
      <c r="G31" s="13">
        <f>E31*'[1]rose la mazade'!E34</f>
        <v>0</v>
      </c>
      <c r="H31" s="14"/>
      <c r="I31" s="15">
        <f t="shared" si="1"/>
        <v>4</v>
      </c>
      <c r="J31" s="16">
        <f t="shared" si="0"/>
        <v>3.5333333333333332</v>
      </c>
      <c r="K31" s="16">
        <f t="shared" si="2"/>
        <v>14.133333333333333</v>
      </c>
      <c r="L31" s="16">
        <v>5</v>
      </c>
      <c r="M31" s="16">
        <f t="shared" si="3"/>
        <v>20</v>
      </c>
      <c r="N31" s="16">
        <f t="shared" si="4"/>
        <v>5.8666666666666671</v>
      </c>
      <c r="O31" s="10"/>
      <c r="P31" s="20"/>
    </row>
    <row r="32" spans="1:23" ht="16.5" thickTop="1" thickBot="1" x14ac:dyDescent="0.3">
      <c r="A32"/>
      <c r="B32" s="12" t="s">
        <v>40</v>
      </c>
      <c r="C32" s="17">
        <f>'[1]KIT KAT'!L32</f>
        <v>2</v>
      </c>
      <c r="D32" s="12">
        <v>0</v>
      </c>
      <c r="E32" s="12"/>
      <c r="F32" s="13">
        <f>'[1]KIT KAT'!E33</f>
        <v>0.38</v>
      </c>
      <c r="G32" s="13">
        <f>E32*'[1]KIT KAT'!E33</f>
        <v>0</v>
      </c>
      <c r="H32" s="14"/>
      <c r="I32" s="15">
        <f t="shared" si="1"/>
        <v>2</v>
      </c>
      <c r="J32" s="16">
        <f t="shared" si="0"/>
        <v>0.38</v>
      </c>
      <c r="K32" s="16">
        <f t="shared" si="2"/>
        <v>0.76</v>
      </c>
      <c r="L32" s="16">
        <v>1</v>
      </c>
      <c r="M32" s="16">
        <f t="shared" si="3"/>
        <v>2</v>
      </c>
      <c r="N32" s="16">
        <f t="shared" si="4"/>
        <v>1.24</v>
      </c>
    </row>
    <row r="33" spans="1:15" ht="15.75" thickTop="1" x14ac:dyDescent="0.25">
      <c r="A33"/>
      <c r="B33"/>
      <c r="C33"/>
      <c r="D33"/>
      <c r="E33" s="21">
        <f>SUM(E6:E32)</f>
        <v>2</v>
      </c>
      <c r="F33"/>
      <c r="G33" s="22">
        <f>SUM(G6:G32)</f>
        <v>1.4749999999999999</v>
      </c>
      <c r="H33" s="23"/>
      <c r="I33" s="24">
        <f>SUM(I6:I32)</f>
        <v>44</v>
      </c>
      <c r="M33" s="10">
        <f>SUM(M6:M32)</f>
        <v>66</v>
      </c>
      <c r="N33" s="10"/>
    </row>
    <row r="34" spans="1:15" ht="15" customHeight="1" x14ac:dyDescent="0.25">
      <c r="A34"/>
      <c r="K34" s="10">
        <f>SUM(K6:K32)</f>
        <v>36.972182539682535</v>
      </c>
      <c r="L34" s="10"/>
      <c r="M34" s="10"/>
      <c r="O34" s="10"/>
    </row>
    <row r="35" spans="1:15" x14ac:dyDescent="0.25">
      <c r="A35"/>
      <c r="M35" s="25" t="s">
        <v>41</v>
      </c>
      <c r="N35" s="25"/>
      <c r="O35" s="25"/>
    </row>
    <row r="36" spans="1:15" ht="15" customHeight="1" x14ac:dyDescent="0.25">
      <c r="M36" s="26"/>
      <c r="N36" s="26"/>
      <c r="O36" s="26"/>
    </row>
    <row r="37" spans="1:15" x14ac:dyDescent="0.25">
      <c r="A37" s="27"/>
      <c r="B37" s="28" t="s">
        <v>42</v>
      </c>
      <c r="C37" s="29">
        <f>SUM(M6:M32)</f>
        <v>66</v>
      </c>
      <c r="E37" s="30" t="s">
        <v>43</v>
      </c>
      <c r="F37" s="30"/>
      <c r="G37" s="30"/>
      <c r="H37" s="30"/>
      <c r="I37" s="30"/>
      <c r="M37" s="31"/>
      <c r="N37" s="31" t="s">
        <v>44</v>
      </c>
      <c r="O37" s="31" t="s">
        <v>45</v>
      </c>
    </row>
    <row r="38" spans="1:15" x14ac:dyDescent="0.25">
      <c r="B38" s="2" t="s">
        <v>46</v>
      </c>
      <c r="C38" s="32">
        <f>SUM(O38:O51)</f>
        <v>66</v>
      </c>
      <c r="D38" s="33"/>
      <c r="E38" s="34" t="s">
        <v>47</v>
      </c>
      <c r="F38" s="34"/>
      <c r="G38" s="34"/>
      <c r="H38" s="34"/>
      <c r="I38" s="34"/>
      <c r="L38" s="10">
        <f>SUM(N6:N32)-C39</f>
        <v>27.55281746031746</v>
      </c>
      <c r="M38" s="26" t="s">
        <v>48</v>
      </c>
      <c r="N38" s="26"/>
      <c r="O38" s="35">
        <f>100*N38</f>
        <v>0</v>
      </c>
    </row>
    <row r="39" spans="1:15" x14ac:dyDescent="0.25">
      <c r="B39" s="27" t="s">
        <v>49</v>
      </c>
      <c r="C39" s="10">
        <f>C37-C38</f>
        <v>0</v>
      </c>
      <c r="E39" s="30" t="s">
        <v>50</v>
      </c>
      <c r="F39" s="30"/>
      <c r="G39" s="30"/>
      <c r="H39" s="30"/>
      <c r="I39" s="30"/>
      <c r="M39" s="2" t="s">
        <v>51</v>
      </c>
      <c r="N39" s="2">
        <v>1</v>
      </c>
      <c r="O39" s="36">
        <f>50*N39</f>
        <v>50</v>
      </c>
    </row>
    <row r="40" spans="1:15" x14ac:dyDescent="0.25">
      <c r="B40" s="27"/>
      <c r="C40" s="37"/>
      <c r="D40" s="1"/>
      <c r="E40" s="2" t="s">
        <v>52</v>
      </c>
      <c r="M40" s="26" t="s">
        <v>53</v>
      </c>
      <c r="N40" s="26"/>
      <c r="O40" s="38">
        <f>20*N40</f>
        <v>0</v>
      </c>
    </row>
    <row r="41" spans="1:15" x14ac:dyDescent="0.25">
      <c r="B41" s="34" t="s">
        <v>54</v>
      </c>
      <c r="C41" s="34"/>
      <c r="D41" s="34"/>
      <c r="E41" s="34"/>
      <c r="M41" s="26" t="s">
        <v>55</v>
      </c>
      <c r="N41" s="26"/>
      <c r="O41" s="38">
        <f>10*N41</f>
        <v>0</v>
      </c>
    </row>
    <row r="42" spans="1:15" x14ac:dyDescent="0.25">
      <c r="B42" s="20"/>
      <c r="C42" s="18"/>
      <c r="D42" s="18"/>
      <c r="E42" s="18"/>
      <c r="J42" s="26"/>
      <c r="K42" s="26"/>
      <c r="L42" s="26"/>
      <c r="M42" s="26" t="s">
        <v>56</v>
      </c>
      <c r="N42" s="26">
        <v>1</v>
      </c>
      <c r="O42" s="38">
        <f>5*N42</f>
        <v>5</v>
      </c>
    </row>
    <row r="43" spans="1:15" x14ac:dyDescent="0.25">
      <c r="B43" s="39" t="s">
        <v>57</v>
      </c>
      <c r="C43" s="18" t="s">
        <v>58</v>
      </c>
      <c r="D43" s="34" t="s">
        <v>59</v>
      </c>
      <c r="E43" s="34"/>
      <c r="J43" s="26"/>
      <c r="K43" s="26"/>
      <c r="L43" s="26"/>
      <c r="M43" s="26" t="s">
        <v>60</v>
      </c>
      <c r="N43" s="26">
        <v>5</v>
      </c>
      <c r="O43" s="38">
        <f>2*N43</f>
        <v>10</v>
      </c>
    </row>
    <row r="44" spans="1:15" x14ac:dyDescent="0.25">
      <c r="B44" s="40" t="s">
        <v>61</v>
      </c>
      <c r="C44" s="18">
        <v>2</v>
      </c>
      <c r="D44" s="34" t="s">
        <v>61</v>
      </c>
      <c r="E44" s="34"/>
      <c r="J44" s="26"/>
      <c r="K44" s="26"/>
      <c r="L44" s="26"/>
      <c r="M44" s="26" t="s">
        <v>62</v>
      </c>
      <c r="N44" s="26">
        <v>1</v>
      </c>
      <c r="O44" s="38">
        <f>1*N44</f>
        <v>1</v>
      </c>
    </row>
    <row r="45" spans="1:15" x14ac:dyDescent="0.25">
      <c r="B45" s="20"/>
      <c r="C45" s="18"/>
      <c r="D45" s="34"/>
      <c r="E45" s="34"/>
      <c r="J45" s="26"/>
      <c r="K45" s="26"/>
      <c r="L45" s="26"/>
      <c r="M45" s="26" t="s">
        <v>63</v>
      </c>
      <c r="N45" s="26">
        <v>0</v>
      </c>
      <c r="O45" s="38">
        <f>0.5*N45</f>
        <v>0</v>
      </c>
    </row>
    <row r="46" spans="1:15" x14ac:dyDescent="0.25">
      <c r="J46" s="26"/>
      <c r="K46" s="26"/>
      <c r="L46" s="26"/>
      <c r="M46" s="26" t="s">
        <v>64</v>
      </c>
      <c r="N46" s="26"/>
      <c r="O46" s="38">
        <f>0.2*N46</f>
        <v>0</v>
      </c>
    </row>
    <row r="47" spans="1:15" x14ac:dyDescent="0.25">
      <c r="B47" s="41" t="s">
        <v>65</v>
      </c>
      <c r="C47" s="42"/>
      <c r="D47" s="42"/>
      <c r="E47" s="42"/>
      <c r="F47" s="43"/>
      <c r="J47" s="26"/>
      <c r="K47" s="26"/>
      <c r="L47" s="26"/>
      <c r="M47" s="26" t="s">
        <v>66</v>
      </c>
      <c r="N47" s="26"/>
      <c r="O47" s="38">
        <f>0.1*N47</f>
        <v>0</v>
      </c>
    </row>
    <row r="48" spans="1:15" x14ac:dyDescent="0.25">
      <c r="B48" s="44"/>
      <c r="C48" s="34"/>
      <c r="D48" s="34"/>
      <c r="E48" s="34"/>
      <c r="F48" s="45"/>
      <c r="J48" s="26"/>
      <c r="K48" s="26"/>
      <c r="L48" s="26"/>
      <c r="M48" s="26" t="s">
        <v>67</v>
      </c>
      <c r="N48" s="26"/>
      <c r="O48" s="38">
        <f>0.05*N48</f>
        <v>0</v>
      </c>
    </row>
    <row r="49" spans="2:15" x14ac:dyDescent="0.25">
      <c r="B49" s="44"/>
      <c r="C49" s="34"/>
      <c r="D49" s="34"/>
      <c r="E49" s="34"/>
      <c r="F49" s="45"/>
      <c r="J49" s="26"/>
      <c r="K49" s="26"/>
      <c r="L49" s="26"/>
      <c r="M49" s="26" t="s">
        <v>68</v>
      </c>
      <c r="N49" s="26"/>
      <c r="O49" s="38">
        <f>0.02*N49</f>
        <v>0</v>
      </c>
    </row>
    <row r="50" spans="2:15" x14ac:dyDescent="0.25">
      <c r="B50" s="44"/>
      <c r="C50" s="34"/>
      <c r="D50" s="34"/>
      <c r="E50" s="34"/>
      <c r="F50" s="45"/>
      <c r="J50" s="26"/>
      <c r="K50" s="26"/>
      <c r="L50" s="26"/>
      <c r="M50" s="26" t="s">
        <v>69</v>
      </c>
      <c r="N50" s="26"/>
      <c r="O50" s="38">
        <f>0.05*N50</f>
        <v>0</v>
      </c>
    </row>
    <row r="51" spans="2:15" x14ac:dyDescent="0.25">
      <c r="B51" s="44"/>
      <c r="C51" s="34"/>
      <c r="D51" s="34"/>
      <c r="E51" s="34"/>
      <c r="F51" s="45"/>
      <c r="J51" s="26"/>
      <c r="K51" s="26"/>
      <c r="L51" s="26"/>
      <c r="M51" s="26" t="s">
        <v>70</v>
      </c>
      <c r="N51" s="26"/>
      <c r="O51" s="46">
        <f>N51</f>
        <v>0</v>
      </c>
    </row>
    <row r="52" spans="2:15" x14ac:dyDescent="0.25">
      <c r="B52" s="44"/>
      <c r="C52" s="34"/>
      <c r="D52" s="34"/>
      <c r="E52" s="34"/>
      <c r="F52" s="45"/>
      <c r="J52" s="26"/>
      <c r="K52" s="26"/>
      <c r="L52" s="26"/>
    </row>
    <row r="53" spans="2:15" x14ac:dyDescent="0.25">
      <c r="B53" s="44"/>
      <c r="C53" s="34"/>
      <c r="D53" s="34"/>
      <c r="E53" s="34"/>
      <c r="F53" s="45"/>
      <c r="M53" s="2" t="s">
        <v>71</v>
      </c>
      <c r="O53" s="10">
        <f>SUM(O38:O51)</f>
        <v>66</v>
      </c>
    </row>
    <row r="54" spans="2:15" x14ac:dyDescent="0.25">
      <c r="B54" s="44"/>
      <c r="C54" s="34"/>
      <c r="D54" s="34"/>
      <c r="E54" s="34"/>
      <c r="F54" s="45"/>
    </row>
    <row r="55" spans="2:15" x14ac:dyDescent="0.25">
      <c r="B55" s="44"/>
      <c r="C55" s="34"/>
      <c r="D55" s="34"/>
      <c r="E55" s="34"/>
      <c r="F55" s="45"/>
    </row>
    <row r="56" spans="2:15" x14ac:dyDescent="0.25">
      <c r="B56" s="44"/>
      <c r="C56" s="34"/>
      <c r="D56" s="34"/>
      <c r="E56" s="34"/>
      <c r="F56" s="45"/>
    </row>
    <row r="57" spans="2:15" x14ac:dyDescent="0.25">
      <c r="B57" s="44"/>
      <c r="C57" s="34"/>
      <c r="D57" s="34"/>
      <c r="E57" s="34"/>
      <c r="F57" s="45"/>
    </row>
    <row r="58" spans="2:15" x14ac:dyDescent="0.25">
      <c r="B58" s="44"/>
      <c r="C58" s="34"/>
      <c r="D58" s="34"/>
      <c r="E58" s="34"/>
      <c r="F58" s="45"/>
    </row>
    <row r="59" spans="2:15" x14ac:dyDescent="0.25">
      <c r="B59" s="44"/>
      <c r="C59" s="34"/>
      <c r="D59" s="34"/>
      <c r="E59" s="34"/>
      <c r="F59" s="45"/>
    </row>
    <row r="60" spans="2:15" x14ac:dyDescent="0.25">
      <c r="B60" s="44"/>
      <c r="C60" s="34"/>
      <c r="D60" s="34"/>
      <c r="E60" s="34"/>
      <c r="F60" s="45"/>
    </row>
    <row r="61" spans="2:15" x14ac:dyDescent="0.25">
      <c r="B61" s="44"/>
      <c r="C61" s="34"/>
      <c r="D61" s="34"/>
      <c r="E61" s="34"/>
      <c r="F61" s="45"/>
    </row>
    <row r="62" spans="2:15" x14ac:dyDescent="0.25">
      <c r="B62" s="44"/>
      <c r="C62" s="34"/>
      <c r="D62" s="34"/>
      <c r="E62" s="34"/>
      <c r="F62" s="45"/>
    </row>
    <row r="63" spans="2:15" x14ac:dyDescent="0.25">
      <c r="B63" s="44"/>
      <c r="C63" s="34"/>
      <c r="D63" s="34"/>
      <c r="E63" s="34"/>
      <c r="F63" s="45"/>
    </row>
    <row r="64" spans="2:15" x14ac:dyDescent="0.25">
      <c r="B64" s="47"/>
      <c r="C64" s="48"/>
      <c r="D64" s="48"/>
      <c r="E64" s="48"/>
      <c r="F64" s="49"/>
    </row>
  </sheetData>
  <mergeCells count="10">
    <mergeCell ref="D43:E43"/>
    <mergeCell ref="D44:E44"/>
    <mergeCell ref="D45:E45"/>
    <mergeCell ref="B47:F64"/>
    <mergeCell ref="C3:D3"/>
    <mergeCell ref="M35:O35"/>
    <mergeCell ref="E37:I37"/>
    <mergeCell ref="E38:I38"/>
    <mergeCell ref="E39:I39"/>
    <mergeCell ref="B41:E41"/>
  </mergeCells>
  <dataValidations count="1">
    <dataValidation type="list" allowBlank="1" showInputMessage="1" showErrorMessage="1" sqref="B5">
      <formula1>produits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16</xdr:col>
                    <xdr:colOff>419100</xdr:colOff>
                    <xdr:row>2</xdr:row>
                    <xdr:rowOff>66675</xdr:rowOff>
                  </from>
                  <to>
                    <xdr:col>18</xdr:col>
                    <xdr:colOff>247650</xdr:colOff>
                    <xdr:row>2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2016-09-23T07:07:31Z</dcterms:created>
  <dcterms:modified xsi:type="dcterms:W3CDTF">2016-09-23T07:16:49Z</dcterms:modified>
</cp:coreProperties>
</file>