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ine\Documents\Ermécam\DOSSIER AIDE EXCELL\"/>
    </mc:Choice>
  </mc:AlternateContent>
  <bookViews>
    <workbookView xWindow="120" yWindow="135" windowWidth="15180" windowHeight="8835" activeTab="3"/>
  </bookViews>
  <sheets>
    <sheet name="LISTES MULTIMETRE" sheetId="4" r:id="rId1"/>
    <sheet name="ETALONS INCERTITUDE" sheetId="1" state="hidden" r:id="rId2"/>
    <sheet name="accueil" sheetId="2" r:id="rId3"/>
    <sheet name="CV" sheetId="6" r:id="rId4"/>
    <sheet name="Relevé de mesure" sheetId="3" r:id="rId5"/>
  </sheets>
  <externalReferences>
    <externalReference r:id="rId6"/>
    <externalReference r:id="rId7"/>
  </externalReferences>
  <calcPr calcId="171027"/>
</workbook>
</file>

<file path=xl/calcChain.xml><?xml version="1.0" encoding="utf-8"?>
<calcChain xmlns="http://schemas.openxmlformats.org/spreadsheetml/2006/main">
  <c r="J31" i="3" l="1" a="1"/>
  <c r="J31" i="3" s="1"/>
  <c r="C53" i="6" l="1"/>
  <c r="D51" i="6"/>
  <c r="A40" i="6"/>
  <c r="A39" i="6"/>
  <c r="A38" i="6"/>
  <c r="C23" i="6"/>
  <c r="C22" i="6"/>
  <c r="C21" i="6"/>
  <c r="C20" i="6"/>
  <c r="C19" i="6"/>
  <c r="C13" i="6"/>
  <c r="C11" i="6"/>
  <c r="A9" i="6"/>
  <c r="F10" i="3" l="1"/>
  <c r="C8" i="3"/>
  <c r="C7" i="3"/>
  <c r="C6" i="3"/>
  <c r="B17" i="3" l="1"/>
  <c r="A17" i="3" l="1"/>
  <c r="B15" i="3"/>
  <c r="C18" i="3" l="1"/>
  <c r="J18" i="3" s="1" a="1"/>
  <c r="J18" i="3" s="1"/>
  <c r="C17" i="3"/>
  <c r="J17" i="3" s="1" a="1"/>
  <c r="J17" i="3" s="1"/>
  <c r="K17" i="3" l="1"/>
  <c r="K18" i="3"/>
  <c r="E18" i="3"/>
  <c r="D18" i="3"/>
  <c r="E17" i="3"/>
  <c r="D17" i="3"/>
  <c r="G17" i="3" l="1"/>
  <c r="G18" i="3"/>
  <c r="A30" i="3" l="1"/>
  <c r="B30" i="3"/>
  <c r="A28" i="3"/>
  <c r="B28" i="3"/>
  <c r="A21" i="3"/>
  <c r="B21" i="3"/>
  <c r="A19" i="3"/>
  <c r="B19" i="3"/>
  <c r="A15" i="3"/>
  <c r="C29" i="3" l="1"/>
  <c r="J29" i="3" s="1" a="1"/>
  <c r="J29" i="3" s="1"/>
  <c r="C28" i="3"/>
  <c r="J28" i="3" s="1" a="1"/>
  <c r="J28" i="3" s="1"/>
  <c r="C30" i="3"/>
  <c r="J30" i="3" s="1" a="1"/>
  <c r="J30" i="3" s="1"/>
  <c r="C26" i="3"/>
  <c r="J26" i="3" s="1" a="1"/>
  <c r="J26" i="3" s="1"/>
  <c r="C25" i="3"/>
  <c r="J25" i="3" s="1" a="1"/>
  <c r="J25" i="3" s="1"/>
  <c r="C23" i="3"/>
  <c r="J23" i="3" s="1" a="1"/>
  <c r="J23" i="3" s="1"/>
  <c r="C24" i="3"/>
  <c r="J24" i="3" s="1" a="1"/>
  <c r="J24" i="3" s="1"/>
  <c r="C22" i="3"/>
  <c r="J22" i="3" s="1" a="1"/>
  <c r="J22" i="3" s="1"/>
  <c r="C27" i="3"/>
  <c r="J27" i="3" s="1" a="1"/>
  <c r="J27" i="3" s="1"/>
  <c r="C21" i="3"/>
  <c r="J21" i="3" s="1" a="1"/>
  <c r="J21" i="3" s="1"/>
  <c r="C20" i="3"/>
  <c r="J20" i="3" s="1" a="1"/>
  <c r="J20" i="3" s="1"/>
  <c r="C19" i="3"/>
  <c r="J19" i="3" s="1" a="1"/>
  <c r="J19" i="3" s="1"/>
  <c r="C16" i="3"/>
  <c r="J16" i="3" s="1" a="1"/>
  <c r="J16" i="3" s="1"/>
  <c r="C15" i="3"/>
  <c r="J15" i="3" s="1" a="1"/>
  <c r="J15" i="3" s="1"/>
  <c r="E22" i="3" l="1"/>
  <c r="K16" i="3"/>
  <c r="K25" i="3"/>
  <c r="K27" i="3"/>
  <c r="K29" i="3"/>
  <c r="K19" i="3"/>
  <c r="K22" i="3"/>
  <c r="K26" i="3"/>
  <c r="K20" i="3"/>
  <c r="K24" i="3"/>
  <c r="K30" i="3"/>
  <c r="K15" i="3"/>
  <c r="K21" i="3"/>
  <c r="K23" i="3"/>
  <c r="K28" i="3"/>
  <c r="E27" i="3"/>
  <c r="E20" i="3"/>
  <c r="E21" i="3"/>
  <c r="D21" i="3"/>
  <c r="E15" i="3"/>
  <c r="D15" i="3"/>
  <c r="E30" i="3"/>
  <c r="D30" i="3"/>
  <c r="E19" i="3"/>
  <c r="D19" i="3"/>
  <c r="D28" i="3"/>
  <c r="E28" i="3"/>
  <c r="D26" i="3"/>
  <c r="E26" i="3"/>
  <c r="D27" i="3"/>
  <c r="D24" i="3"/>
  <c r="E24" i="3"/>
  <c r="D25" i="3"/>
  <c r="E25" i="3"/>
  <c r="D23" i="3"/>
  <c r="E23" i="3"/>
  <c r="D16" i="3"/>
  <c r="E16" i="3"/>
  <c r="D22" i="3"/>
  <c r="E29" i="3"/>
  <c r="D29" i="3"/>
  <c r="D20" i="3"/>
  <c r="G22" i="3" l="1"/>
  <c r="G29" i="3"/>
  <c r="G25" i="3"/>
  <c r="G19" i="3"/>
  <c r="G24" i="3"/>
  <c r="G30" i="3"/>
  <c r="G21" i="3"/>
  <c r="G27" i="3"/>
  <c r="G23" i="3"/>
  <c r="G26" i="3"/>
  <c r="G20" i="3"/>
  <c r="G28" i="3"/>
  <c r="G15" i="3"/>
  <c r="G16" i="3"/>
  <c r="G166" i="3" l="1"/>
  <c r="E44" i="6" s="1"/>
</calcChain>
</file>

<file path=xl/comments1.xml><?xml version="1.0" encoding="utf-8"?>
<comments xmlns="http://schemas.openxmlformats.org/spreadsheetml/2006/main">
  <authors>
    <author>Antoine</author>
  </authors>
  <commentList>
    <comment ref="J8" authorId="0" shapeId="0">
      <text>
        <r>
          <rPr>
            <b/>
            <sz val="9"/>
            <color indexed="81"/>
            <rFont val="Tahoma"/>
            <family val="2"/>
          </rPr>
          <t>Numéro chrono à saisir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<sst xmlns="http://schemas.openxmlformats.org/spreadsheetml/2006/main" count="568" uniqueCount="90">
  <si>
    <t>Fabricant + type</t>
  </si>
  <si>
    <t>Calibre 1</t>
  </si>
  <si>
    <t>Calibre 2</t>
  </si>
  <si>
    <t>Calibre 3</t>
  </si>
  <si>
    <t>Calibre 4</t>
  </si>
  <si>
    <t>Calibre 5</t>
  </si>
  <si>
    <t>Fonction</t>
  </si>
  <si>
    <t>FLUKE 23</t>
  </si>
  <si>
    <t>TENSION CONTINUE</t>
  </si>
  <si>
    <t>FLUKE 25</t>
  </si>
  <si>
    <t>RELEVE DE MESURE</t>
  </si>
  <si>
    <t xml:space="preserve">CLIENT : </t>
  </si>
  <si>
    <t xml:space="preserve">DATE DE VERIFICATION : </t>
  </si>
  <si>
    <t>MIN</t>
  </si>
  <si>
    <t>MAX</t>
  </si>
  <si>
    <t>VALEUR LUE</t>
  </si>
  <si>
    <t>JUGEMENT</t>
  </si>
  <si>
    <t>conforme</t>
  </si>
  <si>
    <t>hors tolérances</t>
  </si>
  <si>
    <t>TENSION ALTERNATIVE</t>
  </si>
  <si>
    <t>INTENSITE CONTINUE</t>
  </si>
  <si>
    <t>INTENSITE ALTERNATIVE</t>
  </si>
  <si>
    <t>OHMMETRE</t>
  </si>
  <si>
    <t>mV</t>
  </si>
  <si>
    <t>CALIBRE</t>
  </si>
  <si>
    <t>Point de mesure</t>
  </si>
  <si>
    <t>FLUKE 7</t>
  </si>
  <si>
    <t>V</t>
  </si>
  <si>
    <t>mA</t>
  </si>
  <si>
    <t>A</t>
  </si>
  <si>
    <t>W</t>
  </si>
  <si>
    <r>
      <t>M</t>
    </r>
    <r>
      <rPr>
        <sz val="10"/>
        <rFont val="Symbol"/>
        <family val="1"/>
        <charset val="2"/>
      </rPr>
      <t>W</t>
    </r>
  </si>
  <si>
    <t>Calibre 6</t>
  </si>
  <si>
    <t>ETALONS</t>
  </si>
  <si>
    <t>FLUKE 287</t>
  </si>
  <si>
    <t>Coefficient EMT %</t>
  </si>
  <si>
    <t>Coefficient EMT abs</t>
  </si>
  <si>
    <t>µA</t>
  </si>
  <si>
    <t>kW</t>
  </si>
  <si>
    <t>Capacimètre</t>
  </si>
  <si>
    <t>Calibre 7</t>
  </si>
  <si>
    <t>nF</t>
  </si>
  <si>
    <t>µF</t>
  </si>
  <si>
    <t>mF</t>
  </si>
  <si>
    <t>Calibre 8</t>
  </si>
  <si>
    <t>Fréquencemètre</t>
  </si>
  <si>
    <t>Hz</t>
  </si>
  <si>
    <t>kHz</t>
  </si>
  <si>
    <t>60 Hz</t>
  </si>
  <si>
    <t>10 kHz</t>
  </si>
  <si>
    <t>1 kHz</t>
  </si>
  <si>
    <t>5 kHz</t>
  </si>
  <si>
    <t>ERM 001-12</t>
  </si>
  <si>
    <t>ERM 001-16</t>
  </si>
  <si>
    <t>ERM 004-04</t>
  </si>
  <si>
    <t>ERM 005-04</t>
  </si>
  <si>
    <t>NOMBRE DE DIGITS</t>
  </si>
  <si>
    <t>VERIFICATION MULTIMETRE</t>
  </si>
  <si>
    <t>INCERTITUDE ETALON</t>
  </si>
  <si>
    <t>Date de la vérification :</t>
  </si>
  <si>
    <t xml:space="preserve">DELIVRE A : </t>
  </si>
  <si>
    <t>Désignation :</t>
  </si>
  <si>
    <t>Constructeur :</t>
  </si>
  <si>
    <t>Type</t>
  </si>
  <si>
    <t>:</t>
  </si>
  <si>
    <t>N° de série :</t>
  </si>
  <si>
    <t>Repère interne :</t>
  </si>
  <si>
    <t>I/  ETALONS DE REFERENCE</t>
  </si>
  <si>
    <t>TENSION, INTENSITE, RESISTANCE :</t>
  </si>
  <si>
    <t>TEMPS, FREQUENCE :</t>
  </si>
  <si>
    <t>II/  ETALON(S) DE TRAVAIL ET INSTRUMENTS DE MESURE EN COURS DE VALIDITE UTILISES POUR LA VERIFICATION :</t>
  </si>
  <si>
    <t>III/  CONDITIONS D’ENVIRONNEMENT DURANT LA VERIFICATION :</t>
  </si>
  <si>
    <t>Température ambiante :</t>
  </si>
  <si>
    <t>23 °C ± 3 °C</t>
  </si>
  <si>
    <t>Hygrométrie relative :</t>
  </si>
  <si>
    <t>50 % ± 20 %</t>
  </si>
  <si>
    <t>Jugement :</t>
  </si>
  <si>
    <t xml:space="preserve">L'instrument vérifié est conforme aux spécifications du constructeur </t>
  </si>
  <si>
    <r>
      <t>Observations</t>
    </r>
    <r>
      <rPr>
        <sz val="10"/>
        <rFont val="Calibri"/>
        <family val="2"/>
      </rPr>
      <t xml:space="preserve"> :</t>
    </r>
  </si>
  <si>
    <t xml:space="preserve">Technicien chargé de l'intervention : </t>
  </si>
  <si>
    <t>Points    "NON CONFORME"</t>
  </si>
  <si>
    <t xml:space="preserve">Ce certificat comprend </t>
  </si>
  <si>
    <t>L. ALEXANDRE</t>
  </si>
  <si>
    <t>pages</t>
  </si>
  <si>
    <t>EMT</t>
  </si>
  <si>
    <t xml:space="preserve">CONSTRUCTEUR : </t>
  </si>
  <si>
    <t xml:space="preserve">TYPE : </t>
  </si>
  <si>
    <t xml:space="preserve">DESIGNATION : </t>
  </si>
  <si>
    <t>INCERTITUDE ETALONNAGE</t>
  </si>
  <si>
    <t xml:space="preserve"> RESOLUTION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</si>
</sst>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00"/>
    <numFmt numFmtId="165" formatCode="0.0E+00"/>
    <numFmt numFmtId="166" formatCode="0.0000"/>
    <numFmt numFmtId="167" formatCode="0.00000"/>
    <numFmt numFmtId="168" formatCode="0.0"/>
  </numFmts>
  <fonts count="35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sz val="10"/>
      <name val="Symbol"/>
      <family val="1"/>
      <charset val="2"/>
    </font>
    <font>
      <sz val="10"/>
      <name val="Arial"/>
      <family val="2"/>
    </font>
    <font>
      <b/>
      <u/>
      <sz val="10"/>
      <name val="Symbol"/>
      <family val="1"/>
      <charset val="2"/>
    </font>
    <font>
      <u/>
      <sz val="10"/>
      <name val="Arial"/>
      <family val="2"/>
    </font>
    <font>
      <b/>
      <sz val="10"/>
      <name val="Listes"/>
    </font>
    <font>
      <b/>
      <u/>
      <sz val="10"/>
      <name val="Calibri"/>
      <family val="2"/>
      <scheme val="minor"/>
    </font>
    <font>
      <sz val="10"/>
      <name val="Calibri"/>
      <family val="2"/>
      <scheme val="minor"/>
    </font>
    <font>
      <sz val="28"/>
      <color theme="0"/>
      <name val="Arial"/>
      <family val="2"/>
    </font>
    <font>
      <sz val="12"/>
      <name val="Times New Roman"/>
      <family val="1"/>
    </font>
    <font>
      <sz val="8"/>
      <color rgb="FF2F5496"/>
      <name val="Times New Roman"/>
      <family val="1"/>
    </font>
    <font>
      <sz val="6"/>
      <color rgb="FF002060"/>
      <name val="Calibri"/>
      <family val="2"/>
    </font>
    <font>
      <b/>
      <sz val="16"/>
      <name val="Calibri"/>
      <family val="2"/>
    </font>
    <font>
      <sz val="8"/>
      <name val="Calibri"/>
      <family val="2"/>
    </font>
    <font>
      <sz val="10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10"/>
      <name val="Calibri"/>
      <family val="2"/>
    </font>
    <font>
      <b/>
      <u/>
      <sz val="8"/>
      <name val="Calibri"/>
      <family val="2"/>
    </font>
    <font>
      <b/>
      <sz val="8"/>
      <name val="Calibri"/>
      <family val="2"/>
    </font>
    <font>
      <b/>
      <sz val="6"/>
      <name val="Calibri"/>
      <family val="2"/>
    </font>
    <font>
      <b/>
      <u/>
      <sz val="11"/>
      <name val="Calibri"/>
      <family val="2"/>
    </font>
    <font>
      <b/>
      <sz val="11"/>
      <name val="Calibri"/>
      <family val="2"/>
    </font>
    <font>
      <b/>
      <u/>
      <sz val="10"/>
      <name val="Calibri"/>
      <family val="2"/>
    </font>
    <font>
      <sz val="7"/>
      <name val="Arial"/>
      <family val="2"/>
    </font>
    <font>
      <sz val="9"/>
      <color rgb="FF002060"/>
      <name val="Times New Roman"/>
      <family val="1"/>
    </font>
    <font>
      <b/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thin">
        <color theme="2" tint="-0.24994659260841701"/>
      </bottom>
      <diagonal/>
    </border>
    <border>
      <left style="double">
        <color indexed="64"/>
      </left>
      <right/>
      <top/>
      <bottom style="thin">
        <color theme="2" tint="-0.24994659260841701"/>
      </bottom>
      <diagonal/>
    </border>
    <border>
      <left/>
      <right style="double">
        <color indexed="64"/>
      </right>
      <top/>
      <bottom style="thin">
        <color theme="2" tint="-0.24994659260841701"/>
      </bottom>
      <diagonal/>
    </border>
    <border>
      <left/>
      <right/>
      <top style="thin">
        <color indexed="64"/>
      </top>
      <bottom style="thin">
        <color theme="2" tint="-0.24994659260841701"/>
      </bottom>
      <diagonal/>
    </border>
    <border>
      <left style="double">
        <color indexed="64"/>
      </left>
      <right/>
      <top style="thin">
        <color indexed="64"/>
      </top>
      <bottom style="thin">
        <color theme="2" tint="-0.24994659260841701"/>
      </bottom>
      <diagonal/>
    </border>
    <border>
      <left/>
      <right style="double">
        <color indexed="64"/>
      </right>
      <top style="thin">
        <color indexed="64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double">
        <color indexed="64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double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indexed="64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indexed="64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24994659260841701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24994659260841701"/>
      </right>
      <top style="thin">
        <color indexed="64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2" tint="-0.249977111117893"/>
      </left>
      <right style="medium">
        <color theme="2" tint="-0.249977111117893"/>
      </right>
      <top style="medium">
        <color theme="2" tint="-0.249977111117893"/>
      </top>
      <bottom style="medium">
        <color theme="2" tint="-0.249977111117893"/>
      </bottom>
      <diagonal/>
    </border>
    <border>
      <left/>
      <right style="thin">
        <color theme="2" tint="-0.24994659260841701"/>
      </right>
      <top style="thin">
        <color indexed="64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4" tint="-0.24994659260841701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/>
      </left>
      <right/>
      <top/>
      <bottom style="thin">
        <color theme="4" tint="-0.2499465926084170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/>
      <right style="thin">
        <color theme="4" tint="-0.499984740745262"/>
      </right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2" tint="-0.24994659260841701"/>
      </left>
      <right/>
      <top style="thin">
        <color theme="4" tint="-0.499984740745262"/>
      </top>
      <bottom/>
      <diagonal/>
    </border>
    <border>
      <left/>
      <right/>
      <top style="thin">
        <color theme="4" tint="-0.499984740745262"/>
      </top>
      <bottom/>
      <diagonal/>
    </border>
    <border>
      <left style="thin">
        <color theme="4" tint="-0.24994659260841701"/>
      </left>
      <right/>
      <top/>
      <bottom/>
      <diagonal/>
    </border>
    <border>
      <left style="double">
        <color theme="8" tint="-0.499984740745262"/>
      </left>
      <right/>
      <top style="double">
        <color theme="8" tint="-0.499984740745262"/>
      </top>
      <bottom/>
      <diagonal/>
    </border>
    <border>
      <left/>
      <right/>
      <top style="double">
        <color theme="8" tint="-0.499984740745262"/>
      </top>
      <bottom/>
      <diagonal/>
    </border>
    <border>
      <left/>
      <right style="double">
        <color theme="8" tint="-0.499984740745262"/>
      </right>
      <top style="double">
        <color theme="8" tint="-0.499984740745262"/>
      </top>
      <bottom/>
      <diagonal/>
    </border>
    <border>
      <left style="double">
        <color theme="8" tint="-0.499984740745262"/>
      </left>
      <right/>
      <top/>
      <bottom/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/>
      <top/>
      <bottom style="double">
        <color theme="8" tint="-0.499984740745262"/>
      </bottom>
      <diagonal/>
    </border>
    <border>
      <left/>
      <right/>
      <top/>
      <bottom style="double">
        <color theme="8" tint="-0.499984740745262"/>
      </bottom>
      <diagonal/>
    </border>
    <border>
      <left/>
      <right style="double">
        <color theme="8" tint="-0.499984740745262"/>
      </right>
      <top/>
      <bottom style="double">
        <color theme="8" tint="-0.499984740745262"/>
      </bottom>
      <diagonal/>
    </border>
    <border>
      <left/>
      <right/>
      <top/>
      <bottom style="thin">
        <color theme="0"/>
      </bottom>
      <diagonal/>
    </border>
    <border>
      <left/>
      <right style="double">
        <color theme="8" tint="-0.499984740745262"/>
      </right>
      <top/>
      <bottom style="thin">
        <color theme="0"/>
      </bottom>
      <diagonal/>
    </border>
    <border>
      <left style="double">
        <color theme="0"/>
      </left>
      <right/>
      <top style="double">
        <color theme="8" tint="-0.499984740745262"/>
      </top>
      <bottom/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/>
      <top/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rgb="FF00B0F0"/>
      </left>
      <right/>
      <top style="thin">
        <color rgb="FF00B0F0"/>
      </top>
      <bottom/>
      <diagonal/>
    </border>
    <border>
      <left/>
      <right style="thin">
        <color theme="0"/>
      </right>
      <top style="thin">
        <color rgb="FF00B0F0"/>
      </top>
      <bottom/>
      <diagonal/>
    </border>
    <border>
      <left style="thin">
        <color rgb="FF00B0F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rgb="FF00B0F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/>
      <protection locked="0"/>
    </xf>
    <xf numFmtId="0" fontId="1" fillId="0" borderId="0" xfId="0" applyNumberFormat="1" applyFont="1" applyFill="1" applyBorder="1" applyAlignment="1" applyProtection="1"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NumberFormat="1" applyFont="1" applyFill="1" applyBorder="1" applyAlignment="1" applyProtection="1"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4" fillId="0" borderId="4" xfId="0" applyNumberFormat="1" applyFont="1" applyFill="1" applyBorder="1" applyAlignment="1" applyProtection="1">
      <alignment horizontal="center"/>
      <protection locked="0"/>
    </xf>
    <xf numFmtId="0" fontId="5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/>
    </xf>
    <xf numFmtId="166" fontId="1" fillId="0" borderId="0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166" fontId="12" fillId="0" borderId="0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0" xfId="0" applyFill="1"/>
    <xf numFmtId="164" fontId="1" fillId="0" borderId="0" xfId="0" applyNumberFormat="1" applyFont="1" applyFill="1" applyBorder="1" applyAlignment="1" applyProtection="1">
      <protection locked="0"/>
    </xf>
    <xf numFmtId="166" fontId="1" fillId="0" borderId="0" xfId="0" applyNumberFormat="1" applyFont="1" applyFill="1" applyBorder="1" applyAlignment="1" applyProtection="1">
      <protection locked="0"/>
    </xf>
    <xf numFmtId="164" fontId="1" fillId="0" borderId="0" xfId="0" applyNumberFormat="1" applyFont="1" applyFill="1" applyBorder="1" applyAlignment="1" applyProtection="1">
      <alignment horizontal="center"/>
    </xf>
    <xf numFmtId="2" fontId="1" fillId="0" borderId="0" xfId="0" applyNumberFormat="1" applyFont="1" applyFill="1" applyBorder="1" applyAlignment="1" applyProtection="1">
      <alignment horizontal="center"/>
    </xf>
    <xf numFmtId="166" fontId="6" fillId="0" borderId="0" xfId="0" applyNumberFormat="1" applyFont="1" applyFill="1" applyBorder="1" applyAlignment="1" applyProtection="1">
      <alignment horizontal="center"/>
    </xf>
    <xf numFmtId="166" fontId="1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protection locked="0"/>
    </xf>
    <xf numFmtId="166" fontId="10" fillId="0" borderId="0" xfId="0" applyNumberFormat="1" applyFont="1" applyFill="1" applyBorder="1" applyAlignment="1" applyProtection="1">
      <protection locked="0"/>
    </xf>
    <xf numFmtId="166" fontId="5" fillId="0" borderId="0" xfId="0" applyNumberFormat="1" applyFont="1" applyFill="1" applyBorder="1" applyAlignment="1" applyProtection="1"/>
    <xf numFmtId="166" fontId="1" fillId="0" borderId="0" xfId="0" applyNumberFormat="1" applyFont="1" applyFill="1" applyBorder="1" applyAlignment="1" applyProtection="1"/>
    <xf numFmtId="166" fontId="4" fillId="0" borderId="0" xfId="0" applyNumberFormat="1" applyFont="1" applyFill="1" applyBorder="1" applyAlignment="1" applyProtection="1">
      <protection locked="0"/>
    </xf>
    <xf numFmtId="166" fontId="5" fillId="0" borderId="0" xfId="0" applyNumberFormat="1" applyFont="1" applyFill="1" applyBorder="1" applyAlignment="1" applyProtection="1">
      <alignment horizontal="left" vertical="center"/>
    </xf>
    <xf numFmtId="166" fontId="13" fillId="0" borderId="0" xfId="0" applyNumberFormat="1" applyFont="1" applyFill="1" applyBorder="1" applyAlignment="1" applyProtection="1">
      <protection locked="0"/>
    </xf>
    <xf numFmtId="165" fontId="1" fillId="0" borderId="0" xfId="0" applyNumberFormat="1" applyFont="1" applyFill="1" applyBorder="1" applyAlignment="1" applyProtection="1">
      <protection locked="0"/>
    </xf>
    <xf numFmtId="0" fontId="16" fillId="0" borderId="0" xfId="0" applyFont="1" applyAlignment="1">
      <alignment horizontal="justify" vertical="center"/>
    </xf>
    <xf numFmtId="0" fontId="17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9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15" fontId="21" fillId="0" borderId="0" xfId="0" applyNumberFormat="1" applyFont="1" applyAlignment="1">
      <alignment vertical="center"/>
    </xf>
    <xf numFmtId="0" fontId="2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5" fillId="0" borderId="0" xfId="0" applyFont="1" applyAlignment="1">
      <alignment vertical="center"/>
    </xf>
    <xf numFmtId="0" fontId="24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vertical="center"/>
    </xf>
    <xf numFmtId="0" fontId="29" fillId="0" borderId="0" xfId="0" applyFont="1" applyAlignment="1">
      <alignment vertical="center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14" fontId="4" fillId="0" borderId="0" xfId="0" applyNumberFormat="1" applyFont="1"/>
    <xf numFmtId="0" fontId="1" fillId="0" borderId="0" xfId="0" applyFont="1"/>
    <xf numFmtId="0" fontId="23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22" fillId="0" borderId="0" xfId="0" applyFont="1" applyAlignment="1">
      <alignment vertical="top" wrapText="1"/>
    </xf>
    <xf numFmtId="0" fontId="18" fillId="0" borderId="0" xfId="0" applyFont="1" applyAlignment="1">
      <alignment vertical="center"/>
    </xf>
    <xf numFmtId="0" fontId="32" fillId="0" borderId="0" xfId="0" applyFont="1"/>
    <xf numFmtId="0" fontId="4" fillId="0" borderId="7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NumberFormat="1" applyFont="1" applyFill="1" applyBorder="1" applyAlignment="1" applyProtection="1">
      <alignment vertical="center"/>
      <protection locked="0"/>
    </xf>
    <xf numFmtId="0" fontId="4" fillId="0" borderId="1" xfId="0" applyNumberFormat="1" applyFont="1" applyFill="1" applyBorder="1" applyAlignment="1" applyProtection="1">
      <alignment horizontal="center"/>
      <protection locked="0"/>
    </xf>
    <xf numFmtId="166" fontId="1" fillId="0" borderId="0" xfId="0" applyNumberFormat="1" applyFont="1" applyFill="1" applyBorder="1" applyAlignment="1" applyProtection="1">
      <alignment horizontal="center"/>
    </xf>
    <xf numFmtId="164" fontId="12" fillId="0" borderId="0" xfId="0" applyNumberFormat="1" applyFont="1" applyFill="1" applyBorder="1" applyAlignment="1" applyProtection="1">
      <alignment horizontal="center" vertical="center"/>
    </xf>
    <xf numFmtId="167" fontId="1" fillId="0" borderId="0" xfId="0" applyNumberFormat="1" applyFont="1" applyFill="1" applyBorder="1" applyAlignment="1" applyProtection="1">
      <alignment horizontal="center" vertical="center"/>
    </xf>
    <xf numFmtId="167" fontId="5" fillId="0" borderId="0" xfId="0" applyNumberFormat="1" applyFont="1" applyFill="1" applyBorder="1" applyAlignment="1" applyProtection="1">
      <alignment horizont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167" fontId="5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</xf>
    <xf numFmtId="0" fontId="1" fillId="0" borderId="1" xfId="0" applyNumberFormat="1" applyFont="1" applyFill="1" applyBorder="1" applyAlignment="1" applyProtection="1">
      <protection locked="0"/>
    </xf>
    <xf numFmtId="165" fontId="1" fillId="0" borderId="0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0" fillId="3" borderId="68" xfId="0" applyFill="1" applyBorder="1" applyAlignment="1">
      <alignment horizontal="center" vertical="center"/>
    </xf>
    <xf numFmtId="0" fontId="0" fillId="3" borderId="69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/>
    </xf>
    <xf numFmtId="0" fontId="0" fillId="3" borderId="71" xfId="0" applyFill="1" applyBorder="1" applyAlignment="1">
      <alignment horizontal="center" vertical="center"/>
    </xf>
    <xf numFmtId="0" fontId="0" fillId="3" borderId="72" xfId="0" applyFill="1" applyBorder="1" applyAlignment="1">
      <alignment horizontal="center" vertical="center"/>
    </xf>
    <xf numFmtId="0" fontId="0" fillId="3" borderId="73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/>
    </xf>
    <xf numFmtId="0" fontId="0" fillId="3" borderId="48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top" wrapText="1"/>
    </xf>
    <xf numFmtId="0" fontId="18" fillId="0" borderId="3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4" fillId="0" borderId="3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" fillId="0" borderId="63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4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5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6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67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NumberFormat="1" applyFont="1" applyFill="1" applyBorder="1" applyAlignment="1" applyProtection="1">
      <alignment horizontal="center"/>
      <protection locked="0"/>
    </xf>
    <xf numFmtId="0" fontId="4" fillId="0" borderId="4" xfId="0" applyNumberFormat="1" applyFont="1" applyFill="1" applyBorder="1" applyAlignment="1" applyProtection="1">
      <alignment horizontal="center"/>
      <protection locked="0"/>
    </xf>
    <xf numFmtId="167" fontId="5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</xf>
    <xf numFmtId="167" fontId="9" fillId="0" borderId="0" xfId="0" applyNumberFormat="1" applyFont="1" applyFill="1" applyBorder="1" applyAlignment="1" applyProtection="1">
      <alignment horizontal="center" vertical="center"/>
    </xf>
    <xf numFmtId="164" fontId="9" fillId="0" borderId="0" xfId="0" applyNumberFormat="1" applyFont="1" applyFill="1" applyBorder="1" applyAlignment="1" applyProtection="1">
      <alignment horizontal="center" vertical="center"/>
    </xf>
    <xf numFmtId="166" fontId="9" fillId="0" borderId="0" xfId="0" applyNumberFormat="1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/>
      <protection locked="0"/>
    </xf>
    <xf numFmtId="168" fontId="5" fillId="0" borderId="0" xfId="0" applyNumberFormat="1" applyFont="1" applyFill="1" applyBorder="1" applyAlignment="1" applyProtection="1">
      <alignment horizontal="center" vertical="center"/>
    </xf>
    <xf numFmtId="168" fontId="1" fillId="0" borderId="0" xfId="0" applyNumberFormat="1" applyFont="1" applyFill="1" applyBorder="1" applyAlignment="1" applyProtection="1">
      <alignment horizontal="center"/>
    </xf>
    <xf numFmtId="168" fontId="1" fillId="0" borderId="0" xfId="0" applyNumberFormat="1" applyFont="1" applyFill="1" applyBorder="1" applyAlignment="1" applyProtection="1">
      <alignment horizontal="center" vertical="center"/>
    </xf>
    <xf numFmtId="168" fontId="1" fillId="0" borderId="0" xfId="0" applyNumberFormat="1" applyFont="1" applyFill="1" applyBorder="1" applyAlignment="1" applyProtection="1">
      <protection locked="0"/>
    </xf>
    <xf numFmtId="168" fontId="1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>
      <alignment horizontal="center" vertical="center" wrapText="1"/>
    </xf>
    <xf numFmtId="0" fontId="11" fillId="0" borderId="34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8" fillId="0" borderId="20" xfId="0" applyFont="1" applyFill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4" fillId="0" borderId="26" xfId="0" applyFont="1" applyFill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center" vertical="center"/>
    </xf>
    <xf numFmtId="164" fontId="0" fillId="0" borderId="23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8" fillId="0" borderId="24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7" fillId="0" borderId="24" xfId="0" applyFont="1" applyFill="1" applyBorder="1" applyAlignment="1">
      <alignment horizontal="center" vertical="center"/>
    </xf>
    <xf numFmtId="164" fontId="0" fillId="0" borderId="24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/>
    <xf numFmtId="0" fontId="1" fillId="0" borderId="0" xfId="0" applyFont="1" applyFill="1"/>
    <xf numFmtId="0" fontId="0" fillId="0" borderId="50" xfId="0" applyFill="1" applyBorder="1"/>
    <xf numFmtId="0" fontId="0" fillId="0" borderId="51" xfId="0" applyFill="1" applyBorder="1"/>
    <xf numFmtId="0" fontId="0" fillId="0" borderId="60" xfId="0" applyFill="1" applyBorder="1"/>
    <xf numFmtId="0" fontId="0" fillId="0" borderId="52" xfId="0" applyFill="1" applyBorder="1"/>
    <xf numFmtId="0" fontId="0" fillId="0" borderId="53" xfId="0" applyFill="1" applyBorder="1"/>
    <xf numFmtId="0" fontId="0" fillId="0" borderId="0" xfId="0" applyFill="1" applyBorder="1"/>
    <xf numFmtId="0" fontId="0" fillId="0" borderId="61" xfId="0" applyFill="1" applyBorder="1"/>
    <xf numFmtId="0" fontId="0" fillId="0" borderId="54" xfId="0" applyFill="1" applyBorder="1"/>
    <xf numFmtId="0" fontId="0" fillId="0" borderId="62" xfId="0" applyFill="1" applyBorder="1"/>
    <xf numFmtId="0" fontId="0" fillId="0" borderId="58" xfId="0" applyFill="1" applyBorder="1"/>
    <xf numFmtId="0" fontId="0" fillId="0" borderId="59" xfId="0" applyFill="1" applyBorder="1"/>
    <xf numFmtId="0" fontId="14" fillId="0" borderId="53" xfId="0" applyFont="1" applyFill="1" applyBorder="1" applyAlignment="1">
      <alignment horizontal="center" textRotation="64"/>
    </xf>
    <xf numFmtId="0" fontId="14" fillId="0" borderId="0" xfId="0" applyFont="1" applyFill="1" applyBorder="1" applyAlignment="1">
      <alignment horizontal="center" textRotation="64"/>
    </xf>
    <xf numFmtId="0" fontId="0" fillId="0" borderId="35" xfId="0" applyFill="1" applyBorder="1"/>
    <xf numFmtId="0" fontId="0" fillId="0" borderId="36" xfId="0" applyFill="1" applyBorder="1"/>
    <xf numFmtId="0" fontId="0" fillId="0" borderId="37" xfId="0" applyFill="1" applyBorder="1"/>
    <xf numFmtId="0" fontId="14" fillId="0" borderId="49" xfId="0" applyFont="1" applyFill="1" applyBorder="1" applyAlignment="1">
      <alignment horizontal="center" textRotation="64"/>
    </xf>
    <xf numFmtId="0" fontId="14" fillId="0" borderId="54" xfId="0" applyFont="1" applyFill="1" applyBorder="1" applyAlignment="1">
      <alignment horizontal="center" textRotation="64"/>
    </xf>
    <xf numFmtId="0" fontId="0" fillId="0" borderId="38" xfId="0" applyFill="1" applyBorder="1"/>
    <xf numFmtId="0" fontId="0" fillId="0" borderId="39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40" xfId="0" applyFill="1" applyBorder="1"/>
    <xf numFmtId="0" fontId="0" fillId="0" borderId="41" xfId="0" applyFill="1" applyBorder="1"/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4" borderId="0" xfId="0" applyFill="1" applyBorder="1"/>
    <xf numFmtId="0" fontId="4" fillId="4" borderId="43" xfId="0" applyFont="1" applyFill="1" applyBorder="1" applyAlignment="1">
      <alignment horizontal="center" vertical="center"/>
    </xf>
    <xf numFmtId="0" fontId="4" fillId="4" borderId="44" xfId="0" applyFont="1" applyFill="1" applyBorder="1" applyAlignment="1">
      <alignment horizontal="center" vertical="center"/>
    </xf>
    <xf numFmtId="0" fontId="4" fillId="4" borderId="45" xfId="0" applyFont="1" applyFill="1" applyBorder="1" applyAlignment="1">
      <alignment horizontal="center" vertical="center"/>
    </xf>
    <xf numFmtId="0" fontId="4" fillId="4" borderId="46" xfId="0" applyFont="1" applyFill="1" applyBorder="1" applyAlignment="1">
      <alignment horizontal="center" vertical="center"/>
    </xf>
  </cellXfs>
  <cellStyles count="1">
    <cellStyle name="Normal" xfId="0" builtinId="0"/>
  </cellStyles>
  <dxfs count="23">
    <dxf>
      <fill>
        <patternFill>
          <bgColor rgb="FFFF0000"/>
        </patternFill>
      </fill>
    </dxf>
    <dxf>
      <fill>
        <patternFill>
          <bgColor rgb="FF92D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id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ATRON%209100%20005-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2016"/>
      <sheetName val="LISTES"/>
    </sheetNames>
    <definedNames>
      <definedName name="BASE" refersTo="='BASE 2016'!$A:$AC"/>
    </definedNames>
    <sheetDataSet>
      <sheetData sheetId="0">
        <row r="1">
          <cell r="A1" t="str">
            <v>N° CHRONO</v>
          </cell>
          <cell r="B1" t="str">
            <v>ARRIVEE LABO</v>
          </cell>
          <cell r="C1" t="str">
            <v>CLIENT</v>
          </cell>
          <cell r="D1" t="str">
            <v>SERVICE</v>
          </cell>
          <cell r="E1" t="str">
            <v>ADRESSE 1</v>
          </cell>
          <cell r="F1" t="str">
            <v>ADRESSE 2</v>
          </cell>
          <cell r="G1" t="str">
            <v>CODE POSTAL</v>
          </cell>
          <cell r="H1" t="str">
            <v>VILLE</v>
          </cell>
          <cell r="I1" t="str">
            <v>DESIGNATION</v>
          </cell>
          <cell r="J1" t="str">
            <v>CONSTRUCTEUR</v>
          </cell>
          <cell r="K1" t="str">
            <v>TYPE</v>
          </cell>
          <cell r="L1" t="str">
            <v>N° SERIE</v>
          </cell>
          <cell r="M1" t="str">
            <v>REPERE CLIENT</v>
          </cell>
          <cell r="N1" t="str">
            <v>INTERVENTION</v>
          </cell>
          <cell r="O1" t="str">
            <v>SOUS TRAITANCE</v>
          </cell>
          <cell r="P1" t="str">
            <v>DEFAUT SIGNALE</v>
          </cell>
          <cell r="Q1" t="str">
            <v>DOCS ET ACCESSOIRES</v>
          </cell>
          <cell r="R1" t="str">
            <v>DATE VERIFICATION</v>
          </cell>
          <cell r="S1" t="str">
            <v>PROCEDURE</v>
          </cell>
          <cell r="T1" t="str">
            <v>TECHNICIEN</v>
          </cell>
          <cell r="U1" t="str">
            <v>SIGNATAIRE</v>
          </cell>
          <cell r="V1" t="str">
            <v>OBSERVATIONS CONSTAT</v>
          </cell>
          <cell r="W1" t="str">
            <v>NB PAGES CONSTAT</v>
          </cell>
          <cell r="X1" t="str">
            <v>DATE CONSTAT</v>
          </cell>
          <cell r="Y1" t="str">
            <v>N° DOCUMENT</v>
          </cell>
          <cell r="Z1" t="str">
            <v>ETALON1</v>
          </cell>
          <cell r="AA1" t="str">
            <v>ETALON2</v>
          </cell>
          <cell r="AB1" t="str">
            <v>ETALON3</v>
          </cell>
          <cell r="AC1" t="str">
            <v>ETALON4</v>
          </cell>
        </row>
        <row r="2">
          <cell r="A2">
            <v>16081650</v>
          </cell>
          <cell r="B2">
            <v>42381</v>
          </cell>
          <cell r="C2" t="str">
            <v>TARTAMPION</v>
          </cell>
          <cell r="D2" t="str">
            <v>DISTRIBUTION</v>
          </cell>
          <cell r="E2" t="str">
            <v>11 QUAI SIMONE SUZIE</v>
          </cell>
          <cell r="G2">
            <v>89320</v>
          </cell>
          <cell r="H2" t="str">
            <v>BABALOUED</v>
          </cell>
          <cell r="I2" t="str">
            <v>MULTIMETRE</v>
          </cell>
          <cell r="J2" t="str">
            <v>FLUKE</v>
          </cell>
          <cell r="K2">
            <v>287</v>
          </cell>
          <cell r="L2" t="str">
            <v>01010101</v>
          </cell>
          <cell r="M2" t="str">
            <v>T414</v>
          </cell>
          <cell r="R2">
            <v>42461</v>
          </cell>
          <cell r="S2" t="str">
            <v>P01</v>
          </cell>
          <cell r="T2" t="str">
            <v>C .ZIERMERMAN</v>
          </cell>
          <cell r="W2">
            <v>2</v>
          </cell>
          <cell r="X2">
            <v>42462</v>
          </cell>
          <cell r="Y2">
            <v>160402</v>
          </cell>
          <cell r="Z2" t="str">
            <v>SIMULATEUR DE TENSION 001.16</v>
          </cell>
        </row>
        <row r="3">
          <cell r="A3">
            <v>16081651</v>
          </cell>
          <cell r="B3">
            <v>42443</v>
          </cell>
          <cell r="C3" t="str">
            <v>DUDULE</v>
          </cell>
          <cell r="D3" t="str">
            <v>CONTRÔLE</v>
          </cell>
          <cell r="E3" t="str">
            <v>1 RUE JEAN JAURES</v>
          </cell>
          <cell r="G3">
            <v>14250</v>
          </cell>
          <cell r="H3" t="str">
            <v>MARTINVILLE</v>
          </cell>
          <cell r="I3" t="str">
            <v>MULTIMETRE</v>
          </cell>
          <cell r="J3" t="str">
            <v>FLUKE</v>
          </cell>
          <cell r="K3">
            <v>115</v>
          </cell>
          <cell r="L3" t="str">
            <v>02020202</v>
          </cell>
          <cell r="M3" t="str">
            <v>G252</v>
          </cell>
          <cell r="R3">
            <v>42526</v>
          </cell>
          <cell r="S3" t="str">
            <v>P01</v>
          </cell>
          <cell r="T3" t="str">
            <v>F. HILL</v>
          </cell>
          <cell r="W3">
            <v>2</v>
          </cell>
          <cell r="X3">
            <v>42527</v>
          </cell>
          <cell r="Y3">
            <v>160606</v>
          </cell>
          <cell r="Z3" t="str">
            <v>GENERATEUR MULTIFONCTIONS 001.12</v>
          </cell>
        </row>
        <row r="4">
          <cell r="A4">
            <v>16081652</v>
          </cell>
          <cell r="B4">
            <v>42633</v>
          </cell>
          <cell r="C4" t="str">
            <v>MICKEY&amp;CIE</v>
          </cell>
          <cell r="D4" t="str">
            <v>NETTOYAGE</v>
          </cell>
          <cell r="E4" t="str">
            <v>123 BOULEVARD DES PLEUTRES</v>
          </cell>
          <cell r="G4">
            <v>13256</v>
          </cell>
          <cell r="H4" t="str">
            <v>JOLIEVILLE</v>
          </cell>
          <cell r="I4" t="str">
            <v>MULTIMETRE</v>
          </cell>
          <cell r="J4" t="str">
            <v>METRIX</v>
          </cell>
          <cell r="K4">
            <v>53</v>
          </cell>
          <cell r="L4" t="str">
            <v>03030303</v>
          </cell>
          <cell r="M4" t="str">
            <v>TUTU2</v>
          </cell>
          <cell r="R4">
            <v>42631</v>
          </cell>
          <cell r="S4" t="str">
            <v>P01</v>
          </cell>
          <cell r="T4" t="str">
            <v>A. GILOU</v>
          </cell>
          <cell r="W4">
            <v>2</v>
          </cell>
          <cell r="X4">
            <v>42631</v>
          </cell>
          <cell r="Y4">
            <v>160918</v>
          </cell>
          <cell r="Z4" t="str">
            <v>MULTIMETRE 005.04</v>
          </cell>
        </row>
        <row r="5">
          <cell r="A5">
            <v>16081653</v>
          </cell>
        </row>
        <row r="6">
          <cell r="A6">
            <v>16081654</v>
          </cell>
        </row>
        <row r="7">
          <cell r="A7">
            <v>16081655</v>
          </cell>
        </row>
        <row r="8">
          <cell r="A8">
            <v>16081656</v>
          </cell>
        </row>
        <row r="9">
          <cell r="A9">
            <v>16081657</v>
          </cell>
        </row>
        <row r="10">
          <cell r="A10">
            <v>16081658</v>
          </cell>
        </row>
        <row r="11">
          <cell r="A11">
            <v>16081659</v>
          </cell>
        </row>
      </sheetData>
      <sheetData sheetId="1">
        <row r="1">
          <cell r="A1" t="str">
            <v>SIMULATEUR DE TENSION 001.16</v>
          </cell>
        </row>
        <row r="2">
          <cell r="A2" t="str">
            <v>GENERATEUR MULTIFONCTIONS 001.12</v>
          </cell>
        </row>
        <row r="3">
          <cell r="A3" t="str">
            <v>MULTIMETRE 005.04</v>
          </cell>
        </row>
        <row r="4">
          <cell r="A4" t="str">
            <v>MULTIMETRE004.04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INCERTITUDE VOLT DC"/>
      <sheetName val="INCERTITUDE VOLT AC"/>
      <sheetName val="INCERTITUDE AMPERE DC"/>
      <sheetName val="INCERTITUDE AMPERE AC"/>
      <sheetName val="INCERTITUDE OHM"/>
      <sheetName val="correction VDC "/>
      <sheetName val="correction VAC"/>
      <sheetName val="correction IDC"/>
      <sheetName val="correction IAC"/>
      <sheetName val="correction ohm"/>
    </sheetNames>
    <sheetDataSet>
      <sheetData sheetId="0"/>
      <sheetData sheetId="1"/>
      <sheetData sheetId="2"/>
      <sheetData sheetId="3"/>
      <sheetData sheetId="4"/>
      <sheetData sheetId="5">
        <row r="10">
          <cell r="P10">
            <v>0.79800000000000004</v>
          </cell>
          <cell r="Q10">
            <v>7.9799999999999999E-4</v>
          </cell>
          <cell r="R10">
            <v>1.0565194401419847E-6</v>
          </cell>
        </row>
        <row r="11">
          <cell r="P11">
            <v>20</v>
          </cell>
          <cell r="Q11">
            <v>0.02</v>
          </cell>
          <cell r="R11">
            <v>1.2645610202977634E-6</v>
          </cell>
        </row>
        <row r="12">
          <cell r="P12">
            <v>50</v>
          </cell>
          <cell r="Q12">
            <v>0.05</v>
          </cell>
          <cell r="R12">
            <v>1.1743331434686851E-6</v>
          </cell>
        </row>
        <row r="13">
          <cell r="P13">
            <v>100</v>
          </cell>
          <cell r="Q13">
            <v>0.1</v>
          </cell>
          <cell r="R13">
            <v>1.357527622796335E-6</v>
          </cell>
        </row>
        <row r="14">
          <cell r="P14">
            <v>150</v>
          </cell>
          <cell r="Q14">
            <v>0.15</v>
          </cell>
          <cell r="R14">
            <v>1.8100368303899285E-6</v>
          </cell>
        </row>
        <row r="15">
          <cell r="P15">
            <v>200</v>
          </cell>
          <cell r="Q15">
            <v>0.2</v>
          </cell>
          <cell r="R15">
            <v>1.9861431426168712E-6</v>
          </cell>
        </row>
        <row r="16">
          <cell r="P16">
            <v>300</v>
          </cell>
          <cell r="Q16">
            <v>0.3</v>
          </cell>
          <cell r="R16">
            <v>4.2426406871192857E-6</v>
          </cell>
        </row>
        <row r="17">
          <cell r="P17">
            <v>-2000</v>
          </cell>
          <cell r="Q17">
            <v>-2</v>
          </cell>
          <cell r="R17">
            <v>1.2824837554321318E-5</v>
          </cell>
        </row>
        <row r="18">
          <cell r="P18">
            <v>500</v>
          </cell>
          <cell r="Q18">
            <v>0.5</v>
          </cell>
          <cell r="R18">
            <v>4.2426406871192857E-6</v>
          </cell>
        </row>
        <row r="19">
          <cell r="P19">
            <v>1000</v>
          </cell>
          <cell r="Q19">
            <v>1</v>
          </cell>
          <cell r="R19">
            <v>5.6568542494923798E-6</v>
          </cell>
        </row>
        <row r="20">
          <cell r="P20">
            <v>1500</v>
          </cell>
          <cell r="Q20">
            <v>1.5</v>
          </cell>
          <cell r="R20">
            <v>1.0023794605683515E-5</v>
          </cell>
        </row>
        <row r="21">
          <cell r="P21">
            <v>2000</v>
          </cell>
          <cell r="Q21">
            <v>2</v>
          </cell>
          <cell r="R21">
            <v>1.2727922061357856E-5</v>
          </cell>
        </row>
        <row r="22">
          <cell r="P22">
            <v>3000</v>
          </cell>
          <cell r="Q22">
            <v>3</v>
          </cell>
          <cell r="R22">
            <v>2.8284271247461902E-5</v>
          </cell>
        </row>
        <row r="23">
          <cell r="P23">
            <v>-20000</v>
          </cell>
          <cell r="Q23">
            <v>-20</v>
          </cell>
          <cell r="R23">
            <v>1.3780836600194233E-4</v>
          </cell>
        </row>
        <row r="24">
          <cell r="P24">
            <v>4000</v>
          </cell>
          <cell r="Q24">
            <v>4</v>
          </cell>
          <cell r="R24">
            <v>4.5250920759748213E-5</v>
          </cell>
        </row>
        <row r="25">
          <cell r="P25">
            <v>6000</v>
          </cell>
          <cell r="Q25">
            <v>6</v>
          </cell>
          <cell r="R25">
            <v>4.5250920759748213E-5</v>
          </cell>
        </row>
        <row r="26">
          <cell r="P26">
            <v>8000</v>
          </cell>
          <cell r="Q26">
            <v>8</v>
          </cell>
          <cell r="R26">
            <v>5.8716657173284417E-5</v>
          </cell>
        </row>
        <row r="27">
          <cell r="P27">
            <v>10000</v>
          </cell>
          <cell r="Q27">
            <v>10</v>
          </cell>
          <cell r="R27">
            <v>6.3472927037509872E-5</v>
          </cell>
        </row>
        <row r="28">
          <cell r="Q28">
            <v>12</v>
          </cell>
          <cell r="R28">
            <v>7.2440636590279992E-5</v>
          </cell>
        </row>
        <row r="29">
          <cell r="Q29">
            <v>14</v>
          </cell>
          <cell r="R29">
            <v>8.6299744087714494E-5</v>
          </cell>
        </row>
        <row r="30">
          <cell r="Q30">
            <v>16</v>
          </cell>
          <cell r="R30">
            <v>1.0023794605639628E-4</v>
          </cell>
        </row>
        <row r="31">
          <cell r="Q31">
            <v>18</v>
          </cell>
          <cell r="R31">
            <v>1.1743331434656883E-4</v>
          </cell>
        </row>
        <row r="32">
          <cell r="Q32">
            <v>20</v>
          </cell>
          <cell r="R32">
            <v>1.1422629219932255E-4</v>
          </cell>
        </row>
        <row r="33">
          <cell r="Q33">
            <v>30</v>
          </cell>
          <cell r="R33">
            <v>2.8284271247461902E-4</v>
          </cell>
        </row>
        <row r="34">
          <cell r="Q34">
            <v>-200</v>
          </cell>
          <cell r="R34">
            <v>1.4229422275566989E-3</v>
          </cell>
        </row>
        <row r="35">
          <cell r="Q35">
            <v>50</v>
          </cell>
          <cell r="R35">
            <v>4.242640687119285E-4</v>
          </cell>
        </row>
        <row r="36">
          <cell r="Q36">
            <v>100</v>
          </cell>
          <cell r="R36">
            <v>4.5250920759359349E-4</v>
          </cell>
        </row>
        <row r="37">
          <cell r="Q37">
            <v>150</v>
          </cell>
          <cell r="R37">
            <v>1.1313708498984761E-3</v>
          </cell>
        </row>
        <row r="38">
          <cell r="Q38">
            <v>200</v>
          </cell>
          <cell r="R38">
            <v>1.414213562373095E-3</v>
          </cell>
        </row>
        <row r="39">
          <cell r="Q39">
            <v>300</v>
          </cell>
          <cell r="R39">
            <v>2.8284271247461901E-3</v>
          </cell>
        </row>
        <row r="40">
          <cell r="Q40">
            <v>350</v>
          </cell>
          <cell r="R40">
            <v>4.5250920759825992E-3</v>
          </cell>
        </row>
        <row r="41">
          <cell r="Q41">
            <v>500</v>
          </cell>
          <cell r="R41">
            <v>4.2426406871192849E-3</v>
          </cell>
        </row>
        <row r="42">
          <cell r="Q42">
            <v>600</v>
          </cell>
          <cell r="R42">
            <v>5.8716657173344348E-3</v>
          </cell>
        </row>
        <row r="43">
          <cell r="Q43">
            <v>750</v>
          </cell>
          <cell r="R43">
            <v>5.6568542494923801E-3</v>
          </cell>
        </row>
      </sheetData>
      <sheetData sheetId="6">
        <row r="17">
          <cell r="O17">
            <v>20</v>
          </cell>
        </row>
      </sheetData>
      <sheetData sheetId="7">
        <row r="11">
          <cell r="O11">
            <v>-200</v>
          </cell>
        </row>
      </sheetData>
      <sheetData sheetId="8">
        <row r="14">
          <cell r="O14">
            <v>20</v>
          </cell>
        </row>
      </sheetData>
      <sheetData sheetId="9">
        <row r="13">
          <cell r="O1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X5"/>
  <sheetViews>
    <sheetView workbookViewId="0">
      <pane ySplit="1" topLeftCell="A2" activePane="bottomLeft" state="frozen"/>
      <selection pane="bottomLeft" activeCell="B9" sqref="B9"/>
    </sheetView>
  </sheetViews>
  <sheetFormatPr baseColWidth="10" defaultRowHeight="12.75"/>
  <cols>
    <col min="1" max="1" width="17.42578125" style="120" customWidth="1"/>
    <col min="2" max="3" width="21.42578125" style="120" customWidth="1"/>
    <col min="4" max="4" width="11.42578125" style="120"/>
    <col min="5" max="5" width="18.85546875" style="120" customWidth="1"/>
    <col min="6" max="6" width="15.85546875" style="120" bestFit="1" customWidth="1"/>
    <col min="7" max="7" width="21.42578125" style="120" customWidth="1"/>
    <col min="8" max="8" width="11.42578125" style="120"/>
    <col min="9" max="10" width="15.85546875" style="120" bestFit="1" customWidth="1"/>
    <col min="11" max="12" width="16.7109375" style="120" customWidth="1"/>
    <col min="13" max="13" width="17" style="120" customWidth="1"/>
    <col min="14" max="14" width="15.85546875" style="120" bestFit="1" customWidth="1"/>
    <col min="15" max="16" width="11.42578125" style="120"/>
    <col min="17" max="18" width="15.85546875" style="120" bestFit="1" customWidth="1"/>
    <col min="19" max="20" width="11.42578125" style="120"/>
    <col min="21" max="22" width="15.85546875" style="120" bestFit="1" customWidth="1"/>
    <col min="23" max="24" width="15.85546875" style="120" customWidth="1"/>
    <col min="25" max="25" width="15.85546875" style="120" bestFit="1" customWidth="1"/>
    <col min="26" max="26" width="15.85546875" style="162" bestFit="1" customWidth="1"/>
    <col min="27" max="27" width="21.7109375" style="163" customWidth="1"/>
    <col min="28" max="29" width="11.42578125" style="120"/>
    <col min="30" max="30" width="16" style="120" customWidth="1"/>
    <col min="31" max="33" width="11.42578125" style="120"/>
    <col min="34" max="34" width="16" style="120" customWidth="1"/>
    <col min="35" max="37" width="11.42578125" style="120"/>
    <col min="38" max="39" width="15.85546875" style="120" bestFit="1" customWidth="1"/>
    <col min="40" max="41" width="11.42578125" style="120"/>
    <col min="42" max="43" width="15.85546875" style="120" bestFit="1" customWidth="1"/>
    <col min="44" max="45" width="11.42578125" style="120"/>
    <col min="46" max="47" width="15.85546875" style="120" bestFit="1" customWidth="1"/>
    <col min="48" max="49" width="11.42578125" style="120"/>
    <col min="50" max="50" width="14.85546875" style="120" customWidth="1"/>
    <col min="51" max="51" width="16.140625" style="162" customWidth="1"/>
    <col min="52" max="52" width="21.7109375" style="163" customWidth="1"/>
    <col min="53" max="54" width="11.42578125" style="120"/>
    <col min="55" max="55" width="16" style="120" customWidth="1"/>
    <col min="56" max="58" width="11.42578125" style="120"/>
    <col min="59" max="59" width="16" style="120" customWidth="1"/>
    <col min="60" max="62" width="11.42578125" style="120"/>
    <col min="63" max="64" width="15.85546875" style="120" bestFit="1" customWidth="1"/>
    <col min="65" max="66" width="11.42578125" style="120"/>
    <col min="67" max="68" width="15.85546875" style="120" bestFit="1" customWidth="1"/>
    <col min="69" max="70" width="11.42578125" style="120"/>
    <col min="71" max="72" width="15.85546875" style="120" bestFit="1" customWidth="1"/>
    <col min="73" max="74" width="11.42578125" style="120"/>
    <col min="75" max="75" width="14.85546875" style="120" customWidth="1"/>
    <col min="76" max="76" width="16.140625" style="162" customWidth="1"/>
    <col min="77" max="77" width="21.7109375" style="163" customWidth="1"/>
    <col min="78" max="79" width="11.42578125" style="120"/>
    <col min="80" max="80" width="16" style="120" customWidth="1"/>
    <col min="81" max="83" width="11.42578125" style="120"/>
    <col min="84" max="84" width="16" style="120" customWidth="1"/>
    <col min="85" max="87" width="11.42578125" style="120"/>
    <col min="88" max="89" width="15.85546875" style="120" bestFit="1" customWidth="1"/>
    <col min="90" max="91" width="11.42578125" style="120"/>
    <col min="92" max="93" width="15.85546875" style="120" bestFit="1" customWidth="1"/>
    <col min="94" max="95" width="11.42578125" style="120"/>
    <col min="96" max="97" width="15.85546875" style="120" bestFit="1" customWidth="1"/>
    <col min="98" max="99" width="11.42578125" style="120"/>
    <col min="100" max="100" width="14.85546875" style="120" customWidth="1"/>
    <col min="101" max="101" width="16.140625" style="162" customWidth="1"/>
    <col min="102" max="102" width="22.28515625" style="163" bestFit="1" customWidth="1"/>
    <col min="103" max="104" width="11.42578125" style="120"/>
    <col min="105" max="105" width="14.5703125" style="120" customWidth="1"/>
    <col min="106" max="108" width="11.42578125" style="120"/>
    <col min="109" max="109" width="16" style="120" customWidth="1"/>
    <col min="110" max="112" width="11.42578125" style="120"/>
    <col min="113" max="113" width="15.28515625" style="120" customWidth="1"/>
    <col min="114" max="114" width="17.7109375" style="120" customWidth="1"/>
    <col min="115" max="116" width="11.42578125" style="120"/>
    <col min="117" max="117" width="15" style="120" customWidth="1"/>
    <col min="118" max="118" width="18" style="120" customWidth="1"/>
    <col min="119" max="121" width="11.42578125" style="120"/>
    <col min="122" max="122" width="15.5703125" style="120" customWidth="1"/>
    <col min="123" max="125" width="11.42578125" style="120"/>
    <col min="126" max="126" width="15.5703125" style="164" customWidth="1"/>
    <col min="127" max="127" width="23.28515625" style="163" customWidth="1"/>
    <col min="128" max="145" width="11.42578125" style="120"/>
    <col min="146" max="147" width="15.85546875" style="120" bestFit="1" customWidth="1"/>
    <col min="148" max="149" width="11.42578125" style="120"/>
    <col min="150" max="150" width="15.85546875" style="120" bestFit="1" customWidth="1"/>
    <col min="151" max="151" width="15.85546875" style="164" bestFit="1" customWidth="1"/>
    <col min="152" max="152" width="23.28515625" style="163" customWidth="1"/>
    <col min="153" max="170" width="11.42578125" style="120"/>
    <col min="171" max="172" width="15.85546875" style="120" bestFit="1" customWidth="1"/>
    <col min="173" max="174" width="11.42578125" style="120"/>
    <col min="175" max="175" width="15.85546875" style="120" bestFit="1" customWidth="1"/>
    <col min="176" max="176" width="15.85546875" style="164" bestFit="1" customWidth="1"/>
    <col min="177" max="177" width="23.28515625" style="163" customWidth="1"/>
    <col min="178" max="195" width="11.42578125" style="120"/>
    <col min="196" max="197" width="15.85546875" style="120" bestFit="1" customWidth="1"/>
    <col min="198" max="199" width="11.42578125" style="120"/>
    <col min="200" max="200" width="15.85546875" style="120" bestFit="1" customWidth="1"/>
    <col min="201" max="201" width="15.85546875" style="164" bestFit="1" customWidth="1"/>
    <col min="202" max="202" width="23.5703125" style="163" bestFit="1" customWidth="1"/>
    <col min="203" max="204" width="11.42578125" style="120"/>
    <col min="205" max="206" width="15.85546875" style="120" bestFit="1" customWidth="1"/>
    <col min="207" max="208" width="11.42578125" style="120"/>
    <col min="209" max="210" width="15.85546875" style="120" bestFit="1" customWidth="1"/>
    <col min="211" max="224" width="11.42578125" style="120"/>
    <col min="225" max="226" width="15.85546875" style="120" bestFit="1" customWidth="1"/>
    <col min="227" max="228" width="11.42578125" style="120"/>
    <col min="229" max="229" width="15.85546875" style="120" bestFit="1" customWidth="1"/>
    <col min="230" max="230" width="18.42578125" style="164" customWidth="1"/>
    <col min="231" max="231" width="13.42578125" style="163" customWidth="1"/>
    <col min="232" max="262" width="11.42578125" style="120"/>
    <col min="263" max="263" width="11.42578125" style="164"/>
    <col min="264" max="264" width="15.5703125" style="163" customWidth="1"/>
    <col min="265" max="284" width="11.42578125" style="120"/>
    <col min="285" max="16384" width="11.42578125" style="1"/>
  </cols>
  <sheetData>
    <row r="1" spans="1:284" s="18" customFormat="1" ht="27.75" customHeight="1" thickBot="1">
      <c r="A1" s="117" t="s">
        <v>0</v>
      </c>
      <c r="B1" s="121" t="s">
        <v>6</v>
      </c>
      <c r="C1" s="122" t="s">
        <v>1</v>
      </c>
      <c r="D1" s="122"/>
      <c r="E1" s="123" t="s">
        <v>35</v>
      </c>
      <c r="F1" s="123" t="s">
        <v>36</v>
      </c>
      <c r="G1" s="124" t="s">
        <v>2</v>
      </c>
      <c r="H1" s="122"/>
      <c r="I1" s="123" t="s">
        <v>35</v>
      </c>
      <c r="J1" s="123" t="s">
        <v>36</v>
      </c>
      <c r="K1" s="124" t="s">
        <v>4</v>
      </c>
      <c r="L1" s="122"/>
      <c r="M1" s="123" t="s">
        <v>35</v>
      </c>
      <c r="N1" s="123" t="s">
        <v>36</v>
      </c>
      <c r="O1" s="124" t="s">
        <v>5</v>
      </c>
      <c r="P1" s="122"/>
      <c r="Q1" s="123" t="s">
        <v>35</v>
      </c>
      <c r="R1" s="123" t="s">
        <v>36</v>
      </c>
      <c r="S1" s="124" t="s">
        <v>32</v>
      </c>
      <c r="T1" s="122"/>
      <c r="U1" s="123" t="s">
        <v>35</v>
      </c>
      <c r="V1" s="123" t="s">
        <v>36</v>
      </c>
      <c r="W1" s="124" t="s">
        <v>40</v>
      </c>
      <c r="X1" s="122"/>
      <c r="Y1" s="123" t="s">
        <v>35</v>
      </c>
      <c r="Z1" s="125" t="s">
        <v>36</v>
      </c>
      <c r="AA1" s="126" t="s">
        <v>6</v>
      </c>
      <c r="AB1" s="122" t="s">
        <v>1</v>
      </c>
      <c r="AC1" s="122"/>
      <c r="AD1" s="123" t="s">
        <v>35</v>
      </c>
      <c r="AE1" s="123" t="s">
        <v>36</v>
      </c>
      <c r="AF1" s="124" t="s">
        <v>2</v>
      </c>
      <c r="AG1" s="122"/>
      <c r="AH1" s="123" t="s">
        <v>35</v>
      </c>
      <c r="AI1" s="123" t="s">
        <v>36</v>
      </c>
      <c r="AJ1" s="124" t="s">
        <v>3</v>
      </c>
      <c r="AK1" s="122"/>
      <c r="AL1" s="123" t="s">
        <v>35</v>
      </c>
      <c r="AM1" s="123" t="s">
        <v>36</v>
      </c>
      <c r="AN1" s="124" t="s">
        <v>4</v>
      </c>
      <c r="AO1" s="122"/>
      <c r="AP1" s="123" t="s">
        <v>35</v>
      </c>
      <c r="AQ1" s="123" t="s">
        <v>36</v>
      </c>
      <c r="AR1" s="124" t="s">
        <v>5</v>
      </c>
      <c r="AS1" s="122"/>
      <c r="AT1" s="123" t="s">
        <v>35</v>
      </c>
      <c r="AU1" s="123" t="s">
        <v>36</v>
      </c>
      <c r="AV1" s="124" t="s">
        <v>32</v>
      </c>
      <c r="AW1" s="122"/>
      <c r="AX1" s="123" t="s">
        <v>35</v>
      </c>
      <c r="AY1" s="125" t="s">
        <v>36</v>
      </c>
      <c r="AZ1" s="127" t="s">
        <v>6</v>
      </c>
      <c r="BA1" s="122" t="s">
        <v>1</v>
      </c>
      <c r="BB1" s="122"/>
      <c r="BC1" s="123" t="s">
        <v>35</v>
      </c>
      <c r="BD1" s="123" t="s">
        <v>36</v>
      </c>
      <c r="BE1" s="124" t="s">
        <v>2</v>
      </c>
      <c r="BF1" s="122"/>
      <c r="BG1" s="123" t="s">
        <v>35</v>
      </c>
      <c r="BH1" s="123" t="s">
        <v>36</v>
      </c>
      <c r="BI1" s="124" t="s">
        <v>3</v>
      </c>
      <c r="BJ1" s="122"/>
      <c r="BK1" s="123" t="s">
        <v>35</v>
      </c>
      <c r="BL1" s="123" t="s">
        <v>36</v>
      </c>
      <c r="BM1" s="124" t="s">
        <v>4</v>
      </c>
      <c r="BN1" s="122"/>
      <c r="BO1" s="123" t="s">
        <v>35</v>
      </c>
      <c r="BP1" s="123" t="s">
        <v>36</v>
      </c>
      <c r="BQ1" s="124" t="s">
        <v>5</v>
      </c>
      <c r="BR1" s="122"/>
      <c r="BS1" s="123" t="s">
        <v>35</v>
      </c>
      <c r="BT1" s="123" t="s">
        <v>36</v>
      </c>
      <c r="BU1" s="124" t="s">
        <v>32</v>
      </c>
      <c r="BV1" s="122"/>
      <c r="BW1" s="123" t="s">
        <v>35</v>
      </c>
      <c r="BX1" s="125" t="s">
        <v>36</v>
      </c>
      <c r="BY1" s="126" t="s">
        <v>6</v>
      </c>
      <c r="BZ1" s="122" t="s">
        <v>1</v>
      </c>
      <c r="CA1" s="122"/>
      <c r="CB1" s="123" t="s">
        <v>35</v>
      </c>
      <c r="CC1" s="123" t="s">
        <v>36</v>
      </c>
      <c r="CD1" s="124" t="s">
        <v>2</v>
      </c>
      <c r="CE1" s="122"/>
      <c r="CF1" s="123" t="s">
        <v>35</v>
      </c>
      <c r="CG1" s="123" t="s">
        <v>36</v>
      </c>
      <c r="CH1" s="124" t="s">
        <v>3</v>
      </c>
      <c r="CI1" s="122"/>
      <c r="CJ1" s="123" t="s">
        <v>35</v>
      </c>
      <c r="CK1" s="123" t="s">
        <v>36</v>
      </c>
      <c r="CL1" s="124" t="s">
        <v>4</v>
      </c>
      <c r="CM1" s="122"/>
      <c r="CN1" s="123" t="s">
        <v>35</v>
      </c>
      <c r="CO1" s="123" t="s">
        <v>36</v>
      </c>
      <c r="CP1" s="124" t="s">
        <v>5</v>
      </c>
      <c r="CQ1" s="122"/>
      <c r="CR1" s="123" t="s">
        <v>35</v>
      </c>
      <c r="CS1" s="123" t="s">
        <v>36</v>
      </c>
      <c r="CT1" s="124" t="s">
        <v>32</v>
      </c>
      <c r="CU1" s="122"/>
      <c r="CV1" s="123" t="s">
        <v>35</v>
      </c>
      <c r="CW1" s="125" t="s">
        <v>36</v>
      </c>
      <c r="CX1" s="126" t="s">
        <v>6</v>
      </c>
      <c r="CY1" s="122" t="s">
        <v>1</v>
      </c>
      <c r="CZ1" s="122"/>
      <c r="DA1" s="123" t="s">
        <v>35</v>
      </c>
      <c r="DB1" s="123" t="s">
        <v>36</v>
      </c>
      <c r="DC1" s="122" t="s">
        <v>2</v>
      </c>
      <c r="DD1" s="122"/>
      <c r="DE1" s="123" t="s">
        <v>35</v>
      </c>
      <c r="DF1" s="123" t="s">
        <v>36</v>
      </c>
      <c r="DG1" s="122" t="s">
        <v>3</v>
      </c>
      <c r="DH1" s="122"/>
      <c r="DI1" s="123" t="s">
        <v>35</v>
      </c>
      <c r="DJ1" s="123" t="s">
        <v>36</v>
      </c>
      <c r="DK1" s="122" t="s">
        <v>4</v>
      </c>
      <c r="DL1" s="122"/>
      <c r="DM1" s="123" t="s">
        <v>35</v>
      </c>
      <c r="DN1" s="123" t="s">
        <v>36</v>
      </c>
      <c r="DO1" s="122" t="s">
        <v>5</v>
      </c>
      <c r="DP1" s="122"/>
      <c r="DQ1" s="123" t="s">
        <v>35</v>
      </c>
      <c r="DR1" s="123" t="s">
        <v>36</v>
      </c>
      <c r="DS1" s="124" t="s">
        <v>32</v>
      </c>
      <c r="DT1" s="122"/>
      <c r="DU1" s="123" t="s">
        <v>35</v>
      </c>
      <c r="DV1" s="128" t="s">
        <v>36</v>
      </c>
      <c r="DW1" s="126" t="s">
        <v>6</v>
      </c>
      <c r="DX1" s="122" t="s">
        <v>1</v>
      </c>
      <c r="DY1" s="122"/>
      <c r="DZ1" s="123" t="s">
        <v>35</v>
      </c>
      <c r="EA1" s="123" t="s">
        <v>36</v>
      </c>
      <c r="EB1" s="122" t="s">
        <v>2</v>
      </c>
      <c r="EC1" s="122"/>
      <c r="ED1" s="129" t="s">
        <v>35</v>
      </c>
      <c r="EE1" s="130" t="s">
        <v>36</v>
      </c>
      <c r="EF1" s="131" t="s">
        <v>3</v>
      </c>
      <c r="EG1" s="122"/>
      <c r="EH1" s="129" t="s">
        <v>35</v>
      </c>
      <c r="EI1" s="130" t="s">
        <v>36</v>
      </c>
      <c r="EJ1" s="131" t="s">
        <v>4</v>
      </c>
      <c r="EK1" s="122"/>
      <c r="EL1" s="129" t="s">
        <v>35</v>
      </c>
      <c r="EM1" s="130" t="s">
        <v>36</v>
      </c>
      <c r="EN1" s="131" t="s">
        <v>5</v>
      </c>
      <c r="EO1" s="122"/>
      <c r="EP1" s="129" t="s">
        <v>35</v>
      </c>
      <c r="EQ1" s="130" t="s">
        <v>36</v>
      </c>
      <c r="ER1" s="132" t="s">
        <v>32</v>
      </c>
      <c r="ES1" s="122"/>
      <c r="ET1" s="129" t="s">
        <v>35</v>
      </c>
      <c r="EU1" s="133" t="s">
        <v>36</v>
      </c>
      <c r="EV1" s="126" t="s">
        <v>6</v>
      </c>
      <c r="EW1" s="122" t="s">
        <v>1</v>
      </c>
      <c r="EX1" s="122"/>
      <c r="EY1" s="123" t="s">
        <v>35</v>
      </c>
      <c r="EZ1" s="123" t="s">
        <v>36</v>
      </c>
      <c r="FA1" s="122" t="s">
        <v>2</v>
      </c>
      <c r="FB1" s="122"/>
      <c r="FC1" s="129" t="s">
        <v>35</v>
      </c>
      <c r="FD1" s="130" t="s">
        <v>36</v>
      </c>
      <c r="FE1" s="131" t="s">
        <v>3</v>
      </c>
      <c r="FF1" s="122"/>
      <c r="FG1" s="129" t="s">
        <v>35</v>
      </c>
      <c r="FH1" s="130" t="s">
        <v>36</v>
      </c>
      <c r="FI1" s="131" t="s">
        <v>4</v>
      </c>
      <c r="FJ1" s="122"/>
      <c r="FK1" s="129" t="s">
        <v>35</v>
      </c>
      <c r="FL1" s="130" t="s">
        <v>36</v>
      </c>
      <c r="FM1" s="131" t="s">
        <v>5</v>
      </c>
      <c r="FN1" s="122"/>
      <c r="FO1" s="129" t="s">
        <v>35</v>
      </c>
      <c r="FP1" s="130" t="s">
        <v>36</v>
      </c>
      <c r="FQ1" s="132" t="s">
        <v>32</v>
      </c>
      <c r="FR1" s="122"/>
      <c r="FS1" s="129" t="s">
        <v>35</v>
      </c>
      <c r="FT1" s="133" t="s">
        <v>36</v>
      </c>
      <c r="FU1" s="126" t="s">
        <v>6</v>
      </c>
      <c r="FV1" s="122" t="s">
        <v>1</v>
      </c>
      <c r="FW1" s="122"/>
      <c r="FX1" s="123" t="s">
        <v>35</v>
      </c>
      <c r="FY1" s="123" t="s">
        <v>36</v>
      </c>
      <c r="FZ1" s="122" t="s">
        <v>2</v>
      </c>
      <c r="GA1" s="122"/>
      <c r="GB1" s="129" t="s">
        <v>35</v>
      </c>
      <c r="GC1" s="130" t="s">
        <v>36</v>
      </c>
      <c r="GD1" s="131" t="s">
        <v>3</v>
      </c>
      <c r="GE1" s="122"/>
      <c r="GF1" s="129" t="s">
        <v>35</v>
      </c>
      <c r="GG1" s="130" t="s">
        <v>36</v>
      </c>
      <c r="GH1" s="131" t="s">
        <v>4</v>
      </c>
      <c r="GI1" s="122"/>
      <c r="GJ1" s="129" t="s">
        <v>35</v>
      </c>
      <c r="GK1" s="130" t="s">
        <v>36</v>
      </c>
      <c r="GL1" s="131" t="s">
        <v>5</v>
      </c>
      <c r="GM1" s="122"/>
      <c r="GN1" s="129" t="s">
        <v>35</v>
      </c>
      <c r="GO1" s="130" t="s">
        <v>36</v>
      </c>
      <c r="GP1" s="132" t="s">
        <v>32</v>
      </c>
      <c r="GQ1" s="122"/>
      <c r="GR1" s="129" t="s">
        <v>35</v>
      </c>
      <c r="GS1" s="133" t="s">
        <v>36</v>
      </c>
      <c r="GT1" s="126" t="s">
        <v>6</v>
      </c>
      <c r="GU1" s="122" t="s">
        <v>1</v>
      </c>
      <c r="GV1" s="122"/>
      <c r="GW1" s="129" t="s">
        <v>35</v>
      </c>
      <c r="GX1" s="129" t="s">
        <v>36</v>
      </c>
      <c r="GY1" s="122" t="s">
        <v>2</v>
      </c>
      <c r="GZ1" s="122"/>
      <c r="HA1" s="129" t="s">
        <v>35</v>
      </c>
      <c r="HB1" s="129" t="s">
        <v>36</v>
      </c>
      <c r="HC1" s="122" t="s">
        <v>3</v>
      </c>
      <c r="HD1" s="122"/>
      <c r="HE1" s="129" t="s">
        <v>35</v>
      </c>
      <c r="HF1" s="129" t="s">
        <v>36</v>
      </c>
      <c r="HG1" s="122" t="s">
        <v>4</v>
      </c>
      <c r="HH1" s="122"/>
      <c r="HI1" s="129" t="s">
        <v>35</v>
      </c>
      <c r="HJ1" s="129" t="s">
        <v>36</v>
      </c>
      <c r="HK1" s="122" t="s">
        <v>4</v>
      </c>
      <c r="HL1" s="122"/>
      <c r="HM1" s="129" t="s">
        <v>35</v>
      </c>
      <c r="HN1" s="129" t="s">
        <v>36</v>
      </c>
      <c r="HO1" s="122" t="s">
        <v>5</v>
      </c>
      <c r="HP1" s="122"/>
      <c r="HQ1" s="129" t="s">
        <v>35</v>
      </c>
      <c r="HR1" s="129" t="s">
        <v>36</v>
      </c>
      <c r="HS1" s="122" t="s">
        <v>32</v>
      </c>
      <c r="HT1" s="122"/>
      <c r="HU1" s="129" t="s">
        <v>35</v>
      </c>
      <c r="HV1" s="129" t="s">
        <v>36</v>
      </c>
      <c r="HW1" s="134" t="s">
        <v>6</v>
      </c>
      <c r="HX1" s="122" t="s">
        <v>1</v>
      </c>
      <c r="HY1" s="122"/>
      <c r="HZ1" s="135" t="s">
        <v>35</v>
      </c>
      <c r="IA1" s="135" t="s">
        <v>36</v>
      </c>
      <c r="IB1" s="124" t="s">
        <v>2</v>
      </c>
      <c r="IC1" s="122"/>
      <c r="ID1" s="135" t="s">
        <v>35</v>
      </c>
      <c r="IE1" s="135" t="s">
        <v>36</v>
      </c>
      <c r="IF1" s="136" t="s">
        <v>3</v>
      </c>
      <c r="IG1" s="122"/>
      <c r="IH1" s="135" t="s">
        <v>35</v>
      </c>
      <c r="II1" s="135" t="s">
        <v>36</v>
      </c>
      <c r="IJ1" s="136" t="s">
        <v>4</v>
      </c>
      <c r="IK1" s="122"/>
      <c r="IL1" s="135" t="s">
        <v>35</v>
      </c>
      <c r="IM1" s="135" t="s">
        <v>36</v>
      </c>
      <c r="IN1" s="136" t="s">
        <v>5</v>
      </c>
      <c r="IO1" s="122"/>
      <c r="IP1" s="135" t="s">
        <v>35</v>
      </c>
      <c r="IQ1" s="135" t="s">
        <v>36</v>
      </c>
      <c r="IR1" s="136" t="s">
        <v>32</v>
      </c>
      <c r="IS1" s="122"/>
      <c r="IT1" s="135" t="s">
        <v>35</v>
      </c>
      <c r="IU1" s="135" t="s">
        <v>36</v>
      </c>
      <c r="IV1" s="136" t="s">
        <v>40</v>
      </c>
      <c r="IW1" s="122"/>
      <c r="IX1" s="135" t="s">
        <v>35</v>
      </c>
      <c r="IY1" s="135" t="s">
        <v>36</v>
      </c>
      <c r="IZ1" s="136" t="s">
        <v>44</v>
      </c>
      <c r="JA1" s="122"/>
      <c r="JB1" s="135" t="s">
        <v>35</v>
      </c>
      <c r="JC1" s="137" t="s">
        <v>36</v>
      </c>
      <c r="JD1" s="134" t="s">
        <v>6</v>
      </c>
      <c r="JE1" s="122" t="s">
        <v>1</v>
      </c>
      <c r="JF1" s="122"/>
      <c r="JG1" s="135" t="s">
        <v>35</v>
      </c>
      <c r="JH1" s="135" t="s">
        <v>36</v>
      </c>
      <c r="JI1" s="124" t="s">
        <v>2</v>
      </c>
      <c r="JJ1" s="122"/>
      <c r="JK1" s="135" t="s">
        <v>35</v>
      </c>
      <c r="JL1" s="135" t="s">
        <v>36</v>
      </c>
      <c r="JM1" s="136" t="s">
        <v>3</v>
      </c>
      <c r="JN1" s="122"/>
      <c r="JO1" s="135" t="s">
        <v>35</v>
      </c>
      <c r="JP1" s="135" t="s">
        <v>36</v>
      </c>
      <c r="JQ1" s="136" t="s">
        <v>4</v>
      </c>
      <c r="JR1" s="122"/>
      <c r="JS1" s="135" t="s">
        <v>35</v>
      </c>
      <c r="JT1" s="135" t="s">
        <v>36</v>
      </c>
      <c r="JU1" s="136" t="s">
        <v>5</v>
      </c>
      <c r="JV1" s="122"/>
      <c r="JW1" s="135" t="s">
        <v>35</v>
      </c>
      <c r="JX1" s="135" t="s">
        <v>36</v>
      </c>
    </row>
    <row r="2" spans="1:284" s="19" customFormat="1">
      <c r="A2" s="118" t="s">
        <v>7</v>
      </c>
      <c r="B2" s="138" t="s">
        <v>8</v>
      </c>
      <c r="C2" s="139">
        <v>320</v>
      </c>
      <c r="D2" s="140" t="s">
        <v>23</v>
      </c>
      <c r="E2" s="141">
        <v>3.0000000000000001E-3</v>
      </c>
      <c r="F2" s="141">
        <v>0.1</v>
      </c>
      <c r="G2" s="140"/>
      <c r="H2" s="140" t="s">
        <v>23</v>
      </c>
      <c r="I2" s="141"/>
      <c r="J2" s="141"/>
      <c r="K2" s="140">
        <v>3.2</v>
      </c>
      <c r="L2" s="140" t="s">
        <v>27</v>
      </c>
      <c r="M2" s="141">
        <v>3.0000000000000001E-3</v>
      </c>
      <c r="N2" s="141">
        <v>1E-3</v>
      </c>
      <c r="O2" s="141">
        <v>32</v>
      </c>
      <c r="P2" s="140" t="s">
        <v>27</v>
      </c>
      <c r="Q2" s="141">
        <v>3.0000000000000001E-3</v>
      </c>
      <c r="R2" s="141">
        <v>0.01</v>
      </c>
      <c r="S2" s="141">
        <v>320</v>
      </c>
      <c r="T2" s="140" t="s">
        <v>27</v>
      </c>
      <c r="U2" s="141">
        <v>3.0000000000000001E-3</v>
      </c>
      <c r="V2" s="141">
        <v>0.1</v>
      </c>
      <c r="W2" s="141">
        <v>1000</v>
      </c>
      <c r="X2" s="140" t="s">
        <v>27</v>
      </c>
      <c r="Y2" s="141">
        <v>3.0000000000000001E-3</v>
      </c>
      <c r="Z2" s="142">
        <v>1</v>
      </c>
      <c r="AA2" s="143" t="s">
        <v>19</v>
      </c>
      <c r="AB2" s="141">
        <v>320</v>
      </c>
      <c r="AC2" s="141" t="s">
        <v>23</v>
      </c>
      <c r="AD2" s="141">
        <v>0.02</v>
      </c>
      <c r="AE2" s="141">
        <v>0.2</v>
      </c>
      <c r="AF2" s="141">
        <v>320</v>
      </c>
      <c r="AG2" s="141" t="s">
        <v>23</v>
      </c>
      <c r="AH2" s="141">
        <v>0.02</v>
      </c>
      <c r="AI2" s="141">
        <v>0.2</v>
      </c>
      <c r="AJ2" s="141">
        <v>3.2</v>
      </c>
      <c r="AK2" s="141" t="s">
        <v>27</v>
      </c>
      <c r="AL2" s="141">
        <v>0.02</v>
      </c>
      <c r="AM2" s="141">
        <v>2E-3</v>
      </c>
      <c r="AN2" s="141">
        <v>32</v>
      </c>
      <c r="AO2" s="141" t="s">
        <v>27</v>
      </c>
      <c r="AP2" s="141">
        <v>0.02</v>
      </c>
      <c r="AQ2" s="141">
        <v>0.02</v>
      </c>
      <c r="AR2" s="141">
        <v>320</v>
      </c>
      <c r="AS2" s="141" t="s">
        <v>27</v>
      </c>
      <c r="AT2" s="141">
        <v>0.02</v>
      </c>
      <c r="AU2" s="141">
        <v>0.2</v>
      </c>
      <c r="AV2" s="141">
        <v>1000</v>
      </c>
      <c r="AW2" s="141" t="s">
        <v>27</v>
      </c>
      <c r="AX2" s="141">
        <v>0.02</v>
      </c>
      <c r="AY2" s="142">
        <v>2</v>
      </c>
      <c r="AZ2" s="144" t="s">
        <v>19</v>
      </c>
      <c r="BA2" s="141">
        <v>320</v>
      </c>
      <c r="BB2" s="141" t="s">
        <v>23</v>
      </c>
      <c r="BC2" s="141">
        <v>0.02</v>
      </c>
      <c r="BD2" s="141">
        <v>0.2</v>
      </c>
      <c r="BE2" s="141">
        <v>320</v>
      </c>
      <c r="BF2" s="141" t="s">
        <v>23</v>
      </c>
      <c r="BG2" s="141">
        <v>0.02</v>
      </c>
      <c r="BH2" s="141">
        <v>0.2</v>
      </c>
      <c r="BI2" s="141">
        <v>3.2</v>
      </c>
      <c r="BJ2" s="141" t="s">
        <v>27</v>
      </c>
      <c r="BK2" s="141">
        <v>0.02</v>
      </c>
      <c r="BL2" s="141">
        <v>2E-3</v>
      </c>
      <c r="BM2" s="141">
        <v>32</v>
      </c>
      <c r="BN2" s="141" t="s">
        <v>27</v>
      </c>
      <c r="BO2" s="141">
        <v>0.02</v>
      </c>
      <c r="BP2" s="141">
        <v>0.02</v>
      </c>
      <c r="BQ2" s="141">
        <v>320</v>
      </c>
      <c r="BR2" s="141" t="s">
        <v>27</v>
      </c>
      <c r="BS2" s="141">
        <v>0.02</v>
      </c>
      <c r="BT2" s="141">
        <v>0.2</v>
      </c>
      <c r="BU2" s="141">
        <v>1000</v>
      </c>
      <c r="BV2" s="141" t="s">
        <v>27</v>
      </c>
      <c r="BW2" s="141">
        <v>0.02</v>
      </c>
      <c r="BX2" s="142">
        <v>2</v>
      </c>
      <c r="BY2" s="143" t="s">
        <v>19</v>
      </c>
      <c r="BZ2" s="141">
        <v>320</v>
      </c>
      <c r="CA2" s="141" t="s">
        <v>23</v>
      </c>
      <c r="CB2" s="141">
        <v>0.02</v>
      </c>
      <c r="CC2" s="141">
        <v>0.2</v>
      </c>
      <c r="CD2" s="141">
        <v>320</v>
      </c>
      <c r="CE2" s="141" t="s">
        <v>23</v>
      </c>
      <c r="CF2" s="141">
        <v>0.02</v>
      </c>
      <c r="CG2" s="141">
        <v>0.2</v>
      </c>
      <c r="CH2" s="141">
        <v>3.2</v>
      </c>
      <c r="CI2" s="141" t="s">
        <v>27</v>
      </c>
      <c r="CJ2" s="141">
        <v>0.02</v>
      </c>
      <c r="CK2" s="141">
        <v>2E-3</v>
      </c>
      <c r="CL2" s="141">
        <v>32</v>
      </c>
      <c r="CM2" s="141" t="s">
        <v>27</v>
      </c>
      <c r="CN2" s="141">
        <v>0.02</v>
      </c>
      <c r="CO2" s="141">
        <v>0.02</v>
      </c>
      <c r="CP2" s="141">
        <v>320</v>
      </c>
      <c r="CQ2" s="141" t="s">
        <v>27</v>
      </c>
      <c r="CR2" s="141">
        <v>0.02</v>
      </c>
      <c r="CS2" s="141">
        <v>0.2</v>
      </c>
      <c r="CT2" s="141">
        <v>1000</v>
      </c>
      <c r="CU2" s="141" t="s">
        <v>27</v>
      </c>
      <c r="CV2" s="141">
        <v>0.02</v>
      </c>
      <c r="CW2" s="142">
        <v>2</v>
      </c>
      <c r="CX2" s="143" t="s">
        <v>20</v>
      </c>
      <c r="CY2" s="141"/>
      <c r="CZ2" s="145" t="s">
        <v>37</v>
      </c>
      <c r="DA2" s="141"/>
      <c r="DB2" s="141"/>
      <c r="DC2" s="141"/>
      <c r="DD2" s="145" t="s">
        <v>37</v>
      </c>
      <c r="DE2" s="141"/>
      <c r="DF2" s="141"/>
      <c r="DG2" s="141">
        <v>32</v>
      </c>
      <c r="DH2" s="141" t="s">
        <v>28</v>
      </c>
      <c r="DI2" s="141">
        <v>1.4999999999999999E-2</v>
      </c>
      <c r="DJ2" s="141">
        <v>0.02</v>
      </c>
      <c r="DK2" s="141">
        <v>320</v>
      </c>
      <c r="DL2" s="141" t="s">
        <v>28</v>
      </c>
      <c r="DM2" s="141">
        <v>1.4999999999999999E-2</v>
      </c>
      <c r="DN2" s="141">
        <v>0.2</v>
      </c>
      <c r="DO2" s="141">
        <v>10</v>
      </c>
      <c r="DP2" s="141" t="s">
        <v>29</v>
      </c>
      <c r="DQ2" s="141">
        <v>1.4999999999999999E-2</v>
      </c>
      <c r="DR2" s="141">
        <v>0.02</v>
      </c>
      <c r="DS2" s="141">
        <v>10</v>
      </c>
      <c r="DT2" s="141" t="s">
        <v>29</v>
      </c>
      <c r="DU2" s="141">
        <v>1.4999999999999999E-2</v>
      </c>
      <c r="DV2" s="146">
        <v>0.02</v>
      </c>
      <c r="DW2" s="143" t="s">
        <v>21</v>
      </c>
      <c r="DX2" s="141"/>
      <c r="DY2" s="147" t="s">
        <v>37</v>
      </c>
      <c r="DZ2" s="141"/>
      <c r="EA2" s="141"/>
      <c r="EB2" s="141"/>
      <c r="EC2" s="147" t="s">
        <v>37</v>
      </c>
      <c r="ED2" s="141"/>
      <c r="EE2" s="141"/>
      <c r="EF2" s="141">
        <v>32</v>
      </c>
      <c r="EG2" s="141" t="s">
        <v>28</v>
      </c>
      <c r="EH2" s="141">
        <v>2.5000000000000001E-2</v>
      </c>
      <c r="EI2" s="141">
        <v>0.02</v>
      </c>
      <c r="EJ2" s="141">
        <v>320</v>
      </c>
      <c r="EK2" s="141" t="s">
        <v>28</v>
      </c>
      <c r="EL2" s="141">
        <v>2.5000000000000001E-2</v>
      </c>
      <c r="EM2" s="141">
        <v>0.2</v>
      </c>
      <c r="EN2" s="141">
        <v>10</v>
      </c>
      <c r="EO2" s="141" t="s">
        <v>29</v>
      </c>
      <c r="EP2" s="141">
        <v>2.5000000000000001E-2</v>
      </c>
      <c r="EQ2" s="141">
        <v>0.02</v>
      </c>
      <c r="ER2" s="141">
        <v>10</v>
      </c>
      <c r="ES2" s="141" t="s">
        <v>29</v>
      </c>
      <c r="ET2" s="141">
        <v>2.5000000000000001E-2</v>
      </c>
      <c r="EU2" s="146">
        <v>0.02</v>
      </c>
      <c r="EV2" s="143" t="s">
        <v>21</v>
      </c>
      <c r="EW2" s="141"/>
      <c r="EX2" s="147" t="s">
        <v>37</v>
      </c>
      <c r="EY2" s="141"/>
      <c r="EZ2" s="141"/>
      <c r="FA2" s="141"/>
      <c r="FB2" s="147" t="s">
        <v>37</v>
      </c>
      <c r="FC2" s="141"/>
      <c r="FD2" s="141"/>
      <c r="FE2" s="141">
        <v>32</v>
      </c>
      <c r="FF2" s="141" t="s">
        <v>28</v>
      </c>
      <c r="FG2" s="141">
        <v>2.5000000000000001E-2</v>
      </c>
      <c r="FH2" s="141">
        <v>0.02</v>
      </c>
      <c r="FI2" s="141">
        <v>320</v>
      </c>
      <c r="FJ2" s="141" t="s">
        <v>28</v>
      </c>
      <c r="FK2" s="141">
        <v>2.5000000000000001E-2</v>
      </c>
      <c r="FL2" s="141">
        <v>0.2</v>
      </c>
      <c r="FM2" s="141">
        <v>10</v>
      </c>
      <c r="FN2" s="141" t="s">
        <v>29</v>
      </c>
      <c r="FO2" s="141">
        <v>2.5000000000000001E-2</v>
      </c>
      <c r="FP2" s="141">
        <v>0.02</v>
      </c>
      <c r="FQ2" s="141">
        <v>10</v>
      </c>
      <c r="FR2" s="141" t="s">
        <v>29</v>
      </c>
      <c r="FS2" s="141">
        <v>2.5000000000000001E-2</v>
      </c>
      <c r="FT2" s="146">
        <v>0.02</v>
      </c>
      <c r="FU2" s="143" t="s">
        <v>21</v>
      </c>
      <c r="FV2" s="141"/>
      <c r="FW2" s="147" t="s">
        <v>37</v>
      </c>
      <c r="FX2" s="141"/>
      <c r="FY2" s="141"/>
      <c r="FZ2" s="141"/>
      <c r="GA2" s="147" t="s">
        <v>37</v>
      </c>
      <c r="GB2" s="141"/>
      <c r="GC2" s="141"/>
      <c r="GD2" s="141">
        <v>32</v>
      </c>
      <c r="GE2" s="141" t="s">
        <v>28</v>
      </c>
      <c r="GF2" s="141">
        <v>2.5000000000000001E-2</v>
      </c>
      <c r="GG2" s="141">
        <v>0.02</v>
      </c>
      <c r="GH2" s="141">
        <v>320</v>
      </c>
      <c r="GI2" s="141" t="s">
        <v>28</v>
      </c>
      <c r="GJ2" s="141">
        <v>2.5000000000000001E-2</v>
      </c>
      <c r="GK2" s="141">
        <v>0.2</v>
      </c>
      <c r="GL2" s="141">
        <v>10</v>
      </c>
      <c r="GM2" s="141" t="s">
        <v>29</v>
      </c>
      <c r="GN2" s="141">
        <v>2.5000000000000001E-2</v>
      </c>
      <c r="GO2" s="141">
        <v>0.02</v>
      </c>
      <c r="GP2" s="141">
        <v>10</v>
      </c>
      <c r="GQ2" s="141" t="s">
        <v>29</v>
      </c>
      <c r="GR2" s="141">
        <v>2.5000000000000001E-2</v>
      </c>
      <c r="GS2" s="146">
        <v>0.02</v>
      </c>
      <c r="GT2" s="143" t="s">
        <v>22</v>
      </c>
      <c r="GU2" s="141">
        <v>320</v>
      </c>
      <c r="GV2" s="148" t="s">
        <v>30</v>
      </c>
      <c r="GW2" s="141">
        <v>5.0000000000000001E-3</v>
      </c>
      <c r="GX2" s="141">
        <v>0.2</v>
      </c>
      <c r="GY2" s="141">
        <v>3200</v>
      </c>
      <c r="GZ2" s="148" t="s">
        <v>30</v>
      </c>
      <c r="HA2" s="141">
        <v>5.0000000000000001E-3</v>
      </c>
      <c r="HB2" s="141">
        <v>1</v>
      </c>
      <c r="HC2" s="141">
        <v>32</v>
      </c>
      <c r="HD2" s="148" t="s">
        <v>38</v>
      </c>
      <c r="HE2" s="141">
        <v>5.0000000000000001E-3</v>
      </c>
      <c r="HF2" s="141">
        <v>0.01</v>
      </c>
      <c r="HG2" s="141">
        <v>320</v>
      </c>
      <c r="HH2" s="148" t="s">
        <v>38</v>
      </c>
      <c r="HI2" s="141">
        <v>5.0000000000000001E-3</v>
      </c>
      <c r="HJ2" s="141">
        <v>0.1</v>
      </c>
      <c r="HK2" s="141">
        <v>320</v>
      </c>
      <c r="HL2" s="148" t="s">
        <v>38</v>
      </c>
      <c r="HM2" s="141">
        <v>5.0000000000000001E-3</v>
      </c>
      <c r="HN2" s="141">
        <v>0.1</v>
      </c>
      <c r="HO2" s="141">
        <v>3.2</v>
      </c>
      <c r="HP2" s="147" t="s">
        <v>31</v>
      </c>
      <c r="HQ2" s="141">
        <v>5.0000000000000001E-3</v>
      </c>
      <c r="HR2" s="141">
        <v>1E-3</v>
      </c>
      <c r="HS2" s="141">
        <v>32</v>
      </c>
      <c r="HT2" s="147" t="s">
        <v>31</v>
      </c>
      <c r="HU2" s="141">
        <v>0.02</v>
      </c>
      <c r="HV2" s="146">
        <v>0.01</v>
      </c>
      <c r="HW2" s="149" t="s">
        <v>39</v>
      </c>
      <c r="HX2" s="140"/>
      <c r="HY2" s="145" t="s">
        <v>41</v>
      </c>
      <c r="HZ2" s="140"/>
      <c r="IA2" s="140"/>
      <c r="IB2" s="140"/>
      <c r="IC2" s="145" t="s">
        <v>41</v>
      </c>
      <c r="ID2" s="140"/>
      <c r="IE2" s="140"/>
      <c r="IF2" s="140"/>
      <c r="IG2" s="145" t="s">
        <v>41</v>
      </c>
      <c r="IH2" s="140"/>
      <c r="II2" s="140"/>
      <c r="IJ2" s="140"/>
      <c r="IK2" s="145" t="s">
        <v>42</v>
      </c>
      <c r="IL2" s="140"/>
      <c r="IM2" s="140"/>
      <c r="IN2" s="140"/>
      <c r="IO2" s="145" t="s">
        <v>42</v>
      </c>
      <c r="IP2" s="140"/>
      <c r="IQ2" s="140"/>
      <c r="IR2" s="140"/>
      <c r="IS2" s="145" t="s">
        <v>42</v>
      </c>
      <c r="IT2" s="140"/>
      <c r="IU2" s="140"/>
      <c r="IV2" s="140"/>
      <c r="IW2" s="145" t="s">
        <v>42</v>
      </c>
      <c r="IX2" s="140"/>
      <c r="IY2" s="140"/>
      <c r="IZ2" s="140"/>
      <c r="JA2" s="145" t="s">
        <v>43</v>
      </c>
      <c r="JB2" s="140"/>
      <c r="JC2" s="150"/>
      <c r="JD2" s="149" t="s">
        <v>45</v>
      </c>
      <c r="JE2" s="140"/>
      <c r="JF2" s="151" t="s">
        <v>46</v>
      </c>
      <c r="JG2" s="140"/>
      <c r="JH2" s="140"/>
      <c r="JI2" s="140"/>
      <c r="JJ2" s="151" t="s">
        <v>46</v>
      </c>
      <c r="JK2" s="140"/>
      <c r="JL2" s="140"/>
      <c r="JM2" s="140"/>
      <c r="JN2" s="151" t="s">
        <v>47</v>
      </c>
      <c r="JO2" s="140"/>
      <c r="JP2" s="140"/>
      <c r="JQ2" s="140"/>
      <c r="JR2" s="151" t="s">
        <v>47</v>
      </c>
      <c r="JS2" s="140"/>
      <c r="JT2" s="140"/>
      <c r="JU2" s="140"/>
      <c r="JV2" s="151" t="s">
        <v>47</v>
      </c>
      <c r="JW2" s="140"/>
      <c r="JX2" s="140"/>
    </row>
    <row r="3" spans="1:284" s="20" customFormat="1">
      <c r="A3" s="119" t="s">
        <v>9</v>
      </c>
      <c r="B3" s="152"/>
      <c r="C3" s="153">
        <v>500</v>
      </c>
      <c r="D3" s="153" t="s">
        <v>23</v>
      </c>
      <c r="E3" s="153">
        <v>5.0000000000000001E-3</v>
      </c>
      <c r="F3" s="153">
        <v>0.1</v>
      </c>
      <c r="G3" s="153"/>
      <c r="H3" s="153" t="s">
        <v>23</v>
      </c>
      <c r="I3" s="153"/>
      <c r="J3" s="153"/>
      <c r="K3" s="153">
        <v>5</v>
      </c>
      <c r="L3" s="153" t="s">
        <v>27</v>
      </c>
      <c r="M3" s="153">
        <v>5.0000000000000001E-3</v>
      </c>
      <c r="N3" s="153">
        <v>1E-3</v>
      </c>
      <c r="O3" s="153">
        <v>50</v>
      </c>
      <c r="P3" s="153" t="s">
        <v>27</v>
      </c>
      <c r="Q3" s="153">
        <v>5.0000000000000001E-3</v>
      </c>
      <c r="R3" s="153">
        <v>1E-3</v>
      </c>
      <c r="S3" s="153">
        <v>500</v>
      </c>
      <c r="T3" s="153" t="s">
        <v>27</v>
      </c>
      <c r="U3" s="153">
        <v>5.0000000000000001E-3</v>
      </c>
      <c r="V3" s="153">
        <v>0.01</v>
      </c>
      <c r="W3" s="153">
        <v>1000</v>
      </c>
      <c r="X3" s="153" t="s">
        <v>27</v>
      </c>
      <c r="Y3" s="153">
        <v>5.0000000000000001E-3</v>
      </c>
      <c r="Z3" s="154">
        <v>0.1</v>
      </c>
      <c r="AA3" s="155" t="s">
        <v>48</v>
      </c>
      <c r="AB3" s="153"/>
      <c r="AC3" s="153" t="s">
        <v>23</v>
      </c>
      <c r="AD3" s="153"/>
      <c r="AE3" s="153"/>
      <c r="AF3" s="153"/>
      <c r="AG3" s="153" t="s">
        <v>23</v>
      </c>
      <c r="AH3" s="153"/>
      <c r="AI3" s="153"/>
      <c r="AJ3" s="153"/>
      <c r="AK3" s="153" t="s">
        <v>27</v>
      </c>
      <c r="AL3" s="153"/>
      <c r="AM3" s="153"/>
      <c r="AN3" s="153"/>
      <c r="AO3" s="153" t="s">
        <v>27</v>
      </c>
      <c r="AP3" s="153"/>
      <c r="AQ3" s="153"/>
      <c r="AR3" s="153"/>
      <c r="AS3" s="153" t="s">
        <v>27</v>
      </c>
      <c r="AT3" s="153"/>
      <c r="AU3" s="153"/>
      <c r="AV3" s="153">
        <v>1000</v>
      </c>
      <c r="AW3" s="153" t="s">
        <v>27</v>
      </c>
      <c r="AX3" s="153"/>
      <c r="AY3" s="154"/>
      <c r="AZ3" s="156" t="s">
        <v>50</v>
      </c>
      <c r="BA3" s="153"/>
      <c r="BB3" s="153" t="s">
        <v>23</v>
      </c>
      <c r="BC3" s="153"/>
      <c r="BD3" s="153"/>
      <c r="BE3" s="153"/>
      <c r="BF3" s="153" t="s">
        <v>23</v>
      </c>
      <c r="BG3" s="153"/>
      <c r="BH3" s="153"/>
      <c r="BI3" s="153"/>
      <c r="BJ3" s="153" t="s">
        <v>27</v>
      </c>
      <c r="BK3" s="153"/>
      <c r="BL3" s="153"/>
      <c r="BM3" s="153"/>
      <c r="BN3" s="153" t="s">
        <v>27</v>
      </c>
      <c r="BO3" s="153"/>
      <c r="BP3" s="153"/>
      <c r="BQ3" s="153"/>
      <c r="BR3" s="153" t="s">
        <v>27</v>
      </c>
      <c r="BS3" s="153"/>
      <c r="BT3" s="153"/>
      <c r="BU3" s="153">
        <v>1000</v>
      </c>
      <c r="BV3" s="153" t="s">
        <v>27</v>
      </c>
      <c r="BW3" s="153"/>
      <c r="BX3" s="154"/>
      <c r="BY3" s="155" t="s">
        <v>49</v>
      </c>
      <c r="BZ3" s="153"/>
      <c r="CA3" s="153" t="s">
        <v>23</v>
      </c>
      <c r="CB3" s="153"/>
      <c r="CC3" s="153"/>
      <c r="CD3" s="153"/>
      <c r="CE3" s="153" t="s">
        <v>23</v>
      </c>
      <c r="CF3" s="153"/>
      <c r="CG3" s="153"/>
      <c r="CH3" s="153"/>
      <c r="CI3" s="153" t="s">
        <v>27</v>
      </c>
      <c r="CJ3" s="153"/>
      <c r="CK3" s="153"/>
      <c r="CL3" s="153"/>
      <c r="CM3" s="153" t="s">
        <v>27</v>
      </c>
      <c r="CN3" s="153"/>
      <c r="CO3" s="153"/>
      <c r="CP3" s="153"/>
      <c r="CQ3" s="153" t="s">
        <v>27</v>
      </c>
      <c r="CR3" s="153"/>
      <c r="CS3" s="153"/>
      <c r="CT3" s="153">
        <v>1000</v>
      </c>
      <c r="CU3" s="153" t="s">
        <v>27</v>
      </c>
      <c r="CV3" s="153"/>
      <c r="CW3" s="154"/>
      <c r="CX3" s="157"/>
      <c r="CY3" s="153"/>
      <c r="CZ3" s="158" t="s">
        <v>37</v>
      </c>
      <c r="DA3" s="153"/>
      <c r="DB3" s="153"/>
      <c r="DC3" s="153"/>
      <c r="DD3" s="158" t="s">
        <v>37</v>
      </c>
      <c r="DE3" s="153"/>
      <c r="DF3" s="153"/>
      <c r="DG3" s="153"/>
      <c r="DH3" s="153" t="s">
        <v>28</v>
      </c>
      <c r="DI3" s="153"/>
      <c r="DJ3" s="153"/>
      <c r="DK3" s="153"/>
      <c r="DL3" s="153" t="s">
        <v>28</v>
      </c>
      <c r="DM3" s="153"/>
      <c r="DN3" s="153"/>
      <c r="DO3" s="153"/>
      <c r="DP3" s="153" t="s">
        <v>29</v>
      </c>
      <c r="DQ3" s="153"/>
      <c r="DR3" s="153"/>
      <c r="DS3" s="153"/>
      <c r="DT3" s="153" t="s">
        <v>29</v>
      </c>
      <c r="DU3" s="153"/>
      <c r="DV3" s="159"/>
      <c r="DW3" s="155" t="s">
        <v>48</v>
      </c>
      <c r="DX3" s="153"/>
      <c r="DY3" s="158" t="s">
        <v>37</v>
      </c>
      <c r="DZ3" s="153"/>
      <c r="EA3" s="153"/>
      <c r="EB3" s="153"/>
      <c r="EC3" s="158" t="s">
        <v>37</v>
      </c>
      <c r="ED3" s="153"/>
      <c r="EE3" s="153"/>
      <c r="EF3" s="153"/>
      <c r="EG3" s="153" t="s">
        <v>28</v>
      </c>
      <c r="EH3" s="153"/>
      <c r="EI3" s="153"/>
      <c r="EJ3" s="153"/>
      <c r="EK3" s="153" t="s">
        <v>28</v>
      </c>
      <c r="EL3" s="153"/>
      <c r="EM3" s="153"/>
      <c r="EN3" s="153"/>
      <c r="EO3" s="153" t="s">
        <v>29</v>
      </c>
      <c r="EP3" s="153"/>
      <c r="EQ3" s="153"/>
      <c r="ER3" s="153"/>
      <c r="ES3" s="153" t="s">
        <v>29</v>
      </c>
      <c r="ET3" s="153"/>
      <c r="EU3" s="159"/>
      <c r="EV3" s="155" t="s">
        <v>50</v>
      </c>
      <c r="EW3" s="153"/>
      <c r="EX3" s="158" t="s">
        <v>37</v>
      </c>
      <c r="EY3" s="153"/>
      <c r="EZ3" s="153"/>
      <c r="FA3" s="153"/>
      <c r="FB3" s="158" t="s">
        <v>37</v>
      </c>
      <c r="FC3" s="153"/>
      <c r="FD3" s="153"/>
      <c r="FE3" s="153"/>
      <c r="FF3" s="153" t="s">
        <v>28</v>
      </c>
      <c r="FG3" s="153"/>
      <c r="FH3" s="153"/>
      <c r="FI3" s="153"/>
      <c r="FJ3" s="153" t="s">
        <v>28</v>
      </c>
      <c r="FK3" s="153"/>
      <c r="FL3" s="153"/>
      <c r="FM3" s="153"/>
      <c r="FN3" s="153" t="s">
        <v>29</v>
      </c>
      <c r="FO3" s="153"/>
      <c r="FP3" s="153"/>
      <c r="FQ3" s="153"/>
      <c r="FR3" s="153" t="s">
        <v>29</v>
      </c>
      <c r="FS3" s="153"/>
      <c r="FT3" s="159"/>
      <c r="FU3" s="155" t="s">
        <v>51</v>
      </c>
      <c r="FV3" s="153"/>
      <c r="FW3" s="158" t="s">
        <v>37</v>
      </c>
      <c r="FX3" s="153"/>
      <c r="FY3" s="153"/>
      <c r="FZ3" s="153"/>
      <c r="GA3" s="158" t="s">
        <v>37</v>
      </c>
      <c r="GB3" s="153"/>
      <c r="GC3" s="153"/>
      <c r="GD3" s="153"/>
      <c r="GE3" s="153" t="s">
        <v>28</v>
      </c>
      <c r="GF3" s="153"/>
      <c r="GG3" s="153"/>
      <c r="GH3" s="153"/>
      <c r="GI3" s="153" t="s">
        <v>28</v>
      </c>
      <c r="GJ3" s="153"/>
      <c r="GK3" s="153"/>
      <c r="GL3" s="153"/>
      <c r="GM3" s="153" t="s">
        <v>29</v>
      </c>
      <c r="GN3" s="153"/>
      <c r="GO3" s="153"/>
      <c r="GP3" s="153"/>
      <c r="GQ3" s="153" t="s">
        <v>29</v>
      </c>
      <c r="GR3" s="153"/>
      <c r="GS3" s="159"/>
      <c r="GT3" s="157"/>
      <c r="GU3" s="153"/>
      <c r="GV3" s="160" t="s">
        <v>30</v>
      </c>
      <c r="GW3" s="153"/>
      <c r="GX3" s="153"/>
      <c r="GY3" s="153"/>
      <c r="GZ3" s="160" t="s">
        <v>30</v>
      </c>
      <c r="HA3" s="153"/>
      <c r="HB3" s="153"/>
      <c r="HC3" s="153"/>
      <c r="HD3" s="160" t="s">
        <v>38</v>
      </c>
      <c r="HE3" s="153"/>
      <c r="HF3" s="153"/>
      <c r="HG3" s="153"/>
      <c r="HH3" s="160" t="s">
        <v>38</v>
      </c>
      <c r="HI3" s="153"/>
      <c r="HJ3" s="153"/>
      <c r="HK3" s="153"/>
      <c r="HL3" s="160" t="s">
        <v>38</v>
      </c>
      <c r="HM3" s="153"/>
      <c r="HN3" s="153"/>
      <c r="HO3" s="153"/>
      <c r="HP3" s="158" t="s">
        <v>31</v>
      </c>
      <c r="HQ3" s="153"/>
      <c r="HR3" s="153"/>
      <c r="HS3" s="153"/>
      <c r="HT3" s="158" t="s">
        <v>31</v>
      </c>
      <c r="HU3" s="153"/>
      <c r="HV3" s="159"/>
      <c r="HW3" s="157"/>
      <c r="HX3" s="153"/>
      <c r="HY3" s="158" t="s">
        <v>41</v>
      </c>
      <c r="HZ3" s="153"/>
      <c r="IA3" s="153"/>
      <c r="IB3" s="153"/>
      <c r="IC3" s="158" t="s">
        <v>41</v>
      </c>
      <c r="ID3" s="153"/>
      <c r="IE3" s="153"/>
      <c r="IF3" s="153"/>
      <c r="IG3" s="158" t="s">
        <v>41</v>
      </c>
      <c r="IH3" s="153"/>
      <c r="II3" s="153"/>
      <c r="IJ3" s="153"/>
      <c r="IK3" s="158" t="s">
        <v>42</v>
      </c>
      <c r="IL3" s="153"/>
      <c r="IM3" s="153"/>
      <c r="IN3" s="153"/>
      <c r="IO3" s="158" t="s">
        <v>42</v>
      </c>
      <c r="IP3" s="153"/>
      <c r="IQ3" s="153"/>
      <c r="IR3" s="153"/>
      <c r="IS3" s="158" t="s">
        <v>42</v>
      </c>
      <c r="IT3" s="153"/>
      <c r="IU3" s="153"/>
      <c r="IV3" s="153"/>
      <c r="IW3" s="158" t="s">
        <v>42</v>
      </c>
      <c r="IX3" s="153"/>
      <c r="IY3" s="153"/>
      <c r="IZ3" s="153"/>
      <c r="JA3" s="158" t="s">
        <v>43</v>
      </c>
      <c r="JB3" s="153"/>
      <c r="JC3" s="159"/>
      <c r="JD3" s="157"/>
      <c r="JE3" s="153"/>
      <c r="JF3" s="151" t="s">
        <v>46</v>
      </c>
      <c r="JG3" s="153"/>
      <c r="JH3" s="153"/>
      <c r="JI3" s="153"/>
      <c r="JJ3" s="151" t="s">
        <v>46</v>
      </c>
      <c r="JK3" s="153"/>
      <c r="JL3" s="153"/>
      <c r="JM3" s="153"/>
      <c r="JN3" s="151" t="s">
        <v>47</v>
      </c>
      <c r="JO3" s="153"/>
      <c r="JP3" s="153"/>
      <c r="JQ3" s="153"/>
      <c r="JR3" s="151" t="s">
        <v>47</v>
      </c>
      <c r="JS3" s="153"/>
      <c r="JT3" s="153"/>
      <c r="JU3" s="153"/>
      <c r="JV3" s="151" t="s">
        <v>47</v>
      </c>
      <c r="JW3" s="153"/>
      <c r="JX3" s="153"/>
    </row>
    <row r="4" spans="1:284" s="20" customFormat="1">
      <c r="A4" s="119" t="s">
        <v>26</v>
      </c>
      <c r="B4" s="152"/>
      <c r="C4" s="153">
        <v>600</v>
      </c>
      <c r="D4" s="153" t="s">
        <v>23</v>
      </c>
      <c r="E4" s="153">
        <v>5.0000000000000001E-3</v>
      </c>
      <c r="F4" s="153">
        <v>0.1</v>
      </c>
      <c r="G4" s="153"/>
      <c r="H4" s="153" t="s">
        <v>23</v>
      </c>
      <c r="I4" s="153"/>
      <c r="J4" s="153"/>
      <c r="K4" s="153">
        <v>6</v>
      </c>
      <c r="L4" s="153" t="s">
        <v>27</v>
      </c>
      <c r="M4" s="153">
        <v>5.0000000000000001E-3</v>
      </c>
      <c r="N4" s="153">
        <v>1E-3</v>
      </c>
      <c r="O4" s="153">
        <v>60</v>
      </c>
      <c r="P4" s="153" t="s">
        <v>27</v>
      </c>
      <c r="Q4" s="153">
        <v>5.0000000000000001E-3</v>
      </c>
      <c r="R4" s="153">
        <v>1E-3</v>
      </c>
      <c r="S4" s="153">
        <v>600</v>
      </c>
      <c r="T4" s="153" t="s">
        <v>27</v>
      </c>
      <c r="U4" s="153">
        <v>5.0000000000000001E-3</v>
      </c>
      <c r="V4" s="153">
        <v>0.01</v>
      </c>
      <c r="W4" s="153">
        <v>1000</v>
      </c>
      <c r="X4" s="153" t="s">
        <v>27</v>
      </c>
      <c r="Y4" s="153"/>
      <c r="Z4" s="154"/>
      <c r="AA4" s="157"/>
      <c r="AB4" s="153"/>
      <c r="AC4" s="153" t="s">
        <v>23</v>
      </c>
      <c r="AD4" s="153"/>
      <c r="AE4" s="153"/>
      <c r="AF4" s="153"/>
      <c r="AG4" s="153" t="s">
        <v>23</v>
      </c>
      <c r="AH4" s="153"/>
      <c r="AI4" s="153"/>
      <c r="AJ4" s="153"/>
      <c r="AK4" s="153" t="s">
        <v>27</v>
      </c>
      <c r="AL4" s="153"/>
      <c r="AM4" s="153"/>
      <c r="AN4" s="153"/>
      <c r="AO4" s="153" t="s">
        <v>27</v>
      </c>
      <c r="AP4" s="153"/>
      <c r="AQ4" s="153"/>
      <c r="AR4" s="153"/>
      <c r="AS4" s="153" t="s">
        <v>27</v>
      </c>
      <c r="AT4" s="153"/>
      <c r="AU4" s="153"/>
      <c r="AV4" s="153">
        <v>1000</v>
      </c>
      <c r="AW4" s="153" t="s">
        <v>27</v>
      </c>
      <c r="AX4" s="153"/>
      <c r="AY4" s="154"/>
      <c r="AZ4" s="157"/>
      <c r="BA4" s="153"/>
      <c r="BB4" s="153" t="s">
        <v>23</v>
      </c>
      <c r="BC4" s="153"/>
      <c r="BD4" s="153"/>
      <c r="BE4" s="153"/>
      <c r="BF4" s="153" t="s">
        <v>23</v>
      </c>
      <c r="BG4" s="153"/>
      <c r="BH4" s="153"/>
      <c r="BI4" s="153"/>
      <c r="BJ4" s="153" t="s">
        <v>27</v>
      </c>
      <c r="BK4" s="153"/>
      <c r="BL4" s="153"/>
      <c r="BM4" s="153"/>
      <c r="BN4" s="153" t="s">
        <v>27</v>
      </c>
      <c r="BO4" s="153"/>
      <c r="BP4" s="153"/>
      <c r="BQ4" s="153"/>
      <c r="BR4" s="153" t="s">
        <v>27</v>
      </c>
      <c r="BS4" s="153"/>
      <c r="BT4" s="153"/>
      <c r="BU4" s="153">
        <v>1000</v>
      </c>
      <c r="BV4" s="153" t="s">
        <v>27</v>
      </c>
      <c r="BW4" s="153"/>
      <c r="BX4" s="154"/>
      <c r="BY4" s="157"/>
      <c r="BZ4" s="153"/>
      <c r="CA4" s="153" t="s">
        <v>23</v>
      </c>
      <c r="CB4" s="153"/>
      <c r="CC4" s="153"/>
      <c r="CD4" s="153"/>
      <c r="CE4" s="153" t="s">
        <v>23</v>
      </c>
      <c r="CF4" s="153"/>
      <c r="CG4" s="153"/>
      <c r="CH4" s="153"/>
      <c r="CI4" s="153" t="s">
        <v>27</v>
      </c>
      <c r="CJ4" s="153"/>
      <c r="CK4" s="153"/>
      <c r="CL4" s="153"/>
      <c r="CM4" s="153" t="s">
        <v>27</v>
      </c>
      <c r="CN4" s="153"/>
      <c r="CO4" s="153"/>
      <c r="CP4" s="153"/>
      <c r="CQ4" s="153" t="s">
        <v>27</v>
      </c>
      <c r="CR4" s="153"/>
      <c r="CS4" s="153"/>
      <c r="CT4" s="153">
        <v>1000</v>
      </c>
      <c r="CU4" s="153" t="s">
        <v>27</v>
      </c>
      <c r="CV4" s="153"/>
      <c r="CW4" s="154"/>
      <c r="CX4" s="157"/>
      <c r="CY4" s="153"/>
      <c r="CZ4" s="158" t="s">
        <v>37</v>
      </c>
      <c r="DA4" s="153"/>
      <c r="DB4" s="153"/>
      <c r="DC4" s="153"/>
      <c r="DD4" s="158" t="s">
        <v>37</v>
      </c>
      <c r="DE4" s="153"/>
      <c r="DF4" s="153"/>
      <c r="DG4" s="153"/>
      <c r="DH4" s="153" t="s">
        <v>28</v>
      </c>
      <c r="DI4" s="153"/>
      <c r="DJ4" s="153"/>
      <c r="DK4" s="153"/>
      <c r="DL4" s="153" t="s">
        <v>28</v>
      </c>
      <c r="DM4" s="153"/>
      <c r="DN4" s="153"/>
      <c r="DO4" s="153"/>
      <c r="DP4" s="153" t="s">
        <v>29</v>
      </c>
      <c r="DQ4" s="153"/>
      <c r="DR4" s="153"/>
      <c r="DS4" s="153"/>
      <c r="DT4" s="153" t="s">
        <v>29</v>
      </c>
      <c r="DU4" s="153"/>
      <c r="DV4" s="159"/>
      <c r="DW4" s="157"/>
      <c r="DX4" s="153"/>
      <c r="DY4" s="158" t="s">
        <v>37</v>
      </c>
      <c r="DZ4" s="153"/>
      <c r="EA4" s="153"/>
      <c r="EB4" s="153"/>
      <c r="EC4" s="158" t="s">
        <v>37</v>
      </c>
      <c r="ED4" s="153"/>
      <c r="EE4" s="153"/>
      <c r="EF4" s="153"/>
      <c r="EG4" s="153" t="s">
        <v>28</v>
      </c>
      <c r="EH4" s="153"/>
      <c r="EI4" s="153"/>
      <c r="EJ4" s="153"/>
      <c r="EK4" s="153" t="s">
        <v>28</v>
      </c>
      <c r="EL4" s="153"/>
      <c r="EM4" s="153"/>
      <c r="EN4" s="153"/>
      <c r="EO4" s="153" t="s">
        <v>29</v>
      </c>
      <c r="EP4" s="153"/>
      <c r="EQ4" s="153"/>
      <c r="ER4" s="153"/>
      <c r="ES4" s="153" t="s">
        <v>29</v>
      </c>
      <c r="ET4" s="153"/>
      <c r="EU4" s="159"/>
      <c r="EV4" s="157"/>
      <c r="EW4" s="153"/>
      <c r="EX4" s="158" t="s">
        <v>37</v>
      </c>
      <c r="EY4" s="153"/>
      <c r="EZ4" s="153"/>
      <c r="FA4" s="153"/>
      <c r="FB4" s="158" t="s">
        <v>37</v>
      </c>
      <c r="FC4" s="153"/>
      <c r="FD4" s="153"/>
      <c r="FE4" s="153"/>
      <c r="FF4" s="153" t="s">
        <v>28</v>
      </c>
      <c r="FG4" s="153"/>
      <c r="FH4" s="153"/>
      <c r="FI4" s="153"/>
      <c r="FJ4" s="153" t="s">
        <v>28</v>
      </c>
      <c r="FK4" s="153"/>
      <c r="FL4" s="153"/>
      <c r="FM4" s="153"/>
      <c r="FN4" s="153" t="s">
        <v>29</v>
      </c>
      <c r="FO4" s="153"/>
      <c r="FP4" s="153"/>
      <c r="FQ4" s="153"/>
      <c r="FR4" s="153" t="s">
        <v>29</v>
      </c>
      <c r="FS4" s="153"/>
      <c r="FT4" s="159"/>
      <c r="FU4" s="157"/>
      <c r="FV4" s="153"/>
      <c r="FW4" s="158" t="s">
        <v>37</v>
      </c>
      <c r="FX4" s="153"/>
      <c r="FY4" s="153"/>
      <c r="FZ4" s="153"/>
      <c r="GA4" s="158" t="s">
        <v>37</v>
      </c>
      <c r="GB4" s="153"/>
      <c r="GC4" s="153"/>
      <c r="GD4" s="153"/>
      <c r="GE4" s="153" t="s">
        <v>28</v>
      </c>
      <c r="GF4" s="153"/>
      <c r="GG4" s="153"/>
      <c r="GH4" s="153"/>
      <c r="GI4" s="153" t="s">
        <v>28</v>
      </c>
      <c r="GJ4" s="153"/>
      <c r="GK4" s="153"/>
      <c r="GL4" s="153"/>
      <c r="GM4" s="153" t="s">
        <v>29</v>
      </c>
      <c r="GN4" s="153"/>
      <c r="GO4" s="153"/>
      <c r="GP4" s="153"/>
      <c r="GQ4" s="153" t="s">
        <v>29</v>
      </c>
      <c r="GR4" s="153"/>
      <c r="GS4" s="159"/>
      <c r="GT4" s="157"/>
      <c r="GU4" s="153"/>
      <c r="GV4" s="160" t="s">
        <v>30</v>
      </c>
      <c r="GW4" s="153"/>
      <c r="GX4" s="153"/>
      <c r="GY4" s="153"/>
      <c r="GZ4" s="160" t="s">
        <v>30</v>
      </c>
      <c r="HA4" s="153"/>
      <c r="HB4" s="153"/>
      <c r="HC4" s="153"/>
      <c r="HD4" s="160" t="s">
        <v>38</v>
      </c>
      <c r="HE4" s="153"/>
      <c r="HF4" s="153"/>
      <c r="HG4" s="153"/>
      <c r="HH4" s="160" t="s">
        <v>38</v>
      </c>
      <c r="HI4" s="153"/>
      <c r="HJ4" s="153"/>
      <c r="HK4" s="153"/>
      <c r="HL4" s="160" t="s">
        <v>38</v>
      </c>
      <c r="HM4" s="153"/>
      <c r="HN4" s="153"/>
      <c r="HO4" s="153"/>
      <c r="HP4" s="158" t="s">
        <v>31</v>
      </c>
      <c r="HQ4" s="153"/>
      <c r="HR4" s="153"/>
      <c r="HS4" s="153"/>
      <c r="HT4" s="158" t="s">
        <v>31</v>
      </c>
      <c r="HU4" s="153"/>
      <c r="HV4" s="159"/>
      <c r="HW4" s="157"/>
      <c r="HX4" s="153"/>
      <c r="HY4" s="158" t="s">
        <v>41</v>
      </c>
      <c r="HZ4" s="153"/>
      <c r="IA4" s="153"/>
      <c r="IB4" s="153"/>
      <c r="IC4" s="158" t="s">
        <v>41</v>
      </c>
      <c r="ID4" s="153"/>
      <c r="IE4" s="153"/>
      <c r="IF4" s="153"/>
      <c r="IG4" s="158" t="s">
        <v>41</v>
      </c>
      <c r="IH4" s="153"/>
      <c r="II4" s="153"/>
      <c r="IJ4" s="153"/>
      <c r="IK4" s="158" t="s">
        <v>42</v>
      </c>
      <c r="IL4" s="153"/>
      <c r="IM4" s="153"/>
      <c r="IN4" s="153"/>
      <c r="IO4" s="158" t="s">
        <v>42</v>
      </c>
      <c r="IP4" s="153"/>
      <c r="IQ4" s="153"/>
      <c r="IR4" s="153"/>
      <c r="IS4" s="158" t="s">
        <v>42</v>
      </c>
      <c r="IT4" s="153"/>
      <c r="IU4" s="153"/>
      <c r="IV4" s="153"/>
      <c r="IW4" s="158" t="s">
        <v>42</v>
      </c>
      <c r="IX4" s="153"/>
      <c r="IY4" s="153"/>
      <c r="IZ4" s="153"/>
      <c r="JA4" s="158" t="s">
        <v>43</v>
      </c>
      <c r="JB4" s="153"/>
      <c r="JC4" s="159"/>
      <c r="JD4" s="157"/>
      <c r="JE4" s="153"/>
      <c r="JF4" s="151" t="s">
        <v>46</v>
      </c>
      <c r="JG4" s="153"/>
      <c r="JH4" s="153"/>
      <c r="JI4" s="153"/>
      <c r="JJ4" s="151" t="s">
        <v>46</v>
      </c>
      <c r="JK4" s="153"/>
      <c r="JL4" s="153"/>
      <c r="JM4" s="153"/>
      <c r="JN4" s="151" t="s">
        <v>47</v>
      </c>
      <c r="JO4" s="153"/>
      <c r="JP4" s="153"/>
      <c r="JQ4" s="153"/>
      <c r="JR4" s="151" t="s">
        <v>47</v>
      </c>
      <c r="JS4" s="153"/>
      <c r="JT4" s="153"/>
      <c r="JU4" s="153"/>
      <c r="JV4" s="151" t="s">
        <v>47</v>
      </c>
      <c r="JW4" s="153"/>
      <c r="JX4" s="153"/>
    </row>
    <row r="5" spans="1:284" s="20" customFormat="1">
      <c r="A5" s="119" t="s">
        <v>34</v>
      </c>
      <c r="B5" s="152"/>
      <c r="C5" s="161">
        <v>50</v>
      </c>
      <c r="D5" s="153" t="s">
        <v>23</v>
      </c>
      <c r="E5" s="153">
        <v>5.0000000000000001E-4</v>
      </c>
      <c r="F5" s="153">
        <v>0.02</v>
      </c>
      <c r="G5" s="153">
        <v>500</v>
      </c>
      <c r="H5" s="153" t="s">
        <v>23</v>
      </c>
      <c r="I5" s="153">
        <v>2.5000000000000001E-4</v>
      </c>
      <c r="J5" s="153">
        <v>0.02</v>
      </c>
      <c r="K5" s="153">
        <v>5</v>
      </c>
      <c r="L5" s="153" t="s">
        <v>27</v>
      </c>
      <c r="M5" s="153">
        <v>2.5000000000000001E-4</v>
      </c>
      <c r="N5" s="153">
        <v>2.0000000000000001E-4</v>
      </c>
      <c r="O5" s="153">
        <v>50</v>
      </c>
      <c r="P5" s="153" t="s">
        <v>27</v>
      </c>
      <c r="Q5" s="153">
        <v>2.5000000000000001E-4</v>
      </c>
      <c r="R5" s="153">
        <v>2E-3</v>
      </c>
      <c r="S5" s="153">
        <v>500</v>
      </c>
      <c r="T5" s="153" t="s">
        <v>27</v>
      </c>
      <c r="U5" s="153">
        <v>2.9999999999999997E-4</v>
      </c>
      <c r="V5" s="153">
        <v>0.02</v>
      </c>
      <c r="W5" s="153">
        <v>1000</v>
      </c>
      <c r="X5" s="153" t="s">
        <v>27</v>
      </c>
      <c r="Y5" s="153">
        <v>2.9999999999999997E-4</v>
      </c>
      <c r="Z5" s="154">
        <v>0.2</v>
      </c>
      <c r="AA5" s="157"/>
      <c r="AB5" s="153">
        <v>50</v>
      </c>
      <c r="AC5" s="153" t="s">
        <v>23</v>
      </c>
      <c r="AD5" s="153">
        <v>3.0000000000000001E-3</v>
      </c>
      <c r="AE5" s="153">
        <v>2.5000000000000001E-2</v>
      </c>
      <c r="AF5" s="153">
        <v>500</v>
      </c>
      <c r="AG5" s="153" t="s">
        <v>23</v>
      </c>
      <c r="AH5" s="153">
        <v>2.9999999999999997E-4</v>
      </c>
      <c r="AI5" s="153">
        <v>0.25</v>
      </c>
      <c r="AJ5" s="153">
        <v>5</v>
      </c>
      <c r="AK5" s="153" t="s">
        <v>27</v>
      </c>
      <c r="AL5" s="153">
        <v>3.0000000000000001E-3</v>
      </c>
      <c r="AM5" s="153">
        <v>2.5000000000000001E-3</v>
      </c>
      <c r="AN5" s="153">
        <v>50</v>
      </c>
      <c r="AO5" s="153" t="s">
        <v>27</v>
      </c>
      <c r="AP5" s="153">
        <v>2.9999999999999997E-4</v>
      </c>
      <c r="AQ5" s="153">
        <v>2.5000000000000001E-2</v>
      </c>
      <c r="AR5" s="153">
        <v>500</v>
      </c>
      <c r="AS5" s="153" t="s">
        <v>27</v>
      </c>
      <c r="AT5" s="153">
        <v>2.9999999999999997E-4</v>
      </c>
      <c r="AU5" s="153">
        <v>0.25</v>
      </c>
      <c r="AV5" s="153">
        <v>1000</v>
      </c>
      <c r="AW5" s="153" t="s">
        <v>27</v>
      </c>
      <c r="AX5" s="153">
        <v>2.9999999999999997E-4</v>
      </c>
      <c r="AY5" s="154">
        <v>2.5</v>
      </c>
      <c r="AZ5" s="157"/>
      <c r="BA5" s="153">
        <v>50</v>
      </c>
      <c r="BB5" s="153" t="s">
        <v>23</v>
      </c>
      <c r="BC5" s="153">
        <v>4.0000000000000002E-4</v>
      </c>
      <c r="BD5" s="153">
        <v>2.5000000000000001E-2</v>
      </c>
      <c r="BE5" s="153">
        <v>500</v>
      </c>
      <c r="BF5" s="153" t="s">
        <v>23</v>
      </c>
      <c r="BG5" s="153">
        <v>4.0000000000000002E-4</v>
      </c>
      <c r="BH5" s="153">
        <v>0.25</v>
      </c>
      <c r="BI5" s="153">
        <v>5</v>
      </c>
      <c r="BJ5" s="153" t="s">
        <v>27</v>
      </c>
      <c r="BK5" s="153">
        <v>5.9999999999999995E-4</v>
      </c>
      <c r="BL5" s="153">
        <v>2.5000000000000001E-3</v>
      </c>
      <c r="BM5" s="153">
        <v>50</v>
      </c>
      <c r="BN5" s="153" t="s">
        <v>27</v>
      </c>
      <c r="BO5" s="153">
        <v>4.0000000000000002E-4</v>
      </c>
      <c r="BP5" s="153">
        <v>2.5000000000000001E-3</v>
      </c>
      <c r="BQ5" s="153">
        <v>500</v>
      </c>
      <c r="BR5" s="153" t="s">
        <v>27</v>
      </c>
      <c r="BS5" s="153">
        <v>4.0000000000000002E-4</v>
      </c>
      <c r="BT5" s="153">
        <v>0.25</v>
      </c>
      <c r="BU5" s="153">
        <v>1000</v>
      </c>
      <c r="BV5" s="153" t="s">
        <v>27</v>
      </c>
      <c r="BW5" s="153">
        <v>4.0000000000000002E-4</v>
      </c>
      <c r="BX5" s="154">
        <v>2.5</v>
      </c>
      <c r="BY5" s="157"/>
      <c r="BZ5" s="153">
        <v>50</v>
      </c>
      <c r="CA5" s="153" t="s">
        <v>23</v>
      </c>
      <c r="CB5" s="153">
        <v>6.9999999999999999E-4</v>
      </c>
      <c r="CC5" s="153">
        <v>0.04</v>
      </c>
      <c r="CD5" s="153">
        <v>500</v>
      </c>
      <c r="CE5" s="153" t="s">
        <v>23</v>
      </c>
      <c r="CF5" s="153">
        <v>6.9999999999999999E-4</v>
      </c>
      <c r="CG5" s="153">
        <v>0.4</v>
      </c>
      <c r="CH5" s="153">
        <v>5</v>
      </c>
      <c r="CI5" s="153" t="s">
        <v>27</v>
      </c>
      <c r="CJ5" s="153">
        <v>1.4999999999999999E-4</v>
      </c>
      <c r="CK5" s="153">
        <v>4.0000000000000001E-3</v>
      </c>
      <c r="CL5" s="153">
        <v>50</v>
      </c>
      <c r="CM5" s="153" t="s">
        <v>27</v>
      </c>
      <c r="CN5" s="153">
        <v>6.9999999999999999E-4</v>
      </c>
      <c r="CO5" s="153">
        <v>0.04</v>
      </c>
      <c r="CP5" s="153">
        <v>500</v>
      </c>
      <c r="CQ5" s="153" t="s">
        <v>27</v>
      </c>
      <c r="CR5" s="153"/>
      <c r="CS5" s="153"/>
      <c r="CT5" s="153">
        <v>1000</v>
      </c>
      <c r="CU5" s="153" t="s">
        <v>27</v>
      </c>
      <c r="CV5" s="153"/>
      <c r="CW5" s="154"/>
      <c r="CX5" s="157"/>
      <c r="CY5" s="153">
        <v>500</v>
      </c>
      <c r="CZ5" s="158" t="s">
        <v>37</v>
      </c>
      <c r="DA5" s="153">
        <v>7.5000000000000002E-4</v>
      </c>
      <c r="DB5" s="153">
        <v>0.2</v>
      </c>
      <c r="DC5" s="153">
        <v>5000</v>
      </c>
      <c r="DD5" s="158" t="s">
        <v>37</v>
      </c>
      <c r="DE5" s="153">
        <v>7.5000000000000002E-4</v>
      </c>
      <c r="DF5" s="153">
        <v>0.2</v>
      </c>
      <c r="DG5" s="153">
        <v>50</v>
      </c>
      <c r="DH5" s="153" t="s">
        <v>28</v>
      </c>
      <c r="DI5" s="153">
        <v>5.0000000000000001E-4</v>
      </c>
      <c r="DJ5" s="153">
        <v>0.01</v>
      </c>
      <c r="DK5" s="153">
        <v>400</v>
      </c>
      <c r="DL5" s="153" t="s">
        <v>28</v>
      </c>
      <c r="DM5" s="153">
        <v>1.5E-3</v>
      </c>
      <c r="DN5" s="153">
        <v>0.02</v>
      </c>
      <c r="DO5" s="153">
        <v>5</v>
      </c>
      <c r="DP5" s="153" t="s">
        <v>29</v>
      </c>
      <c r="DQ5" s="153">
        <v>3.0000000000000001E-3</v>
      </c>
      <c r="DR5" s="153">
        <v>1E-3</v>
      </c>
      <c r="DS5" s="153">
        <v>10</v>
      </c>
      <c r="DT5" s="153" t="s">
        <v>29</v>
      </c>
      <c r="DU5" s="153">
        <v>3.0000000000000001E-3</v>
      </c>
      <c r="DV5" s="159">
        <v>2E-3</v>
      </c>
      <c r="DW5" s="157"/>
      <c r="DX5" s="153">
        <v>500</v>
      </c>
      <c r="DY5" s="158" t="s">
        <v>37</v>
      </c>
      <c r="DZ5" s="153">
        <v>6.0000000000000001E-3</v>
      </c>
      <c r="EA5" s="153">
        <v>0.2</v>
      </c>
      <c r="EB5" s="153">
        <v>5000</v>
      </c>
      <c r="EC5" s="158" t="s">
        <v>37</v>
      </c>
      <c r="ED5" s="153">
        <v>6.0000000000000001E-3</v>
      </c>
      <c r="EE5" s="153">
        <v>0.5</v>
      </c>
      <c r="EF5" s="153">
        <v>50</v>
      </c>
      <c r="EG5" s="153" t="s">
        <v>28</v>
      </c>
      <c r="EH5" s="153">
        <v>6.0000000000000001E-3</v>
      </c>
      <c r="EI5" s="153">
        <v>0.02</v>
      </c>
      <c r="EJ5" s="153">
        <v>400</v>
      </c>
      <c r="EK5" s="153" t="s">
        <v>28</v>
      </c>
      <c r="EL5" s="153">
        <v>6.0000000000000001E-3</v>
      </c>
      <c r="EM5" s="153">
        <v>0.05</v>
      </c>
      <c r="EN5" s="153">
        <v>5</v>
      </c>
      <c r="EO5" s="153" t="s">
        <v>29</v>
      </c>
      <c r="EP5" s="153">
        <v>8.0000000000000002E-3</v>
      </c>
      <c r="EQ5" s="153">
        <v>2E-3</v>
      </c>
      <c r="ER5" s="153">
        <v>10</v>
      </c>
      <c r="ES5" s="153" t="s">
        <v>29</v>
      </c>
      <c r="ET5" s="153">
        <v>8.0000000000000002E-3</v>
      </c>
      <c r="EU5" s="159">
        <v>5.0000000000000001E-3</v>
      </c>
      <c r="EV5" s="157"/>
      <c r="EW5" s="153">
        <v>500</v>
      </c>
      <c r="EX5" s="158" t="s">
        <v>37</v>
      </c>
      <c r="EY5" s="153">
        <v>6.0000000000000001E-3</v>
      </c>
      <c r="EZ5" s="153">
        <v>0.2</v>
      </c>
      <c r="FA5" s="153">
        <v>5000</v>
      </c>
      <c r="FB5" s="158" t="s">
        <v>37</v>
      </c>
      <c r="FC5" s="153">
        <v>6.0000000000000001E-3</v>
      </c>
      <c r="FD5" s="153">
        <v>1</v>
      </c>
      <c r="FE5" s="153">
        <v>50</v>
      </c>
      <c r="FF5" s="153" t="s">
        <v>28</v>
      </c>
      <c r="FG5" s="153">
        <v>5.9999999999999995E-4</v>
      </c>
      <c r="FH5" s="153">
        <v>0.02</v>
      </c>
      <c r="FI5" s="153">
        <v>400</v>
      </c>
      <c r="FJ5" s="153" t="s">
        <v>28</v>
      </c>
      <c r="FK5" s="153">
        <v>1.5E-3</v>
      </c>
      <c r="FL5" s="153">
        <v>0.1</v>
      </c>
      <c r="FM5" s="153">
        <v>5</v>
      </c>
      <c r="FN5" s="153" t="s">
        <v>29</v>
      </c>
      <c r="FO5" s="153">
        <v>0.03</v>
      </c>
      <c r="FP5" s="153">
        <v>4.0000000000000001E-3</v>
      </c>
      <c r="FQ5" s="153">
        <v>10</v>
      </c>
      <c r="FR5" s="153" t="s">
        <v>29</v>
      </c>
      <c r="FS5" s="153">
        <v>0.03</v>
      </c>
      <c r="FT5" s="159">
        <v>0.01</v>
      </c>
      <c r="FU5" s="157"/>
      <c r="FV5" s="153">
        <v>500</v>
      </c>
      <c r="FW5" s="158" t="s">
        <v>37</v>
      </c>
      <c r="FX5" s="153">
        <v>6.0000000000000001E-3</v>
      </c>
      <c r="FY5" s="153">
        <v>0.2</v>
      </c>
      <c r="FZ5" s="153">
        <v>5000</v>
      </c>
      <c r="GA5" s="158" t="s">
        <v>37</v>
      </c>
      <c r="GB5" s="153">
        <v>6.0000000000000001E-3</v>
      </c>
      <c r="GC5" s="153">
        <v>1</v>
      </c>
      <c r="GD5" s="153">
        <v>50</v>
      </c>
      <c r="GE5" s="153" t="s">
        <v>28</v>
      </c>
      <c r="GF5" s="153">
        <v>5.9999999999999995E-4</v>
      </c>
      <c r="GG5" s="153">
        <v>0.02</v>
      </c>
      <c r="GH5" s="153">
        <v>400</v>
      </c>
      <c r="GI5" s="153" t="s">
        <v>28</v>
      </c>
      <c r="GJ5" s="153">
        <v>1.5E-3</v>
      </c>
      <c r="GK5" s="153">
        <v>0.1</v>
      </c>
      <c r="GL5" s="153">
        <v>5</v>
      </c>
      <c r="GM5" s="153" t="s">
        <v>29</v>
      </c>
      <c r="GN5" s="153">
        <v>0.03</v>
      </c>
      <c r="GO5" s="153">
        <v>4.0000000000000001E-3</v>
      </c>
      <c r="GP5" s="153">
        <v>10</v>
      </c>
      <c r="GQ5" s="153" t="s">
        <v>29</v>
      </c>
      <c r="GR5" s="153">
        <v>0.03</v>
      </c>
      <c r="GS5" s="159">
        <v>0.01</v>
      </c>
      <c r="GT5" s="157"/>
      <c r="GU5" s="153">
        <v>50</v>
      </c>
      <c r="GV5" s="160" t="s">
        <v>30</v>
      </c>
      <c r="GW5" s="153">
        <v>1.5E-3</v>
      </c>
      <c r="GX5" s="153">
        <v>0.02</v>
      </c>
      <c r="GY5" s="153">
        <v>500</v>
      </c>
      <c r="GZ5" s="160" t="s">
        <v>30</v>
      </c>
      <c r="HA5" s="153">
        <v>5.0000000000000001E-4</v>
      </c>
      <c r="HB5" s="153">
        <v>0.1</v>
      </c>
      <c r="HC5" s="153">
        <v>5</v>
      </c>
      <c r="HD5" s="160" t="s">
        <v>38</v>
      </c>
      <c r="HE5" s="153">
        <v>5.0000000000000001E-4</v>
      </c>
      <c r="HF5" s="153">
        <v>2.0000000000000001E-4</v>
      </c>
      <c r="HG5" s="153">
        <v>50</v>
      </c>
      <c r="HH5" s="160" t="s">
        <v>38</v>
      </c>
      <c r="HI5" s="153">
        <v>5.0000000000000001E-4</v>
      </c>
      <c r="HJ5" s="153">
        <v>2E-3</v>
      </c>
      <c r="HK5" s="153">
        <v>500</v>
      </c>
      <c r="HL5" s="160" t="s">
        <v>38</v>
      </c>
      <c r="HM5" s="153">
        <v>5.0000000000000001E-4</v>
      </c>
      <c r="HN5" s="153">
        <v>2E-3</v>
      </c>
      <c r="HO5" s="153">
        <v>5</v>
      </c>
      <c r="HP5" s="158" t="s">
        <v>31</v>
      </c>
      <c r="HQ5" s="153">
        <v>1.5E-3</v>
      </c>
      <c r="HR5" s="153">
        <v>4.0000000000000002E-4</v>
      </c>
      <c r="HS5" s="153">
        <v>30</v>
      </c>
      <c r="HT5" s="158" t="s">
        <v>31</v>
      </c>
      <c r="HU5" s="153">
        <v>1.5E-3</v>
      </c>
      <c r="HV5" s="159">
        <v>4.0000000000000001E-3</v>
      </c>
      <c r="HW5" s="157"/>
      <c r="HX5" s="161">
        <v>1</v>
      </c>
      <c r="HY5" s="158" t="s">
        <v>41</v>
      </c>
      <c r="HZ5" s="153">
        <v>0.01</v>
      </c>
      <c r="IA5" s="153">
        <v>5.0000000000000001E-3</v>
      </c>
      <c r="IB5" s="153">
        <v>10</v>
      </c>
      <c r="IC5" s="158" t="s">
        <v>41</v>
      </c>
      <c r="ID5" s="153">
        <v>0.01</v>
      </c>
      <c r="IE5" s="153">
        <v>0.05</v>
      </c>
      <c r="IF5" s="153">
        <v>100</v>
      </c>
      <c r="IG5" s="158" t="s">
        <v>41</v>
      </c>
      <c r="IH5" s="153">
        <v>0.01</v>
      </c>
      <c r="II5" s="153">
        <v>0.5</v>
      </c>
      <c r="IJ5" s="153">
        <v>1</v>
      </c>
      <c r="IK5" s="158" t="s">
        <v>42</v>
      </c>
      <c r="IL5" s="153">
        <v>0.01</v>
      </c>
      <c r="IM5" s="153">
        <v>5.0000000000000001E-3</v>
      </c>
      <c r="IN5" s="153">
        <v>10</v>
      </c>
      <c r="IO5" s="158" t="s">
        <v>42</v>
      </c>
      <c r="IP5" s="153">
        <v>0.01</v>
      </c>
      <c r="IQ5" s="153">
        <v>0.05</v>
      </c>
      <c r="IR5" s="153">
        <v>100</v>
      </c>
      <c r="IS5" s="158" t="s">
        <v>42</v>
      </c>
      <c r="IT5" s="153">
        <v>0.01</v>
      </c>
      <c r="IU5" s="153">
        <v>0.5</v>
      </c>
      <c r="IV5" s="153">
        <v>1000</v>
      </c>
      <c r="IW5" s="158" t="s">
        <v>42</v>
      </c>
      <c r="IX5" s="153">
        <v>0.01</v>
      </c>
      <c r="IY5" s="153">
        <v>5</v>
      </c>
      <c r="IZ5" s="153">
        <v>10</v>
      </c>
      <c r="JA5" s="158" t="s">
        <v>43</v>
      </c>
      <c r="JB5" s="153">
        <v>0.01</v>
      </c>
      <c r="JC5" s="159">
        <v>0.05</v>
      </c>
      <c r="JD5" s="157"/>
      <c r="JE5" s="153">
        <v>100</v>
      </c>
      <c r="JF5" s="151" t="s">
        <v>46</v>
      </c>
      <c r="JG5" s="153">
        <v>2.0000000000000001E-4</v>
      </c>
      <c r="JH5" s="153">
        <v>5.0000000000000001E-3</v>
      </c>
      <c r="JI5" s="153">
        <v>1000</v>
      </c>
      <c r="JJ5" s="151" t="s">
        <v>46</v>
      </c>
      <c r="JK5" s="153">
        <v>5.0000000000000002E-5</v>
      </c>
      <c r="JL5" s="153">
        <v>0.05</v>
      </c>
      <c r="JM5" s="153">
        <v>10</v>
      </c>
      <c r="JN5" s="151" t="s">
        <v>47</v>
      </c>
      <c r="JO5" s="153">
        <v>5.0000000000000002E-5</v>
      </c>
      <c r="JP5" s="153">
        <v>5.0000000000000001E-4</v>
      </c>
      <c r="JQ5" s="153">
        <v>100</v>
      </c>
      <c r="JR5" s="151" t="s">
        <v>47</v>
      </c>
      <c r="JS5" s="153">
        <v>5.0000000000000002E-5</v>
      </c>
      <c r="JT5" s="153">
        <v>5.0000000000000001E-3</v>
      </c>
      <c r="JU5" s="153">
        <v>1000</v>
      </c>
      <c r="JV5" s="151" t="s">
        <v>47</v>
      </c>
      <c r="JW5" s="153">
        <v>5.0000000000000002E-5</v>
      </c>
      <c r="JX5" s="153">
        <v>0.05</v>
      </c>
    </row>
  </sheetData>
  <mergeCells count="68">
    <mergeCell ref="GP1:GQ1"/>
    <mergeCell ref="CP1:CQ1"/>
    <mergeCell ref="CT1:CU1"/>
    <mergeCell ref="EW1:EX1"/>
    <mergeCell ref="FA1:FB1"/>
    <mergeCell ref="FE1:FF1"/>
    <mergeCell ref="DX1:DY1"/>
    <mergeCell ref="EB1:EC1"/>
    <mergeCell ref="EF1:EG1"/>
    <mergeCell ref="BU1:BV1"/>
    <mergeCell ref="BZ1:CA1"/>
    <mergeCell ref="CD1:CE1"/>
    <mergeCell ref="CH1:CI1"/>
    <mergeCell ref="CL1:CM1"/>
    <mergeCell ref="BA1:BB1"/>
    <mergeCell ref="BE1:BF1"/>
    <mergeCell ref="BI1:BJ1"/>
    <mergeCell ref="BM1:BN1"/>
    <mergeCell ref="BQ1:BR1"/>
    <mergeCell ref="JE1:JF1"/>
    <mergeCell ref="JI1:JJ1"/>
    <mergeCell ref="JM1:JN1"/>
    <mergeCell ref="JQ1:JR1"/>
    <mergeCell ref="JU1:JV1"/>
    <mergeCell ref="HO1:HP1"/>
    <mergeCell ref="HS1:HT1"/>
    <mergeCell ref="EJ1:EK1"/>
    <mergeCell ref="EN1:EO1"/>
    <mergeCell ref="GU1:GV1"/>
    <mergeCell ref="GY1:GZ1"/>
    <mergeCell ref="HC1:HD1"/>
    <mergeCell ref="HG1:HH1"/>
    <mergeCell ref="FI1:FJ1"/>
    <mergeCell ref="FM1:FN1"/>
    <mergeCell ref="FQ1:FR1"/>
    <mergeCell ref="FV1:FW1"/>
    <mergeCell ref="FZ1:GA1"/>
    <mergeCell ref="GD1:GE1"/>
    <mergeCell ref="GH1:GI1"/>
    <mergeCell ref="GL1:GM1"/>
    <mergeCell ref="C1:D1"/>
    <mergeCell ref="AB1:AC1"/>
    <mergeCell ref="K1:L1"/>
    <mergeCell ref="O1:P1"/>
    <mergeCell ref="S1:T1"/>
    <mergeCell ref="W1:X1"/>
    <mergeCell ref="G1:H1"/>
    <mergeCell ref="IZ1:JA1"/>
    <mergeCell ref="AF1:AG1"/>
    <mergeCell ref="DS1:DT1"/>
    <mergeCell ref="ER1:ES1"/>
    <mergeCell ref="HK1:HL1"/>
    <mergeCell ref="HX1:HY1"/>
    <mergeCell ref="IB1:IC1"/>
    <mergeCell ref="AJ1:AK1"/>
    <mergeCell ref="AN1:AO1"/>
    <mergeCell ref="AR1:AS1"/>
    <mergeCell ref="AV1:AW1"/>
    <mergeCell ref="CY1:CZ1"/>
    <mergeCell ref="DC1:DD1"/>
    <mergeCell ref="DG1:DH1"/>
    <mergeCell ref="DK1:DL1"/>
    <mergeCell ref="DO1:DP1"/>
    <mergeCell ref="IF1:IG1"/>
    <mergeCell ref="IJ1:IK1"/>
    <mergeCell ref="IN1:IO1"/>
    <mergeCell ref="IR1:IS1"/>
    <mergeCell ref="IV1:IW1"/>
  </mergeCells>
  <phoneticPr fontId="2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8"/>
  <sheetViews>
    <sheetView workbookViewId="0">
      <selection activeCell="E21" sqref="E21"/>
    </sheetView>
  </sheetViews>
  <sheetFormatPr baseColWidth="10" defaultRowHeight="12.75"/>
  <cols>
    <col min="1" max="1" width="24.28515625" style="1" customWidth="1"/>
    <col min="2" max="16384" width="11.42578125" style="1"/>
  </cols>
  <sheetData>
    <row r="3" spans="1:1" ht="25.5" customHeight="1">
      <c r="A3" s="8" t="s">
        <v>33</v>
      </c>
    </row>
    <row r="4" spans="1:1">
      <c r="A4" s="26" t="s">
        <v>52</v>
      </c>
    </row>
    <row r="5" spans="1:1">
      <c r="A5" s="26" t="s">
        <v>53</v>
      </c>
    </row>
    <row r="6" spans="1:1">
      <c r="A6" s="26" t="s">
        <v>54</v>
      </c>
    </row>
    <row r="7" spans="1:1">
      <c r="A7" s="26" t="s">
        <v>55</v>
      </c>
    </row>
    <row r="8" spans="1:1">
      <c r="A8" s="26" t="s">
        <v>52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70"/>
  <sheetViews>
    <sheetView workbookViewId="0">
      <selection activeCell="J15" sqref="J15"/>
    </sheetView>
  </sheetViews>
  <sheetFormatPr baseColWidth="10" defaultRowHeight="12.75"/>
  <cols>
    <col min="1" max="1" width="11.42578125" style="165"/>
    <col min="2" max="2" width="15.85546875" style="165" customWidth="1"/>
    <col min="3" max="3" width="24.42578125" style="165" customWidth="1"/>
    <col min="4" max="4" width="5.42578125" style="165" customWidth="1"/>
    <col min="5" max="5" width="24" style="165" customWidth="1"/>
    <col min="6" max="23" width="11.42578125" style="165"/>
  </cols>
  <sheetData>
    <row r="1" spans="1:24" ht="0.75" customHeight="1" thickBot="1"/>
    <row r="2" spans="1:24" ht="19.5" hidden="1" customHeight="1">
      <c r="D2" s="165">
        <v>4</v>
      </c>
      <c r="F2" s="165">
        <v>3</v>
      </c>
      <c r="G2" s="165">
        <v>4</v>
      </c>
      <c r="H2" s="165">
        <v>5</v>
      </c>
      <c r="I2" s="165">
        <v>6</v>
      </c>
      <c r="J2" s="165">
        <v>7</v>
      </c>
    </row>
    <row r="3" spans="1:24" ht="40.5" hidden="1" customHeight="1" thickBot="1">
      <c r="D3" s="165">
        <v>2</v>
      </c>
      <c r="K3" s="166" t="s">
        <v>82</v>
      </c>
    </row>
    <row r="4" spans="1:24" ht="13.5" thickTop="1">
      <c r="A4" s="167"/>
      <c r="B4" s="168"/>
      <c r="C4" s="168"/>
      <c r="D4" s="168"/>
      <c r="E4" s="169"/>
      <c r="F4" s="168"/>
      <c r="G4" s="168"/>
      <c r="H4" s="168"/>
      <c r="I4" s="168"/>
      <c r="J4" s="168"/>
      <c r="K4" s="168"/>
      <c r="L4" s="168"/>
      <c r="M4" s="168"/>
      <c r="N4" s="168"/>
      <c r="O4" s="168"/>
      <c r="P4" s="170"/>
      <c r="Q4" s="168"/>
      <c r="R4" s="168"/>
      <c r="S4" s="168"/>
      <c r="T4" s="168"/>
      <c r="U4" s="170"/>
      <c r="X4" s="27"/>
    </row>
    <row r="5" spans="1:24">
      <c r="A5" s="171"/>
      <c r="B5" s="172"/>
      <c r="C5" s="172"/>
      <c r="D5" s="172"/>
      <c r="E5" s="173"/>
      <c r="F5" s="172"/>
      <c r="G5" s="172"/>
      <c r="H5" s="172"/>
      <c r="I5" s="172"/>
      <c r="J5" s="172"/>
      <c r="K5" s="172"/>
      <c r="L5" s="172"/>
      <c r="M5" s="172"/>
      <c r="N5" s="172"/>
      <c r="O5" s="172"/>
      <c r="P5" s="174"/>
      <c r="Q5" s="172"/>
      <c r="R5" s="172"/>
      <c r="S5" s="172"/>
      <c r="T5" s="172"/>
      <c r="U5" s="174"/>
      <c r="X5" s="27"/>
    </row>
    <row r="6" spans="1:24" ht="43.5" customHeight="1">
      <c r="A6" s="171"/>
      <c r="B6" s="172"/>
      <c r="C6" s="172"/>
      <c r="D6" s="172"/>
      <c r="E6" s="175"/>
      <c r="F6" s="176"/>
      <c r="G6" s="176"/>
      <c r="H6" s="176"/>
      <c r="I6" s="176"/>
      <c r="J6" s="176"/>
      <c r="K6" s="176"/>
      <c r="L6" s="176"/>
      <c r="M6" s="176"/>
      <c r="N6" s="176"/>
      <c r="O6" s="176"/>
      <c r="P6" s="177"/>
      <c r="Q6" s="172"/>
      <c r="R6" s="172"/>
      <c r="S6" s="172"/>
      <c r="T6" s="172"/>
      <c r="U6" s="174"/>
      <c r="X6" s="27"/>
    </row>
    <row r="7" spans="1:24" ht="12.75" customHeight="1">
      <c r="A7" s="178" t="s">
        <v>57</v>
      </c>
      <c r="B7" s="179"/>
      <c r="C7" s="179"/>
      <c r="D7" s="172"/>
      <c r="E7" s="180"/>
      <c r="F7" s="181"/>
      <c r="G7" s="181"/>
      <c r="H7" s="181"/>
      <c r="I7" s="181"/>
      <c r="J7" s="181"/>
      <c r="K7" s="181"/>
      <c r="L7" s="181"/>
      <c r="M7" s="181"/>
      <c r="N7" s="181"/>
      <c r="O7" s="181"/>
      <c r="P7" s="182"/>
      <c r="Q7" s="183" t="s">
        <v>57</v>
      </c>
      <c r="R7" s="179"/>
      <c r="S7" s="179"/>
      <c r="T7" s="179"/>
      <c r="U7" s="184"/>
      <c r="X7" s="27"/>
    </row>
    <row r="8" spans="1:24">
      <c r="A8" s="178"/>
      <c r="B8" s="179"/>
      <c r="C8" s="179"/>
      <c r="D8" s="172"/>
      <c r="E8" s="185"/>
      <c r="F8" s="172"/>
      <c r="G8" s="172"/>
      <c r="H8" s="172"/>
      <c r="I8" s="172"/>
      <c r="J8" s="172"/>
      <c r="K8" s="172"/>
      <c r="L8" s="172"/>
      <c r="M8" s="172"/>
      <c r="N8" s="172"/>
      <c r="O8" s="172"/>
      <c r="P8" s="186"/>
      <c r="Q8" s="183"/>
      <c r="R8" s="179"/>
      <c r="S8" s="179"/>
      <c r="T8" s="179"/>
      <c r="U8" s="184"/>
      <c r="X8" s="27"/>
    </row>
    <row r="9" spans="1:24">
      <c r="A9" s="178"/>
      <c r="B9" s="179"/>
      <c r="C9" s="179"/>
      <c r="D9" s="172"/>
      <c r="E9" s="185"/>
      <c r="F9" s="187"/>
      <c r="G9" s="187"/>
      <c r="H9" s="195"/>
      <c r="I9" s="81">
        <v>16081651</v>
      </c>
      <c r="J9" s="82"/>
      <c r="K9" s="195"/>
      <c r="L9" s="195"/>
      <c r="M9" s="195"/>
      <c r="N9" s="172"/>
      <c r="O9" s="172"/>
      <c r="P9" s="186"/>
      <c r="Q9" s="183"/>
      <c r="R9" s="179"/>
      <c r="S9" s="179"/>
      <c r="T9" s="179"/>
      <c r="U9" s="184"/>
      <c r="X9" s="27"/>
    </row>
    <row r="10" spans="1:24">
      <c r="A10" s="178"/>
      <c r="B10" s="179"/>
      <c r="C10" s="179"/>
      <c r="D10" s="172"/>
      <c r="E10" s="185"/>
      <c r="F10" s="187"/>
      <c r="G10" s="187"/>
      <c r="H10" s="195"/>
      <c r="I10" s="83"/>
      <c r="J10" s="84"/>
      <c r="K10" s="195"/>
      <c r="L10" s="195"/>
      <c r="M10" s="195"/>
      <c r="N10" s="172"/>
      <c r="O10" s="172"/>
      <c r="P10" s="186"/>
      <c r="Q10" s="183"/>
      <c r="R10" s="179"/>
      <c r="S10" s="179"/>
      <c r="T10" s="179"/>
      <c r="U10" s="184"/>
      <c r="X10" s="27"/>
    </row>
    <row r="11" spans="1:24">
      <c r="A11" s="178"/>
      <c r="B11" s="179"/>
      <c r="C11" s="179"/>
      <c r="D11" s="172"/>
      <c r="E11" s="185"/>
      <c r="F11" s="172"/>
      <c r="G11" s="172"/>
      <c r="H11" s="195"/>
      <c r="I11" s="85"/>
      <c r="J11" s="86"/>
      <c r="K11" s="195"/>
      <c r="L11" s="195"/>
      <c r="M11" s="195"/>
      <c r="N11" s="172"/>
      <c r="O11" s="172"/>
      <c r="P11" s="186"/>
      <c r="Q11" s="183"/>
      <c r="R11" s="179"/>
      <c r="S11" s="179"/>
      <c r="T11" s="179"/>
      <c r="U11" s="184"/>
      <c r="X11" s="27"/>
    </row>
    <row r="12" spans="1:24">
      <c r="A12" s="178"/>
      <c r="B12" s="179"/>
      <c r="C12" s="179"/>
      <c r="D12" s="172"/>
      <c r="E12" s="185"/>
      <c r="F12" s="172"/>
      <c r="G12" s="172"/>
      <c r="H12" s="195"/>
      <c r="I12" s="195"/>
      <c r="J12" s="195"/>
      <c r="K12" s="195"/>
      <c r="L12" s="195"/>
      <c r="M12" s="195"/>
      <c r="N12" s="172"/>
      <c r="O12" s="172"/>
      <c r="P12" s="186"/>
      <c r="Q12" s="183"/>
      <c r="R12" s="179"/>
      <c r="S12" s="179"/>
      <c r="T12" s="179"/>
      <c r="U12" s="184"/>
      <c r="X12" s="27"/>
    </row>
    <row r="13" spans="1:24">
      <c r="A13" s="178"/>
      <c r="B13" s="179"/>
      <c r="C13" s="179"/>
      <c r="D13" s="172"/>
      <c r="E13" s="185"/>
      <c r="F13" s="172"/>
      <c r="G13" s="172"/>
      <c r="H13" s="195"/>
      <c r="I13" s="195"/>
      <c r="J13" s="195"/>
      <c r="K13" s="195"/>
      <c r="L13" s="195"/>
      <c r="M13" s="195"/>
      <c r="N13" s="172"/>
      <c r="O13" s="172"/>
      <c r="P13" s="186"/>
      <c r="Q13" s="183"/>
      <c r="R13" s="179"/>
      <c r="S13" s="179"/>
      <c r="T13" s="179"/>
      <c r="U13" s="184"/>
      <c r="X13" s="27"/>
    </row>
    <row r="14" spans="1:24">
      <c r="A14" s="178"/>
      <c r="B14" s="179"/>
      <c r="C14" s="179"/>
      <c r="D14" s="172"/>
      <c r="E14" s="185"/>
      <c r="F14" s="187"/>
      <c r="G14" s="187"/>
      <c r="H14" s="195"/>
      <c r="I14" s="195"/>
      <c r="J14" s="195"/>
      <c r="K14" s="195"/>
      <c r="L14" s="196" t="s">
        <v>56</v>
      </c>
      <c r="M14" s="197"/>
      <c r="N14" s="172"/>
      <c r="O14" s="172"/>
      <c r="P14" s="186"/>
      <c r="Q14" s="183"/>
      <c r="R14" s="179"/>
      <c r="S14" s="179"/>
      <c r="T14" s="179"/>
      <c r="U14" s="184"/>
      <c r="X14" s="27"/>
    </row>
    <row r="15" spans="1:24">
      <c r="A15" s="178"/>
      <c r="B15" s="179"/>
      <c r="C15" s="179"/>
      <c r="D15" s="172"/>
      <c r="E15" s="185"/>
      <c r="F15" s="187"/>
      <c r="G15" s="187"/>
      <c r="H15" s="195"/>
      <c r="I15" s="195"/>
      <c r="J15" s="195"/>
      <c r="K15" s="195"/>
      <c r="L15" s="198"/>
      <c r="M15" s="199"/>
      <c r="N15" s="172"/>
      <c r="O15" s="172"/>
      <c r="P15" s="186"/>
      <c r="Q15" s="183"/>
      <c r="R15" s="179"/>
      <c r="S15" s="179"/>
      <c r="T15" s="179"/>
      <c r="U15" s="184"/>
      <c r="X15" s="27"/>
    </row>
    <row r="16" spans="1:24">
      <c r="A16" s="178"/>
      <c r="B16" s="179"/>
      <c r="C16" s="179"/>
      <c r="D16" s="172"/>
      <c r="E16" s="185"/>
      <c r="F16" s="172"/>
      <c r="G16" s="172"/>
      <c r="H16" s="195"/>
      <c r="I16" s="195"/>
      <c r="J16" s="195"/>
      <c r="K16" s="195"/>
      <c r="L16" s="87">
        <v>5</v>
      </c>
      <c r="M16" s="88"/>
      <c r="N16" s="172"/>
      <c r="O16" s="172"/>
      <c r="P16" s="186"/>
      <c r="Q16" s="183"/>
      <c r="R16" s="179"/>
      <c r="S16" s="179"/>
      <c r="T16" s="179"/>
      <c r="U16" s="184"/>
      <c r="X16" s="27"/>
    </row>
    <row r="17" spans="1:24">
      <c r="A17" s="178"/>
      <c r="B17" s="179"/>
      <c r="C17" s="179"/>
      <c r="D17" s="172"/>
      <c r="E17" s="185"/>
      <c r="F17" s="172"/>
      <c r="G17" s="172"/>
      <c r="H17" s="195"/>
      <c r="I17" s="195"/>
      <c r="J17" s="195"/>
      <c r="K17" s="195"/>
      <c r="L17" s="195"/>
      <c r="M17" s="195"/>
      <c r="N17" s="172"/>
      <c r="O17" s="172"/>
      <c r="P17" s="186"/>
      <c r="Q17" s="183"/>
      <c r="R17" s="179"/>
      <c r="S17" s="179"/>
      <c r="T17" s="179"/>
      <c r="U17" s="184"/>
      <c r="X17" s="27"/>
    </row>
    <row r="18" spans="1:24">
      <c r="A18" s="178"/>
      <c r="B18" s="179"/>
      <c r="C18" s="179"/>
      <c r="D18" s="172"/>
      <c r="E18" s="185"/>
      <c r="F18" s="172"/>
      <c r="G18" s="172"/>
      <c r="H18" s="195"/>
      <c r="I18" s="195"/>
      <c r="J18" s="195"/>
      <c r="K18" s="195"/>
      <c r="L18" s="195"/>
      <c r="M18" s="195"/>
      <c r="N18" s="172"/>
      <c r="O18" s="172"/>
      <c r="P18" s="186"/>
      <c r="Q18" s="183"/>
      <c r="R18" s="179"/>
      <c r="S18" s="179"/>
      <c r="T18" s="179"/>
      <c r="U18" s="184"/>
      <c r="X18" s="27"/>
    </row>
    <row r="19" spans="1:24">
      <c r="A19" s="178"/>
      <c r="B19" s="179"/>
      <c r="C19" s="179"/>
      <c r="D19" s="172"/>
      <c r="E19" s="185"/>
      <c r="F19" s="172"/>
      <c r="G19" s="172"/>
      <c r="H19" s="172"/>
      <c r="I19" s="172"/>
      <c r="J19" s="172"/>
      <c r="K19" s="172"/>
      <c r="L19" s="172"/>
      <c r="M19" s="172"/>
      <c r="N19" s="172"/>
      <c r="O19" s="172"/>
      <c r="P19" s="186"/>
      <c r="Q19" s="183"/>
      <c r="R19" s="179"/>
      <c r="S19" s="179"/>
      <c r="T19" s="179"/>
      <c r="U19" s="184"/>
      <c r="X19" s="27"/>
    </row>
    <row r="20" spans="1:24">
      <c r="A20" s="178"/>
      <c r="B20" s="179"/>
      <c r="C20" s="179"/>
      <c r="D20" s="172"/>
      <c r="E20" s="185"/>
      <c r="F20" s="172"/>
      <c r="G20" s="172"/>
      <c r="H20" s="172"/>
      <c r="I20" s="172"/>
      <c r="J20" s="172"/>
      <c r="K20" s="172"/>
      <c r="L20" s="172"/>
      <c r="M20" s="172"/>
      <c r="N20" s="172"/>
      <c r="O20" s="172"/>
      <c r="P20" s="186"/>
      <c r="Q20" s="183"/>
      <c r="R20" s="179"/>
      <c r="S20" s="179"/>
      <c r="T20" s="179"/>
      <c r="U20" s="184"/>
      <c r="X20" s="27"/>
    </row>
    <row r="21" spans="1:24">
      <c r="A21" s="178"/>
      <c r="B21" s="179"/>
      <c r="C21" s="179"/>
      <c r="D21" s="172"/>
      <c r="E21" s="185"/>
      <c r="F21" s="172"/>
      <c r="G21" s="172"/>
      <c r="H21" s="172"/>
      <c r="I21" s="172"/>
      <c r="J21" s="172"/>
      <c r="K21" s="172"/>
      <c r="L21" s="172"/>
      <c r="M21" s="172"/>
      <c r="N21" s="172"/>
      <c r="O21" s="172"/>
      <c r="P21" s="186"/>
      <c r="Q21" s="183"/>
      <c r="R21" s="179"/>
      <c r="S21" s="179"/>
      <c r="T21" s="179"/>
      <c r="U21" s="184"/>
      <c r="X21" s="27"/>
    </row>
    <row r="22" spans="1:24">
      <c r="A22" s="178"/>
      <c r="B22" s="179"/>
      <c r="C22" s="179"/>
      <c r="D22" s="172"/>
      <c r="E22" s="185"/>
      <c r="F22" s="187"/>
      <c r="G22" s="187"/>
      <c r="H22" s="172"/>
      <c r="I22" s="172"/>
      <c r="J22" s="172"/>
      <c r="K22" s="172"/>
      <c r="L22" s="172"/>
      <c r="M22" s="172"/>
      <c r="N22" s="172"/>
      <c r="O22" s="172"/>
      <c r="P22" s="186"/>
      <c r="Q22" s="183"/>
      <c r="R22" s="179"/>
      <c r="S22" s="179"/>
      <c r="T22" s="179"/>
      <c r="U22" s="184"/>
      <c r="X22" s="27"/>
    </row>
    <row r="23" spans="1:24">
      <c r="A23" s="178"/>
      <c r="B23" s="179"/>
      <c r="C23" s="179"/>
      <c r="D23" s="172"/>
      <c r="E23" s="185"/>
      <c r="F23" s="187"/>
      <c r="G23" s="187"/>
      <c r="H23" s="172"/>
      <c r="J23" s="172"/>
      <c r="K23" s="172"/>
      <c r="L23" s="172"/>
      <c r="M23" s="172"/>
      <c r="N23" s="172"/>
      <c r="O23" s="172"/>
      <c r="P23" s="186"/>
      <c r="Q23" s="183"/>
      <c r="R23" s="179"/>
      <c r="S23" s="179"/>
      <c r="T23" s="179"/>
      <c r="U23" s="184"/>
      <c r="X23" s="27"/>
    </row>
    <row r="24" spans="1:24">
      <c r="A24" s="178"/>
      <c r="B24" s="179"/>
      <c r="C24" s="179"/>
      <c r="D24" s="172"/>
      <c r="E24" s="185"/>
      <c r="F24" s="188"/>
      <c r="G24" s="188"/>
      <c r="H24" s="172"/>
      <c r="I24" s="172"/>
      <c r="J24" s="172"/>
      <c r="K24" s="172"/>
      <c r="L24" s="172"/>
      <c r="M24" s="172"/>
      <c r="N24" s="172"/>
      <c r="O24" s="172"/>
      <c r="P24" s="186"/>
      <c r="Q24" s="183"/>
      <c r="R24" s="179"/>
      <c r="S24" s="179"/>
      <c r="T24" s="179"/>
      <c r="U24" s="184"/>
      <c r="X24" s="27"/>
    </row>
    <row r="25" spans="1:24">
      <c r="A25" s="178"/>
      <c r="B25" s="179"/>
      <c r="C25" s="179"/>
      <c r="D25" s="172"/>
      <c r="E25" s="185"/>
      <c r="F25" s="172"/>
      <c r="G25" s="172"/>
      <c r="H25" s="172"/>
      <c r="I25" s="172"/>
      <c r="J25" s="172"/>
      <c r="K25" s="172"/>
      <c r="L25" s="172"/>
      <c r="M25" s="172"/>
      <c r="N25" s="172"/>
      <c r="O25" s="172"/>
      <c r="P25" s="186"/>
      <c r="Q25" s="183"/>
      <c r="R25" s="179"/>
      <c r="S25" s="179"/>
      <c r="T25" s="179"/>
      <c r="U25" s="184"/>
      <c r="X25" s="27"/>
    </row>
    <row r="26" spans="1:24">
      <c r="A26" s="178"/>
      <c r="B26" s="179"/>
      <c r="C26" s="179"/>
      <c r="D26" s="172"/>
      <c r="E26" s="185"/>
      <c r="F26" s="172"/>
      <c r="G26" s="172"/>
      <c r="H26" s="172"/>
      <c r="I26" s="172"/>
      <c r="J26" s="172"/>
      <c r="K26" s="172"/>
      <c r="L26" s="172"/>
      <c r="M26" s="172"/>
      <c r="N26" s="172"/>
      <c r="O26" s="172"/>
      <c r="P26" s="186"/>
      <c r="Q26" s="183"/>
      <c r="R26" s="179"/>
      <c r="S26" s="179"/>
      <c r="T26" s="179"/>
      <c r="U26" s="184"/>
      <c r="X26" s="27"/>
    </row>
    <row r="27" spans="1:24">
      <c r="A27" s="178"/>
      <c r="B27" s="179"/>
      <c r="C27" s="179"/>
      <c r="D27" s="172"/>
      <c r="E27" s="185"/>
      <c r="F27" s="172"/>
      <c r="G27" s="172"/>
      <c r="H27" s="172"/>
      <c r="I27" s="172"/>
      <c r="J27" s="172"/>
      <c r="K27" s="172"/>
      <c r="L27" s="172"/>
      <c r="M27" s="172"/>
      <c r="N27" s="172"/>
      <c r="O27" s="172"/>
      <c r="P27" s="186"/>
      <c r="Q27" s="183"/>
      <c r="R27" s="179"/>
      <c r="S27" s="179"/>
      <c r="T27" s="179"/>
      <c r="U27" s="184"/>
      <c r="X27" s="27"/>
    </row>
    <row r="28" spans="1:24">
      <c r="A28" s="178"/>
      <c r="B28" s="179"/>
      <c r="C28" s="179"/>
      <c r="D28" s="172"/>
      <c r="E28" s="185"/>
      <c r="F28" s="172"/>
      <c r="G28" s="172"/>
      <c r="H28" s="172"/>
      <c r="I28" s="172"/>
      <c r="J28" s="172"/>
      <c r="K28" s="172"/>
      <c r="L28" s="172"/>
      <c r="M28" s="172"/>
      <c r="N28" s="172"/>
      <c r="O28" s="172"/>
      <c r="P28" s="186"/>
      <c r="Q28" s="183"/>
      <c r="R28" s="179"/>
      <c r="S28" s="179"/>
      <c r="T28" s="179"/>
      <c r="U28" s="184"/>
      <c r="X28" s="27"/>
    </row>
    <row r="29" spans="1:24">
      <c r="A29" s="178"/>
      <c r="B29" s="179"/>
      <c r="C29" s="179"/>
      <c r="D29" s="172"/>
      <c r="E29" s="185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86"/>
      <c r="Q29" s="183"/>
      <c r="R29" s="179"/>
      <c r="S29" s="179"/>
      <c r="T29" s="179"/>
      <c r="U29" s="184"/>
      <c r="X29" s="27"/>
    </row>
    <row r="30" spans="1:24">
      <c r="A30" s="178"/>
      <c r="B30" s="179"/>
      <c r="C30" s="179"/>
      <c r="D30" s="172"/>
      <c r="E30" s="185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86"/>
      <c r="Q30" s="183"/>
      <c r="R30" s="179"/>
      <c r="S30" s="179"/>
      <c r="T30" s="179"/>
      <c r="U30" s="184"/>
      <c r="X30" s="27"/>
    </row>
    <row r="31" spans="1:24">
      <c r="A31" s="178"/>
      <c r="B31" s="179"/>
      <c r="C31" s="179"/>
      <c r="D31" s="172"/>
      <c r="E31" s="185"/>
      <c r="F31" s="172"/>
      <c r="G31" s="172"/>
      <c r="H31" s="172"/>
      <c r="I31" s="172"/>
      <c r="J31" s="172"/>
      <c r="K31" s="172"/>
      <c r="L31" s="172"/>
      <c r="M31" s="172"/>
      <c r="N31" s="172"/>
      <c r="O31" s="172"/>
      <c r="P31" s="186"/>
      <c r="Q31" s="183"/>
      <c r="R31" s="179"/>
      <c r="S31" s="179"/>
      <c r="T31" s="179"/>
      <c r="U31" s="184"/>
      <c r="X31" s="27"/>
    </row>
    <row r="32" spans="1:24">
      <c r="A32" s="178"/>
      <c r="B32" s="179"/>
      <c r="C32" s="179"/>
      <c r="D32" s="172"/>
      <c r="E32" s="185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86"/>
      <c r="Q32" s="183"/>
      <c r="R32" s="179"/>
      <c r="S32" s="179"/>
      <c r="T32" s="179"/>
      <c r="U32" s="184"/>
      <c r="X32" s="27"/>
    </row>
    <row r="33" spans="1:24">
      <c r="A33" s="178"/>
      <c r="B33" s="179"/>
      <c r="C33" s="179"/>
      <c r="D33" s="172"/>
      <c r="E33" s="185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86"/>
      <c r="Q33" s="183"/>
      <c r="R33" s="179"/>
      <c r="S33" s="179"/>
      <c r="T33" s="179"/>
      <c r="U33" s="184"/>
      <c r="X33" s="27"/>
    </row>
    <row r="34" spans="1:24">
      <c r="A34" s="178"/>
      <c r="B34" s="179"/>
      <c r="C34" s="179"/>
      <c r="D34" s="172"/>
      <c r="E34" s="185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86"/>
      <c r="Q34" s="183"/>
      <c r="R34" s="179"/>
      <c r="S34" s="179"/>
      <c r="T34" s="179"/>
      <c r="U34" s="184"/>
      <c r="X34" s="27"/>
    </row>
    <row r="35" spans="1:24">
      <c r="A35" s="178"/>
      <c r="B35" s="179"/>
      <c r="C35" s="179"/>
      <c r="D35" s="172"/>
      <c r="E35" s="185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86"/>
      <c r="Q35" s="183"/>
      <c r="R35" s="179"/>
      <c r="S35" s="179"/>
      <c r="T35" s="179"/>
      <c r="U35" s="184"/>
      <c r="X35" s="27"/>
    </row>
    <row r="36" spans="1:24">
      <c r="A36" s="178"/>
      <c r="B36" s="179"/>
      <c r="C36" s="179"/>
      <c r="D36" s="172"/>
      <c r="E36" s="185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86"/>
      <c r="Q36" s="183"/>
      <c r="R36" s="179"/>
      <c r="S36" s="179"/>
      <c r="T36" s="179"/>
      <c r="U36" s="184"/>
      <c r="X36" s="27"/>
    </row>
    <row r="37" spans="1:24">
      <c r="A37" s="178"/>
      <c r="B37" s="179"/>
      <c r="C37" s="179"/>
      <c r="D37" s="172"/>
      <c r="E37" s="185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86"/>
      <c r="Q37" s="183"/>
      <c r="R37" s="179"/>
      <c r="S37" s="179"/>
      <c r="T37" s="179"/>
      <c r="U37" s="184"/>
      <c r="X37" s="27"/>
    </row>
    <row r="38" spans="1:24">
      <c r="A38" s="178"/>
      <c r="B38" s="179"/>
      <c r="C38" s="179"/>
      <c r="D38" s="172"/>
      <c r="E38" s="185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86"/>
      <c r="Q38" s="183"/>
      <c r="R38" s="179"/>
      <c r="S38" s="179"/>
      <c r="T38" s="179"/>
      <c r="U38" s="184"/>
      <c r="X38" s="27"/>
    </row>
    <row r="39" spans="1:24">
      <c r="A39" s="178"/>
      <c r="B39" s="179"/>
      <c r="C39" s="179"/>
      <c r="D39" s="172"/>
      <c r="E39" s="185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86"/>
      <c r="Q39" s="183"/>
      <c r="R39" s="179"/>
      <c r="S39" s="179"/>
      <c r="T39" s="179"/>
      <c r="U39" s="184"/>
      <c r="X39" s="27"/>
    </row>
    <row r="40" spans="1:24">
      <c r="A40" s="178"/>
      <c r="B40" s="179"/>
      <c r="C40" s="179"/>
      <c r="D40" s="172"/>
      <c r="E40" s="189"/>
      <c r="F40" s="190"/>
      <c r="G40" s="190"/>
      <c r="H40" s="190"/>
      <c r="I40" s="190"/>
      <c r="J40" s="190"/>
      <c r="K40" s="190"/>
      <c r="L40" s="190"/>
      <c r="M40" s="190"/>
      <c r="N40" s="190"/>
      <c r="O40" s="190"/>
      <c r="P40" s="191"/>
      <c r="Q40" s="183"/>
      <c r="R40" s="179"/>
      <c r="S40" s="179"/>
      <c r="T40" s="179"/>
      <c r="U40" s="184"/>
      <c r="X40" s="27"/>
    </row>
    <row r="41" spans="1:24">
      <c r="A41" s="171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4"/>
      <c r="X41" s="27"/>
    </row>
    <row r="42" spans="1:24">
      <c r="A42" s="171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  <c r="U42" s="174"/>
      <c r="X42" s="27"/>
    </row>
    <row r="43" spans="1:24">
      <c r="A43" s="171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4"/>
      <c r="X43" s="27"/>
    </row>
    <row r="44" spans="1:24">
      <c r="A44" s="171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  <c r="U44" s="174"/>
      <c r="X44" s="27"/>
    </row>
    <row r="45" spans="1:24" ht="13.5" thickBot="1">
      <c r="A45" s="192"/>
      <c r="B45" s="193"/>
      <c r="C45" s="193"/>
      <c r="D45" s="193"/>
      <c r="E45" s="193"/>
      <c r="F45" s="193"/>
      <c r="G45" s="193"/>
      <c r="H45" s="193"/>
      <c r="I45" s="193"/>
      <c r="J45" s="193"/>
      <c r="K45" s="193"/>
      <c r="L45" s="193"/>
      <c r="M45" s="193"/>
      <c r="N45" s="193"/>
      <c r="O45" s="193"/>
      <c r="P45" s="193"/>
      <c r="Q45" s="193"/>
      <c r="R45" s="193"/>
      <c r="S45" s="193"/>
      <c r="T45" s="193"/>
      <c r="U45" s="194"/>
      <c r="X45" s="27"/>
    </row>
    <row r="46" spans="1:24" ht="13.5" thickTop="1">
      <c r="X46" s="27"/>
    </row>
    <row r="47" spans="1:24">
      <c r="X47" s="27"/>
    </row>
    <row r="48" spans="1:24">
      <c r="X48" s="27"/>
    </row>
    <row r="49" spans="24:24">
      <c r="X49" s="27"/>
    </row>
    <row r="50" spans="24:24">
      <c r="X50" s="27"/>
    </row>
    <row r="51" spans="24:24">
      <c r="X51" s="27"/>
    </row>
    <row r="52" spans="24:24">
      <c r="X52" s="27"/>
    </row>
    <row r="53" spans="24:24">
      <c r="X53" s="27"/>
    </row>
    <row r="54" spans="24:24">
      <c r="X54" s="27"/>
    </row>
    <row r="55" spans="24:24">
      <c r="X55" s="27"/>
    </row>
    <row r="56" spans="24:24">
      <c r="X56" s="27"/>
    </row>
    <row r="57" spans="24:24">
      <c r="X57" s="27"/>
    </row>
    <row r="58" spans="24:24">
      <c r="X58" s="27"/>
    </row>
    <row r="59" spans="24:24">
      <c r="X59" s="27"/>
    </row>
    <row r="60" spans="24:24">
      <c r="X60" s="27"/>
    </row>
    <row r="61" spans="24:24">
      <c r="X61" s="27"/>
    </row>
    <row r="62" spans="24:24">
      <c r="X62" s="27"/>
    </row>
    <row r="63" spans="24:24">
      <c r="X63" s="27"/>
    </row>
    <row r="64" spans="24:24">
      <c r="X64" s="27"/>
    </row>
    <row r="65" spans="24:24">
      <c r="X65" s="27"/>
    </row>
    <row r="66" spans="24:24">
      <c r="X66" s="27"/>
    </row>
    <row r="67" spans="24:24">
      <c r="X67" s="27"/>
    </row>
    <row r="68" spans="24:24">
      <c r="X68" s="27"/>
    </row>
    <row r="69" spans="24:24">
      <c r="X69" s="27"/>
    </row>
    <row r="70" spans="24:24">
      <c r="X70" s="27"/>
    </row>
    <row r="71" spans="24:24">
      <c r="X71" s="27"/>
    </row>
    <row r="72" spans="24:24">
      <c r="X72" s="27"/>
    </row>
    <row r="73" spans="24:24">
      <c r="X73" s="27"/>
    </row>
    <row r="74" spans="24:24">
      <c r="X74" s="27"/>
    </row>
    <row r="75" spans="24:24">
      <c r="X75" s="27"/>
    </row>
    <row r="76" spans="24:24">
      <c r="X76" s="27"/>
    </row>
    <row r="77" spans="24:24">
      <c r="X77" s="27"/>
    </row>
    <row r="78" spans="24:24">
      <c r="X78" s="27"/>
    </row>
    <row r="79" spans="24:24">
      <c r="X79" s="27"/>
    </row>
    <row r="80" spans="24:24">
      <c r="X80" s="27"/>
    </row>
    <row r="81" spans="24:24">
      <c r="X81" s="27"/>
    </row>
    <row r="82" spans="24:24">
      <c r="X82" s="27"/>
    </row>
    <row r="83" spans="24:24">
      <c r="X83" s="27"/>
    </row>
    <row r="84" spans="24:24">
      <c r="X84" s="27"/>
    </row>
    <row r="85" spans="24:24">
      <c r="X85" s="27"/>
    </row>
    <row r="86" spans="24:24">
      <c r="X86" s="27"/>
    </row>
    <row r="87" spans="24:24">
      <c r="X87" s="27"/>
    </row>
    <row r="88" spans="24:24">
      <c r="X88" s="27"/>
    </row>
    <row r="89" spans="24:24">
      <c r="X89" s="27"/>
    </row>
    <row r="90" spans="24:24">
      <c r="X90" s="27"/>
    </row>
    <row r="91" spans="24:24">
      <c r="X91" s="27"/>
    </row>
    <row r="92" spans="24:24">
      <c r="X92" s="27"/>
    </row>
    <row r="93" spans="24:24">
      <c r="X93" s="27"/>
    </row>
    <row r="94" spans="24:24">
      <c r="X94" s="27"/>
    </row>
    <row r="95" spans="24:24">
      <c r="X95" s="27"/>
    </row>
    <row r="96" spans="24:24">
      <c r="X96" s="27"/>
    </row>
    <row r="97" spans="24:24">
      <c r="X97" s="27"/>
    </row>
    <row r="98" spans="24:24">
      <c r="X98" s="27"/>
    </row>
    <row r="99" spans="24:24">
      <c r="X99" s="27"/>
    </row>
    <row r="100" spans="24:24">
      <c r="X100" s="27"/>
    </row>
    <row r="101" spans="24:24">
      <c r="X101" s="27"/>
    </row>
    <row r="102" spans="24:24">
      <c r="X102" s="27"/>
    </row>
    <row r="103" spans="24:24">
      <c r="X103" s="27"/>
    </row>
    <row r="104" spans="24:24">
      <c r="X104" s="27"/>
    </row>
    <row r="105" spans="24:24">
      <c r="X105" s="27"/>
    </row>
    <row r="106" spans="24:24">
      <c r="X106" s="27"/>
    </row>
    <row r="107" spans="24:24">
      <c r="X107" s="27"/>
    </row>
    <row r="108" spans="24:24">
      <c r="X108" s="27"/>
    </row>
    <row r="109" spans="24:24">
      <c r="X109" s="27"/>
    </row>
    <row r="110" spans="24:24">
      <c r="X110" s="27"/>
    </row>
    <row r="111" spans="24:24">
      <c r="X111" s="27"/>
    </row>
    <row r="112" spans="24:24">
      <c r="X112" s="27"/>
    </row>
    <row r="113" spans="24:24">
      <c r="X113" s="27"/>
    </row>
    <row r="114" spans="24:24">
      <c r="X114" s="27"/>
    </row>
    <row r="115" spans="24:24">
      <c r="X115" s="27"/>
    </row>
    <row r="116" spans="24:24">
      <c r="X116" s="27"/>
    </row>
    <row r="117" spans="24:24">
      <c r="X117" s="27"/>
    </row>
    <row r="118" spans="24:24">
      <c r="X118" s="27"/>
    </row>
    <row r="119" spans="24:24">
      <c r="X119" s="27"/>
    </row>
    <row r="120" spans="24:24">
      <c r="X120" s="27"/>
    </row>
    <row r="121" spans="24:24">
      <c r="X121" s="27"/>
    </row>
    <row r="122" spans="24:24">
      <c r="X122" s="27"/>
    </row>
    <row r="123" spans="24:24">
      <c r="X123" s="27"/>
    </row>
    <row r="124" spans="24:24">
      <c r="X124" s="27"/>
    </row>
    <row r="125" spans="24:24">
      <c r="X125" s="27"/>
    </row>
    <row r="126" spans="24:24">
      <c r="X126" s="27"/>
    </row>
    <row r="127" spans="24:24">
      <c r="X127" s="27"/>
    </row>
    <row r="128" spans="24:24">
      <c r="X128" s="27"/>
    </row>
    <row r="129" spans="24:24">
      <c r="X129" s="27"/>
    </row>
    <row r="130" spans="24:24">
      <c r="X130" s="27"/>
    </row>
    <row r="131" spans="24:24">
      <c r="X131" s="27"/>
    </row>
    <row r="132" spans="24:24">
      <c r="X132" s="27"/>
    </row>
    <row r="133" spans="24:24">
      <c r="X133" s="27"/>
    </row>
    <row r="134" spans="24:24">
      <c r="X134" s="27"/>
    </row>
    <row r="135" spans="24:24">
      <c r="X135" s="27"/>
    </row>
    <row r="136" spans="24:24">
      <c r="X136" s="27"/>
    </row>
    <row r="137" spans="24:24">
      <c r="X137" s="27"/>
    </row>
    <row r="138" spans="24:24">
      <c r="X138" s="27"/>
    </row>
    <row r="139" spans="24:24">
      <c r="X139" s="27"/>
    </row>
    <row r="140" spans="24:24">
      <c r="X140" s="27"/>
    </row>
    <row r="141" spans="24:24">
      <c r="X141" s="27"/>
    </row>
    <row r="142" spans="24:24">
      <c r="X142" s="27"/>
    </row>
    <row r="143" spans="24:24">
      <c r="X143" s="27"/>
    </row>
    <row r="144" spans="24:24">
      <c r="X144" s="27"/>
    </row>
    <row r="145" spans="24:24">
      <c r="X145" s="27"/>
    </row>
    <row r="146" spans="24:24">
      <c r="X146" s="27"/>
    </row>
    <row r="147" spans="24:24">
      <c r="X147" s="27"/>
    </row>
    <row r="148" spans="24:24">
      <c r="X148" s="27"/>
    </row>
    <row r="149" spans="24:24">
      <c r="X149" s="27"/>
    </row>
    <row r="150" spans="24:24">
      <c r="X150" s="27"/>
    </row>
    <row r="151" spans="24:24">
      <c r="X151" s="27"/>
    </row>
    <row r="152" spans="24:24">
      <c r="X152" s="27"/>
    </row>
    <row r="153" spans="24:24">
      <c r="X153" s="27"/>
    </row>
    <row r="154" spans="24:24">
      <c r="X154" s="27"/>
    </row>
    <row r="155" spans="24:24">
      <c r="X155" s="27"/>
    </row>
    <row r="156" spans="24:24">
      <c r="X156" s="27"/>
    </row>
    <row r="157" spans="24:24">
      <c r="X157" s="27"/>
    </row>
    <row r="158" spans="24:24">
      <c r="X158" s="27"/>
    </row>
    <row r="159" spans="24:24">
      <c r="X159" s="27"/>
    </row>
    <row r="160" spans="24:24">
      <c r="X160" s="27"/>
    </row>
    <row r="161" spans="24:24">
      <c r="X161" s="27"/>
    </row>
    <row r="162" spans="24:24">
      <c r="X162" s="27"/>
    </row>
    <row r="163" spans="24:24">
      <c r="X163" s="27"/>
    </row>
    <row r="164" spans="24:24">
      <c r="X164" s="27"/>
    </row>
    <row r="165" spans="24:24">
      <c r="X165" s="27"/>
    </row>
    <row r="166" spans="24:24">
      <c r="X166" s="27"/>
    </row>
    <row r="167" spans="24:24">
      <c r="X167" s="27"/>
    </row>
    <row r="168" spans="24:24">
      <c r="X168" s="27"/>
    </row>
    <row r="169" spans="24:24">
      <c r="X169" s="27"/>
    </row>
    <row r="170" spans="24:24">
      <c r="X170" s="27"/>
    </row>
    <row r="171" spans="24:24">
      <c r="X171" s="27"/>
    </row>
    <row r="172" spans="24:24">
      <c r="X172" s="27"/>
    </row>
    <row r="173" spans="24:24">
      <c r="X173" s="27"/>
    </row>
    <row r="174" spans="24:24">
      <c r="X174" s="27"/>
    </row>
    <row r="175" spans="24:24">
      <c r="X175" s="27"/>
    </row>
    <row r="176" spans="24:24">
      <c r="X176" s="27"/>
    </row>
    <row r="177" spans="24:24">
      <c r="X177" s="27"/>
    </row>
    <row r="178" spans="24:24">
      <c r="X178" s="27"/>
    </row>
    <row r="179" spans="24:24">
      <c r="X179" s="27"/>
    </row>
    <row r="180" spans="24:24">
      <c r="X180" s="27"/>
    </row>
    <row r="181" spans="24:24">
      <c r="X181" s="27"/>
    </row>
    <row r="182" spans="24:24">
      <c r="X182" s="27"/>
    </row>
    <row r="183" spans="24:24">
      <c r="X183" s="27"/>
    </row>
    <row r="184" spans="24:24">
      <c r="X184" s="27"/>
    </row>
    <row r="185" spans="24:24">
      <c r="X185" s="27"/>
    </row>
    <row r="186" spans="24:24">
      <c r="X186" s="27"/>
    </row>
    <row r="187" spans="24:24">
      <c r="X187" s="27"/>
    </row>
    <row r="188" spans="24:24">
      <c r="X188" s="27"/>
    </row>
    <row r="189" spans="24:24">
      <c r="X189" s="27"/>
    </row>
    <row r="190" spans="24:24">
      <c r="X190" s="27"/>
    </row>
    <row r="191" spans="24:24">
      <c r="X191" s="27"/>
    </row>
    <row r="192" spans="24:24">
      <c r="X192" s="27"/>
    </row>
    <row r="193" spans="24:24">
      <c r="X193" s="27"/>
    </row>
    <row r="194" spans="24:24">
      <c r="X194" s="27"/>
    </row>
    <row r="195" spans="24:24">
      <c r="X195" s="27"/>
    </row>
    <row r="196" spans="24:24">
      <c r="X196" s="27"/>
    </row>
    <row r="197" spans="24:24">
      <c r="X197" s="27"/>
    </row>
    <row r="198" spans="24:24">
      <c r="X198" s="27"/>
    </row>
    <row r="199" spans="24:24">
      <c r="X199" s="27"/>
    </row>
    <row r="200" spans="24:24">
      <c r="X200" s="27"/>
    </row>
    <row r="201" spans="24:24">
      <c r="X201" s="27"/>
    </row>
    <row r="202" spans="24:24">
      <c r="X202" s="27"/>
    </row>
    <row r="203" spans="24:24">
      <c r="X203" s="27"/>
    </row>
    <row r="204" spans="24:24">
      <c r="X204" s="27"/>
    </row>
    <row r="205" spans="24:24">
      <c r="X205" s="27"/>
    </row>
    <row r="206" spans="24:24">
      <c r="X206" s="27"/>
    </row>
    <row r="207" spans="24:24">
      <c r="X207" s="27"/>
    </row>
    <row r="208" spans="24:24">
      <c r="X208" s="27"/>
    </row>
    <row r="209" spans="24:24">
      <c r="X209" s="27"/>
    </row>
    <row r="210" spans="24:24">
      <c r="X210" s="27"/>
    </row>
    <row r="211" spans="24:24">
      <c r="X211" s="27"/>
    </row>
    <row r="212" spans="24:24">
      <c r="X212" s="27"/>
    </row>
    <row r="213" spans="24:24">
      <c r="X213" s="27"/>
    </row>
    <row r="214" spans="24:24">
      <c r="X214" s="27"/>
    </row>
    <row r="215" spans="24:24">
      <c r="X215" s="27"/>
    </row>
    <row r="216" spans="24:24">
      <c r="X216" s="27"/>
    </row>
    <row r="217" spans="24:24">
      <c r="X217" s="27"/>
    </row>
    <row r="218" spans="24:24">
      <c r="X218" s="27"/>
    </row>
    <row r="219" spans="24:24">
      <c r="X219" s="27"/>
    </row>
    <row r="220" spans="24:24">
      <c r="X220" s="27"/>
    </row>
    <row r="221" spans="24:24">
      <c r="X221" s="27"/>
    </row>
    <row r="222" spans="24:24">
      <c r="X222" s="27"/>
    </row>
    <row r="223" spans="24:24">
      <c r="X223" s="27"/>
    </row>
    <row r="224" spans="24:24">
      <c r="X224" s="27"/>
    </row>
    <row r="225" spans="24:24">
      <c r="X225" s="27"/>
    </row>
    <row r="226" spans="24:24">
      <c r="X226" s="27"/>
    </row>
    <row r="227" spans="24:24">
      <c r="X227" s="27"/>
    </row>
    <row r="228" spans="24:24">
      <c r="X228" s="27"/>
    </row>
    <row r="229" spans="24:24">
      <c r="X229" s="27"/>
    </row>
    <row r="230" spans="24:24">
      <c r="X230" s="27"/>
    </row>
    <row r="231" spans="24:24">
      <c r="X231" s="27"/>
    </row>
    <row r="232" spans="24:24">
      <c r="X232" s="27"/>
    </row>
    <row r="233" spans="24:24">
      <c r="X233" s="27"/>
    </row>
    <row r="234" spans="24:24">
      <c r="X234" s="27"/>
    </row>
    <row r="235" spans="24:24">
      <c r="X235" s="27"/>
    </row>
    <row r="236" spans="24:24">
      <c r="X236" s="27"/>
    </row>
    <row r="237" spans="24:24">
      <c r="X237" s="27"/>
    </row>
    <row r="238" spans="24:24">
      <c r="X238" s="27"/>
    </row>
    <row r="239" spans="24:24">
      <c r="X239" s="27"/>
    </row>
    <row r="240" spans="24:24">
      <c r="X240" s="27"/>
    </row>
    <row r="241" spans="24:24">
      <c r="X241" s="27"/>
    </row>
    <row r="242" spans="24:24">
      <c r="X242" s="27"/>
    </row>
    <row r="243" spans="24:24">
      <c r="X243" s="27"/>
    </row>
    <row r="244" spans="24:24">
      <c r="X244" s="27"/>
    </row>
    <row r="245" spans="24:24">
      <c r="X245" s="27"/>
    </row>
    <row r="246" spans="24:24">
      <c r="X246" s="27"/>
    </row>
    <row r="247" spans="24:24">
      <c r="X247" s="27"/>
    </row>
    <row r="248" spans="24:24">
      <c r="X248" s="27"/>
    </row>
    <row r="249" spans="24:24">
      <c r="X249" s="27"/>
    </row>
    <row r="250" spans="24:24">
      <c r="X250" s="27"/>
    </row>
    <row r="251" spans="24:24">
      <c r="X251" s="27"/>
    </row>
    <row r="252" spans="24:24">
      <c r="X252" s="27"/>
    </row>
    <row r="253" spans="24:24">
      <c r="X253" s="27"/>
    </row>
    <row r="254" spans="24:24">
      <c r="X254" s="27"/>
    </row>
    <row r="255" spans="24:24">
      <c r="X255" s="27"/>
    </row>
    <row r="256" spans="24:24">
      <c r="X256" s="27"/>
    </row>
    <row r="257" spans="24:24">
      <c r="X257" s="27"/>
    </row>
    <row r="258" spans="24:24">
      <c r="X258" s="27"/>
    </row>
    <row r="259" spans="24:24">
      <c r="X259" s="27"/>
    </row>
    <row r="260" spans="24:24">
      <c r="X260" s="27"/>
    </row>
    <row r="261" spans="24:24">
      <c r="X261" s="27"/>
    </row>
    <row r="262" spans="24:24">
      <c r="X262" s="27"/>
    </row>
    <row r="263" spans="24:24">
      <c r="X263" s="27"/>
    </row>
    <row r="264" spans="24:24">
      <c r="X264" s="27"/>
    </row>
    <row r="265" spans="24:24">
      <c r="X265" s="27"/>
    </row>
    <row r="266" spans="24:24">
      <c r="X266" s="27"/>
    </row>
    <row r="267" spans="24:24">
      <c r="X267" s="27"/>
    </row>
    <row r="268" spans="24:24">
      <c r="X268" s="27"/>
    </row>
    <row r="269" spans="24:24">
      <c r="X269" s="27"/>
    </row>
    <row r="270" spans="24:24">
      <c r="X270" s="27"/>
    </row>
    <row r="271" spans="24:24">
      <c r="X271" s="27"/>
    </row>
    <row r="272" spans="24:24">
      <c r="X272" s="27"/>
    </row>
    <row r="273" spans="24:24">
      <c r="X273" s="27"/>
    </row>
    <row r="274" spans="24:24">
      <c r="X274" s="27"/>
    </row>
    <row r="275" spans="24:24">
      <c r="X275" s="27"/>
    </row>
    <row r="276" spans="24:24">
      <c r="X276" s="27"/>
    </row>
    <row r="277" spans="24:24">
      <c r="X277" s="27"/>
    </row>
    <row r="278" spans="24:24">
      <c r="X278" s="27"/>
    </row>
    <row r="279" spans="24:24">
      <c r="X279" s="27"/>
    </row>
    <row r="280" spans="24:24">
      <c r="X280" s="27"/>
    </row>
    <row r="281" spans="24:24">
      <c r="X281" s="27"/>
    </row>
    <row r="282" spans="24:24">
      <c r="X282" s="27"/>
    </row>
    <row r="283" spans="24:24">
      <c r="X283" s="27"/>
    </row>
    <row r="284" spans="24:24">
      <c r="X284" s="27"/>
    </row>
    <row r="285" spans="24:24">
      <c r="X285" s="27"/>
    </row>
    <row r="286" spans="24:24">
      <c r="X286" s="27"/>
    </row>
    <row r="287" spans="24:24">
      <c r="X287" s="27"/>
    </row>
    <row r="288" spans="24:24">
      <c r="X288" s="27"/>
    </row>
    <row r="289" spans="24:24">
      <c r="X289" s="27"/>
    </row>
    <row r="290" spans="24:24">
      <c r="X290" s="27"/>
    </row>
    <row r="291" spans="24:24">
      <c r="X291" s="27"/>
    </row>
    <row r="292" spans="24:24">
      <c r="X292" s="27"/>
    </row>
    <row r="293" spans="24:24">
      <c r="X293" s="27"/>
    </row>
    <row r="294" spans="24:24">
      <c r="X294" s="27"/>
    </row>
    <row r="295" spans="24:24">
      <c r="X295" s="27"/>
    </row>
    <row r="296" spans="24:24">
      <c r="X296" s="27"/>
    </row>
    <row r="297" spans="24:24">
      <c r="X297" s="27"/>
    </row>
    <row r="298" spans="24:24">
      <c r="X298" s="27"/>
    </row>
    <row r="299" spans="24:24">
      <c r="X299" s="27"/>
    </row>
    <row r="300" spans="24:24">
      <c r="X300" s="27"/>
    </row>
    <row r="301" spans="24:24">
      <c r="X301" s="27"/>
    </row>
    <row r="302" spans="24:24">
      <c r="X302" s="27"/>
    </row>
    <row r="303" spans="24:24">
      <c r="X303" s="27"/>
    </row>
    <row r="304" spans="24:24">
      <c r="X304" s="27"/>
    </row>
    <row r="305" spans="24:24">
      <c r="X305" s="27"/>
    </row>
    <row r="306" spans="24:24">
      <c r="X306" s="27"/>
    </row>
    <row r="307" spans="24:24">
      <c r="X307" s="27"/>
    </row>
    <row r="308" spans="24:24">
      <c r="X308" s="27"/>
    </row>
    <row r="309" spans="24:24">
      <c r="X309" s="27"/>
    </row>
    <row r="310" spans="24:24">
      <c r="X310" s="27"/>
    </row>
    <row r="311" spans="24:24">
      <c r="X311" s="27"/>
    </row>
    <row r="312" spans="24:24">
      <c r="X312" s="27"/>
    </row>
    <row r="313" spans="24:24">
      <c r="X313" s="27"/>
    </row>
    <row r="314" spans="24:24">
      <c r="X314" s="27"/>
    </row>
    <row r="315" spans="24:24">
      <c r="X315" s="27"/>
    </row>
    <row r="316" spans="24:24">
      <c r="X316" s="27"/>
    </row>
    <row r="317" spans="24:24">
      <c r="X317" s="27"/>
    </row>
    <row r="318" spans="24:24">
      <c r="X318" s="27"/>
    </row>
    <row r="319" spans="24:24">
      <c r="X319" s="27"/>
    </row>
    <row r="320" spans="24:24">
      <c r="X320" s="27"/>
    </row>
    <row r="321" spans="24:24">
      <c r="X321" s="27"/>
    </row>
    <row r="322" spans="24:24">
      <c r="X322" s="27"/>
    </row>
    <row r="323" spans="24:24">
      <c r="X323" s="27"/>
    </row>
    <row r="324" spans="24:24">
      <c r="X324" s="27"/>
    </row>
    <row r="325" spans="24:24">
      <c r="X325" s="27"/>
    </row>
    <row r="326" spans="24:24">
      <c r="X326" s="27"/>
    </row>
    <row r="327" spans="24:24">
      <c r="X327" s="27"/>
    </row>
    <row r="328" spans="24:24">
      <c r="X328" s="27"/>
    </row>
    <row r="329" spans="24:24">
      <c r="X329" s="27"/>
    </row>
    <row r="330" spans="24:24">
      <c r="X330" s="27"/>
    </row>
    <row r="331" spans="24:24">
      <c r="X331" s="27"/>
    </row>
    <row r="332" spans="24:24">
      <c r="X332" s="27"/>
    </row>
    <row r="333" spans="24:24">
      <c r="X333" s="27"/>
    </row>
    <row r="334" spans="24:24">
      <c r="X334" s="27"/>
    </row>
    <row r="335" spans="24:24">
      <c r="X335" s="27"/>
    </row>
    <row r="336" spans="24:24">
      <c r="X336" s="27"/>
    </row>
    <row r="337" spans="24:24">
      <c r="X337" s="27"/>
    </row>
    <row r="338" spans="24:24">
      <c r="X338" s="27"/>
    </row>
    <row r="339" spans="24:24">
      <c r="X339" s="27"/>
    </row>
    <row r="340" spans="24:24">
      <c r="X340" s="27"/>
    </row>
    <row r="341" spans="24:24">
      <c r="X341" s="27"/>
    </row>
    <row r="342" spans="24:24">
      <c r="X342" s="27"/>
    </row>
    <row r="343" spans="24:24">
      <c r="X343" s="27"/>
    </row>
    <row r="344" spans="24:24">
      <c r="X344" s="27"/>
    </row>
    <row r="345" spans="24:24">
      <c r="X345" s="27"/>
    </row>
    <row r="346" spans="24:24">
      <c r="X346" s="27"/>
    </row>
    <row r="347" spans="24:24">
      <c r="X347" s="27"/>
    </row>
    <row r="348" spans="24:24">
      <c r="X348" s="27"/>
    </row>
    <row r="349" spans="24:24">
      <c r="X349" s="27"/>
    </row>
    <row r="350" spans="24:24">
      <c r="X350" s="27"/>
    </row>
    <row r="351" spans="24:24">
      <c r="X351" s="27"/>
    </row>
    <row r="352" spans="24:24">
      <c r="X352" s="27"/>
    </row>
    <row r="353" spans="24:24">
      <c r="X353" s="27"/>
    </row>
    <row r="354" spans="24:24">
      <c r="X354" s="27"/>
    </row>
    <row r="355" spans="24:24">
      <c r="X355" s="27"/>
    </row>
    <row r="356" spans="24:24">
      <c r="X356" s="27"/>
    </row>
    <row r="357" spans="24:24">
      <c r="X357" s="27"/>
    </row>
    <row r="358" spans="24:24">
      <c r="X358" s="27"/>
    </row>
    <row r="359" spans="24:24">
      <c r="X359" s="27"/>
    </row>
    <row r="360" spans="24:24">
      <c r="X360" s="27"/>
    </row>
    <row r="361" spans="24:24">
      <c r="X361" s="27"/>
    </row>
    <row r="362" spans="24:24">
      <c r="X362" s="27"/>
    </row>
    <row r="363" spans="24:24">
      <c r="X363" s="27"/>
    </row>
    <row r="364" spans="24:24">
      <c r="X364" s="27"/>
    </row>
    <row r="365" spans="24:24">
      <c r="X365" s="27"/>
    </row>
    <row r="366" spans="24:24">
      <c r="X366" s="27"/>
    </row>
    <row r="367" spans="24:24">
      <c r="X367" s="27"/>
    </row>
    <row r="368" spans="24:24">
      <c r="X368" s="27"/>
    </row>
    <row r="369" spans="24:24">
      <c r="X369" s="27"/>
    </row>
    <row r="370" spans="24:24">
      <c r="X370" s="27"/>
    </row>
    <row r="371" spans="24:24">
      <c r="X371" s="27"/>
    </row>
    <row r="372" spans="24:24">
      <c r="X372" s="27"/>
    </row>
    <row r="373" spans="24:24">
      <c r="X373" s="27"/>
    </row>
    <row r="374" spans="24:24">
      <c r="X374" s="27"/>
    </row>
    <row r="375" spans="24:24">
      <c r="X375" s="27"/>
    </row>
    <row r="376" spans="24:24">
      <c r="X376" s="27"/>
    </row>
    <row r="377" spans="24:24">
      <c r="X377" s="27"/>
    </row>
    <row r="378" spans="24:24">
      <c r="X378" s="27"/>
    </row>
    <row r="379" spans="24:24">
      <c r="X379" s="27"/>
    </row>
    <row r="380" spans="24:24">
      <c r="X380" s="27"/>
    </row>
    <row r="381" spans="24:24">
      <c r="X381" s="27"/>
    </row>
    <row r="382" spans="24:24">
      <c r="X382" s="27"/>
    </row>
    <row r="383" spans="24:24">
      <c r="X383" s="27"/>
    </row>
    <row r="384" spans="24:24">
      <c r="X384" s="27"/>
    </row>
    <row r="385" spans="24:24">
      <c r="X385" s="27"/>
    </row>
    <row r="386" spans="24:24">
      <c r="X386" s="27"/>
    </row>
    <row r="387" spans="24:24">
      <c r="X387" s="27"/>
    </row>
    <row r="388" spans="24:24">
      <c r="X388" s="27"/>
    </row>
    <row r="389" spans="24:24">
      <c r="X389" s="27"/>
    </row>
    <row r="390" spans="24:24">
      <c r="X390" s="27"/>
    </row>
    <row r="391" spans="24:24">
      <c r="X391" s="27"/>
    </row>
    <row r="392" spans="24:24">
      <c r="X392" s="27"/>
    </row>
    <row r="393" spans="24:24">
      <c r="X393" s="27"/>
    </row>
    <row r="394" spans="24:24">
      <c r="X394" s="27"/>
    </row>
    <row r="395" spans="24:24">
      <c r="X395" s="27"/>
    </row>
    <row r="396" spans="24:24">
      <c r="X396" s="27"/>
    </row>
    <row r="397" spans="24:24">
      <c r="X397" s="27"/>
    </row>
    <row r="398" spans="24:24">
      <c r="X398" s="27"/>
    </row>
    <row r="399" spans="24:24">
      <c r="X399" s="27"/>
    </row>
    <row r="400" spans="24:24">
      <c r="X400" s="27"/>
    </row>
    <row r="401" spans="24:24">
      <c r="X401" s="27"/>
    </row>
    <row r="402" spans="24:24">
      <c r="X402" s="27"/>
    </row>
    <row r="403" spans="24:24">
      <c r="X403" s="27"/>
    </row>
    <row r="404" spans="24:24">
      <c r="X404" s="27"/>
    </row>
    <row r="405" spans="24:24">
      <c r="X405" s="27"/>
    </row>
    <row r="406" spans="24:24">
      <c r="X406" s="27"/>
    </row>
    <row r="407" spans="24:24">
      <c r="X407" s="27"/>
    </row>
    <row r="408" spans="24:24">
      <c r="X408" s="27"/>
    </row>
    <row r="409" spans="24:24">
      <c r="X409" s="27"/>
    </row>
    <row r="410" spans="24:24">
      <c r="X410" s="27"/>
    </row>
    <row r="411" spans="24:24">
      <c r="X411" s="27"/>
    </row>
    <row r="412" spans="24:24">
      <c r="X412" s="27"/>
    </row>
    <row r="413" spans="24:24">
      <c r="X413" s="27"/>
    </row>
    <row r="414" spans="24:24">
      <c r="X414" s="27"/>
    </row>
    <row r="415" spans="24:24">
      <c r="X415" s="27"/>
    </row>
    <row r="416" spans="24:24">
      <c r="X416" s="27"/>
    </row>
    <row r="417" spans="24:24">
      <c r="X417" s="27"/>
    </row>
    <row r="418" spans="24:24">
      <c r="X418" s="27"/>
    </row>
    <row r="419" spans="24:24">
      <c r="X419" s="27"/>
    </row>
    <row r="420" spans="24:24">
      <c r="X420" s="27"/>
    </row>
    <row r="421" spans="24:24">
      <c r="X421" s="27"/>
    </row>
    <row r="422" spans="24:24">
      <c r="X422" s="27"/>
    </row>
    <row r="423" spans="24:24">
      <c r="X423" s="27"/>
    </row>
    <row r="424" spans="24:24">
      <c r="X424" s="27"/>
    </row>
    <row r="425" spans="24:24">
      <c r="X425" s="27"/>
    </row>
    <row r="426" spans="24:24">
      <c r="X426" s="27"/>
    </row>
    <row r="427" spans="24:24">
      <c r="X427" s="27"/>
    </row>
    <row r="428" spans="24:24">
      <c r="X428" s="27"/>
    </row>
    <row r="429" spans="24:24">
      <c r="X429" s="27"/>
    </row>
    <row r="430" spans="24:24">
      <c r="X430" s="27"/>
    </row>
    <row r="431" spans="24:24">
      <c r="X431" s="27"/>
    </row>
    <row r="432" spans="24:24">
      <c r="X432" s="27"/>
    </row>
    <row r="433" spans="24:24">
      <c r="X433" s="27"/>
    </row>
    <row r="434" spans="24:24">
      <c r="X434" s="27"/>
    </row>
    <row r="435" spans="24:24">
      <c r="X435" s="27"/>
    </row>
    <row r="436" spans="24:24">
      <c r="X436" s="27"/>
    </row>
    <row r="437" spans="24:24">
      <c r="X437" s="27"/>
    </row>
    <row r="438" spans="24:24">
      <c r="X438" s="27"/>
    </row>
    <row r="439" spans="24:24">
      <c r="X439" s="27"/>
    </row>
    <row r="440" spans="24:24">
      <c r="X440" s="27"/>
    </row>
    <row r="441" spans="24:24">
      <c r="X441" s="27"/>
    </row>
    <row r="442" spans="24:24">
      <c r="X442" s="27"/>
    </row>
    <row r="443" spans="24:24">
      <c r="X443" s="27"/>
    </row>
    <row r="444" spans="24:24">
      <c r="X444" s="27"/>
    </row>
    <row r="445" spans="24:24">
      <c r="X445" s="27"/>
    </row>
    <row r="446" spans="24:24">
      <c r="X446" s="27"/>
    </row>
    <row r="447" spans="24:24">
      <c r="X447" s="27"/>
    </row>
    <row r="448" spans="24:24">
      <c r="X448" s="27"/>
    </row>
    <row r="449" spans="24:24">
      <c r="X449" s="27"/>
    </row>
    <row r="450" spans="24:24">
      <c r="X450" s="27"/>
    </row>
    <row r="451" spans="24:24">
      <c r="X451" s="27"/>
    </row>
    <row r="452" spans="24:24">
      <c r="X452" s="27"/>
    </row>
    <row r="453" spans="24:24">
      <c r="X453" s="27"/>
    </row>
    <row r="454" spans="24:24">
      <c r="X454" s="27"/>
    </row>
    <row r="455" spans="24:24">
      <c r="X455" s="27"/>
    </row>
    <row r="456" spans="24:24">
      <c r="X456" s="27"/>
    </row>
    <row r="457" spans="24:24">
      <c r="X457" s="27"/>
    </row>
    <row r="458" spans="24:24">
      <c r="X458" s="27"/>
    </row>
    <row r="459" spans="24:24">
      <c r="X459" s="27"/>
    </row>
    <row r="460" spans="24:24">
      <c r="X460" s="27"/>
    </row>
    <row r="461" spans="24:24">
      <c r="X461" s="27"/>
    </row>
    <row r="462" spans="24:24">
      <c r="X462" s="27"/>
    </row>
    <row r="463" spans="24:24">
      <c r="X463" s="27"/>
    </row>
    <row r="464" spans="24:24">
      <c r="X464" s="27"/>
    </row>
    <row r="465" spans="24:24">
      <c r="X465" s="27"/>
    </row>
    <row r="466" spans="24:24">
      <c r="X466" s="27"/>
    </row>
    <row r="467" spans="24:24">
      <c r="X467" s="27"/>
    </row>
    <row r="468" spans="24:24">
      <c r="X468" s="27"/>
    </row>
    <row r="469" spans="24:24">
      <c r="X469" s="27"/>
    </row>
    <row r="470" spans="24:24">
      <c r="X470" s="27"/>
    </row>
    <row r="471" spans="24:24">
      <c r="X471" s="27"/>
    </row>
    <row r="472" spans="24:24">
      <c r="X472" s="27"/>
    </row>
    <row r="473" spans="24:24">
      <c r="X473" s="27"/>
    </row>
    <row r="474" spans="24:24">
      <c r="X474" s="27"/>
    </row>
    <row r="475" spans="24:24">
      <c r="X475" s="27"/>
    </row>
    <row r="476" spans="24:24">
      <c r="X476" s="27"/>
    </row>
    <row r="477" spans="24:24">
      <c r="X477" s="27"/>
    </row>
    <row r="478" spans="24:24">
      <c r="X478" s="27"/>
    </row>
    <row r="479" spans="24:24">
      <c r="X479" s="27"/>
    </row>
    <row r="480" spans="24:24">
      <c r="X480" s="27"/>
    </row>
    <row r="481" spans="24:24">
      <c r="X481" s="27"/>
    </row>
    <row r="482" spans="24:24">
      <c r="X482" s="27"/>
    </row>
    <row r="483" spans="24:24">
      <c r="X483" s="27"/>
    </row>
    <row r="484" spans="24:24">
      <c r="X484" s="27"/>
    </row>
    <row r="485" spans="24:24">
      <c r="X485" s="27"/>
    </row>
    <row r="486" spans="24:24">
      <c r="X486" s="27"/>
    </row>
    <row r="487" spans="24:24">
      <c r="X487" s="27"/>
    </row>
    <row r="488" spans="24:24">
      <c r="X488" s="27"/>
    </row>
    <row r="489" spans="24:24">
      <c r="X489" s="27"/>
    </row>
    <row r="490" spans="24:24">
      <c r="X490" s="27"/>
    </row>
    <row r="491" spans="24:24">
      <c r="X491" s="27"/>
    </row>
    <row r="492" spans="24:24">
      <c r="X492" s="27"/>
    </row>
    <row r="493" spans="24:24">
      <c r="X493" s="27"/>
    </row>
    <row r="494" spans="24:24">
      <c r="X494" s="27"/>
    </row>
    <row r="495" spans="24:24">
      <c r="X495" s="27"/>
    </row>
    <row r="496" spans="24:24">
      <c r="X496" s="27"/>
    </row>
    <row r="497" spans="24:24">
      <c r="X497" s="27"/>
    </row>
    <row r="498" spans="24:24">
      <c r="X498" s="27"/>
    </row>
    <row r="499" spans="24:24">
      <c r="X499" s="27"/>
    </row>
    <row r="500" spans="24:24">
      <c r="X500" s="27"/>
    </row>
    <row r="501" spans="24:24">
      <c r="X501" s="27"/>
    </row>
    <row r="502" spans="24:24">
      <c r="X502" s="27"/>
    </row>
    <row r="503" spans="24:24">
      <c r="X503" s="27"/>
    </row>
    <row r="504" spans="24:24">
      <c r="X504" s="27"/>
    </row>
    <row r="505" spans="24:24">
      <c r="X505" s="27"/>
    </row>
    <row r="506" spans="24:24">
      <c r="X506" s="27"/>
    </row>
    <row r="507" spans="24:24">
      <c r="X507" s="27"/>
    </row>
    <row r="508" spans="24:24">
      <c r="X508" s="27"/>
    </row>
    <row r="509" spans="24:24">
      <c r="X509" s="27"/>
    </row>
    <row r="510" spans="24:24">
      <c r="X510" s="27"/>
    </row>
    <row r="511" spans="24:24">
      <c r="X511" s="27"/>
    </row>
    <row r="512" spans="24:24">
      <c r="X512" s="27"/>
    </row>
    <row r="513" spans="24:24">
      <c r="X513" s="27"/>
    </row>
    <row r="514" spans="24:24">
      <c r="X514" s="27"/>
    </row>
    <row r="515" spans="24:24">
      <c r="X515" s="27"/>
    </row>
    <row r="516" spans="24:24">
      <c r="X516" s="27"/>
    </row>
    <row r="517" spans="24:24">
      <c r="X517" s="27"/>
    </row>
    <row r="518" spans="24:24">
      <c r="X518" s="27"/>
    </row>
    <row r="519" spans="24:24">
      <c r="X519" s="27"/>
    </row>
    <row r="520" spans="24:24">
      <c r="X520" s="27"/>
    </row>
    <row r="521" spans="24:24">
      <c r="X521" s="27"/>
    </row>
    <row r="522" spans="24:24">
      <c r="X522" s="27"/>
    </row>
    <row r="523" spans="24:24">
      <c r="X523" s="27"/>
    </row>
    <row r="524" spans="24:24">
      <c r="X524" s="27"/>
    </row>
    <row r="525" spans="24:24">
      <c r="X525" s="27"/>
    </row>
    <row r="526" spans="24:24">
      <c r="X526" s="27"/>
    </row>
    <row r="527" spans="24:24">
      <c r="X527" s="27"/>
    </row>
    <row r="528" spans="24:24">
      <c r="X528" s="27"/>
    </row>
    <row r="529" spans="24:24">
      <c r="X529" s="27"/>
    </row>
    <row r="530" spans="24:24">
      <c r="X530" s="27"/>
    </row>
    <row r="531" spans="24:24">
      <c r="X531" s="27"/>
    </row>
    <row r="532" spans="24:24">
      <c r="X532" s="27"/>
    </row>
    <row r="533" spans="24:24">
      <c r="X533" s="27"/>
    </row>
    <row r="534" spans="24:24">
      <c r="X534" s="27"/>
    </row>
    <row r="535" spans="24:24">
      <c r="X535" s="27"/>
    </row>
    <row r="536" spans="24:24">
      <c r="X536" s="27"/>
    </row>
    <row r="537" spans="24:24">
      <c r="X537" s="27"/>
    </row>
    <row r="538" spans="24:24">
      <c r="X538" s="27"/>
    </row>
    <row r="539" spans="24:24">
      <c r="X539" s="27"/>
    </row>
    <row r="540" spans="24:24">
      <c r="X540" s="27"/>
    </row>
    <row r="541" spans="24:24">
      <c r="X541" s="27"/>
    </row>
    <row r="542" spans="24:24">
      <c r="X542" s="27"/>
    </row>
    <row r="543" spans="24:24">
      <c r="X543" s="27"/>
    </row>
    <row r="544" spans="24:24">
      <c r="X544" s="27"/>
    </row>
    <row r="545" spans="24:24">
      <c r="X545" s="27"/>
    </row>
    <row r="546" spans="24:24">
      <c r="X546" s="27"/>
    </row>
    <row r="547" spans="24:24">
      <c r="X547" s="27"/>
    </row>
    <row r="548" spans="24:24">
      <c r="X548" s="27"/>
    </row>
    <row r="549" spans="24:24">
      <c r="X549" s="27"/>
    </row>
    <row r="550" spans="24:24">
      <c r="X550" s="27"/>
    </row>
    <row r="551" spans="24:24">
      <c r="X551" s="27"/>
    </row>
    <row r="552" spans="24:24">
      <c r="X552" s="27"/>
    </row>
    <row r="553" spans="24:24">
      <c r="X553" s="27"/>
    </row>
    <row r="554" spans="24:24">
      <c r="X554" s="27"/>
    </row>
    <row r="555" spans="24:24">
      <c r="X555" s="27"/>
    </row>
    <row r="556" spans="24:24">
      <c r="X556" s="27"/>
    </row>
    <row r="557" spans="24:24">
      <c r="X557" s="27"/>
    </row>
    <row r="558" spans="24:24">
      <c r="X558" s="27"/>
    </row>
    <row r="559" spans="24:24">
      <c r="X559" s="27"/>
    </row>
    <row r="560" spans="24:24">
      <c r="X560" s="27"/>
    </row>
    <row r="561" spans="24:24">
      <c r="X561" s="27"/>
    </row>
    <row r="562" spans="24:24">
      <c r="X562" s="27"/>
    </row>
    <row r="563" spans="24:24">
      <c r="X563" s="27"/>
    </row>
    <row r="564" spans="24:24">
      <c r="X564" s="27"/>
    </row>
    <row r="565" spans="24:24">
      <c r="X565" s="27"/>
    </row>
    <row r="566" spans="24:24">
      <c r="X566" s="27"/>
    </row>
    <row r="567" spans="24:24">
      <c r="X567" s="27"/>
    </row>
    <row r="568" spans="24:24">
      <c r="X568" s="27"/>
    </row>
    <row r="569" spans="24:24">
      <c r="X569" s="27"/>
    </row>
    <row r="570" spans="24:24">
      <c r="X570" s="27"/>
    </row>
  </sheetData>
  <mergeCells count="9">
    <mergeCell ref="A7:C40"/>
    <mergeCell ref="I9:J11"/>
    <mergeCell ref="F9:G10"/>
    <mergeCell ref="Q7:U40"/>
    <mergeCell ref="F14:G15"/>
    <mergeCell ref="F22:G23"/>
    <mergeCell ref="L14:M15"/>
    <mergeCell ref="L16:M16"/>
    <mergeCell ref="F24:G24"/>
  </mergeCells>
  <phoneticPr fontId="2" type="noConversion"/>
  <dataValidations count="1">
    <dataValidation type="list" allowBlank="1" showInputMessage="1" showErrorMessage="1" sqref="L16">
      <formula1>$F$2:$J$2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J65"/>
  <sheetViews>
    <sheetView tabSelected="1" topLeftCell="A31" zoomScale="150" zoomScaleNormal="150" workbookViewId="0">
      <selection activeCell="E41" sqref="E41"/>
    </sheetView>
  </sheetViews>
  <sheetFormatPr baseColWidth="10" defaultRowHeight="12.75"/>
  <sheetData>
    <row r="2" spans="1:9">
      <c r="D2" s="42"/>
    </row>
    <row r="3" spans="1:9">
      <c r="D3" s="42"/>
    </row>
    <row r="4" spans="1:9">
      <c r="D4" s="42"/>
    </row>
    <row r="5" spans="1:9">
      <c r="D5" s="43"/>
    </row>
    <row r="6" spans="1:9">
      <c r="D6" s="43"/>
    </row>
    <row r="7" spans="1:9">
      <c r="D7" s="43"/>
    </row>
    <row r="8" spans="1:9" ht="15.75">
      <c r="E8" s="44"/>
    </row>
    <row r="9" spans="1:9" ht="21">
      <c r="A9" s="91" t="str">
        <f>"CONSTAT DE VERIFICATION N°"&amp;" "&amp;VLOOKUP(accueil!I9,'[1]BASE 2016'!$A:$AC,25,FALSE)</f>
        <v>CONSTAT DE VERIFICATION N° 160606</v>
      </c>
      <c r="B9" s="92"/>
      <c r="C9" s="92"/>
      <c r="D9" s="92"/>
      <c r="E9" s="92"/>
      <c r="F9" s="92"/>
      <c r="G9" s="93"/>
      <c r="H9" s="63"/>
      <c r="I9" s="63"/>
    </row>
    <row r="10" spans="1:9">
      <c r="A10" s="45"/>
    </row>
    <row r="11" spans="1:9">
      <c r="A11" s="46" t="s">
        <v>59</v>
      </c>
      <c r="B11" s="47"/>
      <c r="C11" s="58">
        <f>VLOOKUP(accueil!I9,'[1]BASE 2016'!$A:$AC,18,FALSE)</f>
        <v>42526</v>
      </c>
    </row>
    <row r="12" spans="1:9">
      <c r="A12" s="46"/>
    </row>
    <row r="13" spans="1:9">
      <c r="A13" s="46" t="s">
        <v>60</v>
      </c>
      <c r="C13" s="48" t="str">
        <f>VLOOKUP(accueil!I9,'[1]BASE 2016'!$A:$AC,3,FALSE)</f>
        <v>DUDULE</v>
      </c>
    </row>
    <row r="14" spans="1:9">
      <c r="C14" s="48"/>
    </row>
    <row r="15" spans="1:9">
      <c r="C15" s="48"/>
    </row>
    <row r="16" spans="1:9">
      <c r="C16" s="48"/>
    </row>
    <row r="17" spans="1:10">
      <c r="C17" s="48"/>
    </row>
    <row r="18" spans="1:10">
      <c r="A18" s="48"/>
    </row>
    <row r="19" spans="1:10">
      <c r="A19" s="48" t="s">
        <v>61</v>
      </c>
      <c r="C19" s="60" t="str">
        <f>VLOOKUP(accueil!I9,'[1]BASE 2016'!$A:$AC,9,FALSE)</f>
        <v>MULTIMETRE</v>
      </c>
    </row>
    <row r="20" spans="1:10">
      <c r="A20" s="48" t="s">
        <v>62</v>
      </c>
      <c r="C20" s="60" t="str">
        <f>VLOOKUP(accueil!I9,'[1]BASE 2016'!$A:$AC,10,FALSE)</f>
        <v>FLUKE</v>
      </c>
    </row>
    <row r="21" spans="1:10">
      <c r="A21" s="48" t="s">
        <v>63</v>
      </c>
      <c r="B21" s="48" t="s">
        <v>64</v>
      </c>
      <c r="C21" s="60">
        <f>VLOOKUP(accueil!I9,'[1]BASE 2016'!$A:$AC,11,FALSE)</f>
        <v>115</v>
      </c>
    </row>
    <row r="22" spans="1:10">
      <c r="A22" s="48" t="s">
        <v>65</v>
      </c>
      <c r="C22" s="60" t="str">
        <f>VLOOKUP(accueil!I9,'[1]BASE 2016'!$A:$AC,12,FALSE)</f>
        <v>02020202</v>
      </c>
    </row>
    <row r="23" spans="1:10">
      <c r="A23" s="48" t="s">
        <v>66</v>
      </c>
      <c r="C23" s="60" t="str">
        <f>VLOOKUP(accueil!I9,'[1]BASE 2016'!$A:$AC,13,FALSE)</f>
        <v>G252</v>
      </c>
    </row>
    <row r="24" spans="1:10">
      <c r="A24" s="48"/>
      <c r="C24" s="60"/>
    </row>
    <row r="25" spans="1:10" ht="12.75" customHeight="1">
      <c r="A25" s="90"/>
      <c r="B25" s="90"/>
      <c r="C25" s="90"/>
      <c r="D25" s="90"/>
      <c r="E25" s="90"/>
      <c r="F25" s="90"/>
      <c r="G25" s="90"/>
      <c r="H25" s="62"/>
      <c r="I25" s="62"/>
      <c r="J25" s="62"/>
    </row>
    <row r="26" spans="1:10" ht="12.75" customHeight="1">
      <c r="A26" s="90"/>
      <c r="B26" s="90"/>
      <c r="C26" s="90"/>
      <c r="D26" s="90"/>
      <c r="E26" s="90"/>
      <c r="F26" s="90"/>
      <c r="G26" s="90"/>
      <c r="H26" s="62"/>
      <c r="I26" s="62"/>
      <c r="J26" s="62"/>
    </row>
    <row r="27" spans="1:10">
      <c r="A27" s="90"/>
      <c r="B27" s="90"/>
      <c r="C27" s="90"/>
      <c r="D27" s="90"/>
      <c r="E27" s="90"/>
      <c r="F27" s="90"/>
      <c r="G27" s="90"/>
      <c r="H27" s="62"/>
      <c r="I27" s="62"/>
      <c r="J27" s="62"/>
    </row>
    <row r="28" spans="1:10" ht="12.75" customHeight="1">
      <c r="A28" s="90"/>
      <c r="B28" s="90"/>
      <c r="C28" s="90"/>
      <c r="D28" s="90"/>
      <c r="E28" s="90"/>
      <c r="F28" s="90"/>
      <c r="G28" s="90"/>
      <c r="H28" s="62"/>
      <c r="I28" s="62"/>
      <c r="J28" s="62"/>
    </row>
    <row r="29" spans="1:10">
      <c r="A29" s="90"/>
      <c r="B29" s="90"/>
      <c r="C29" s="90"/>
      <c r="D29" s="90"/>
      <c r="E29" s="90"/>
      <c r="F29" s="90"/>
      <c r="G29" s="90"/>
      <c r="H29" s="62"/>
      <c r="I29" s="62"/>
      <c r="J29" s="62"/>
    </row>
    <row r="30" spans="1:10">
      <c r="A30" s="90"/>
      <c r="B30" s="90"/>
      <c r="C30" s="90"/>
      <c r="D30" s="90"/>
      <c r="E30" s="90"/>
      <c r="F30" s="90"/>
      <c r="G30" s="90"/>
      <c r="H30" s="62"/>
      <c r="I30" s="62"/>
      <c r="J30" s="62"/>
    </row>
    <row r="31" spans="1:10">
      <c r="A31" s="51" t="s">
        <v>67</v>
      </c>
    </row>
    <row r="32" spans="1:10">
      <c r="A32" s="50"/>
    </row>
    <row r="33" spans="1:6">
      <c r="A33" s="51" t="s">
        <v>68</v>
      </c>
    </row>
    <row r="34" spans="1:6">
      <c r="A34" s="45"/>
    </row>
    <row r="35" spans="1:6">
      <c r="A35" s="51" t="s">
        <v>69</v>
      </c>
    </row>
    <row r="36" spans="1:6">
      <c r="A36" s="50"/>
    </row>
    <row r="37" spans="1:6">
      <c r="A37" s="51" t="s">
        <v>70</v>
      </c>
    </row>
    <row r="38" spans="1:6">
      <c r="A38" s="64" t="str">
        <f>VLOOKUP(accueil!I9,'[1]BASE 2016'!$A:$AC,26,FALSE)</f>
        <v>GENERATEUR MULTIFONCTIONS 001.12</v>
      </c>
    </row>
    <row r="39" spans="1:6">
      <c r="A39" s="50">
        <f>VLOOKUP(accueil!I9,'[1]BASE 2016'!$A:$AC,27,FALSE)</f>
        <v>0</v>
      </c>
    </row>
    <row r="40" spans="1:6">
      <c r="A40" s="50">
        <f>VLOOKUP(accueil!I9,'[1]BASE 2016'!$A:$AC,28,FALSE)</f>
        <v>0</v>
      </c>
    </row>
    <row r="41" spans="1:6">
      <c r="A41" s="50"/>
    </row>
    <row r="42" spans="1:6">
      <c r="A42" s="51" t="s">
        <v>71</v>
      </c>
    </row>
    <row r="43" spans="1:6">
      <c r="A43" s="50"/>
    </row>
    <row r="44" spans="1:6">
      <c r="A44" s="50" t="s">
        <v>72</v>
      </c>
      <c r="B44" s="50" t="s">
        <v>73</v>
      </c>
      <c r="E44" s="89" t="str">
        <f>IF('Relevé de mesure'!G166&gt;0,"NON CONFORME","CONFORME")</f>
        <v>CONFORME</v>
      </c>
      <c r="F44" s="89"/>
    </row>
    <row r="45" spans="1:6">
      <c r="A45" s="50" t="s">
        <v>74</v>
      </c>
      <c r="B45" s="50" t="s">
        <v>75</v>
      </c>
      <c r="E45" s="89"/>
      <c r="F45" s="89"/>
    </row>
    <row r="46" spans="1:6">
      <c r="A46" s="52"/>
    </row>
    <row r="47" spans="1:6" ht="15">
      <c r="A47" s="53"/>
    </row>
    <row r="48" spans="1:6" ht="15">
      <c r="A48" s="53" t="s">
        <v>76</v>
      </c>
      <c r="B48" s="54" t="s">
        <v>77</v>
      </c>
    </row>
    <row r="49" spans="1:4">
      <c r="A49" s="48"/>
    </row>
    <row r="50" spans="1:4">
      <c r="A50" s="55" t="s">
        <v>78</v>
      </c>
    </row>
    <row r="51" spans="1:4">
      <c r="A51" s="49" t="s">
        <v>79</v>
      </c>
      <c r="D51" t="str">
        <f>VLOOKUP(accueil!I9,[1]!BASE,20,FALSE)</f>
        <v>F. HILL</v>
      </c>
    </row>
    <row r="52" spans="1:4">
      <c r="A52" s="49"/>
    </row>
    <row r="53" spans="1:4">
      <c r="A53" s="49" t="s">
        <v>81</v>
      </c>
      <c r="C53" s="61">
        <f>VLOOKUP(accueil!I9,[1]!BASE,23,FALSE)</f>
        <v>2</v>
      </c>
      <c r="D53" s="59" t="s">
        <v>83</v>
      </c>
    </row>
    <row r="54" spans="1:4">
      <c r="A54" s="49"/>
    </row>
    <row r="55" spans="1:4">
      <c r="A55" s="49"/>
    </row>
    <row r="62" spans="1:4">
      <c r="D62" s="56"/>
    </row>
    <row r="63" spans="1:4">
      <c r="D63" s="56"/>
    </row>
    <row r="64" spans="1:4">
      <c r="D64" s="56"/>
    </row>
    <row r="65" spans="4:4">
      <c r="D65" s="57"/>
    </row>
  </sheetData>
  <mergeCells count="4">
    <mergeCell ref="E44:F45"/>
    <mergeCell ref="A28:G30"/>
    <mergeCell ref="A25:G27"/>
    <mergeCell ref="A9:G9"/>
  </mergeCells>
  <conditionalFormatting sqref="E44:F45">
    <cfRule type="cellIs" dxfId="22" priority="1" operator="equal">
      <formula>"CONFORME"</formula>
    </cfRule>
    <cfRule type="cellIs" dxfId="21" priority="2" operator="equal">
      <formula>"NON CONFORME"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68"/>
  <sheetViews>
    <sheetView zoomScale="70" zoomScaleNormal="70" workbookViewId="0">
      <selection activeCell="L30" sqref="L30"/>
    </sheetView>
  </sheetViews>
  <sheetFormatPr baseColWidth="10" defaultColWidth="10" defaultRowHeight="12.75"/>
  <cols>
    <col min="1" max="1" width="11.140625" style="3" customWidth="1"/>
    <col min="2" max="2" width="5.28515625" style="3" customWidth="1"/>
    <col min="3" max="3" width="15.85546875" style="3" customWidth="1"/>
    <col min="4" max="4" width="11.42578125" style="3" customWidth="1"/>
    <col min="5" max="5" width="11.28515625" style="3" customWidth="1"/>
    <col min="6" max="6" width="16" style="6" customWidth="1"/>
    <col min="7" max="7" width="17.42578125" style="3" customWidth="1"/>
    <col min="8" max="8" width="0" style="3" hidden="1" customWidth="1"/>
    <col min="9" max="9" width="6.42578125" style="3" hidden="1" customWidth="1"/>
    <col min="10" max="10" width="31.28515625" style="3" customWidth="1"/>
    <col min="11" max="11" width="32.5703125" style="3" customWidth="1"/>
    <col min="12" max="12" width="30.85546875" style="3" customWidth="1"/>
    <col min="13" max="16384" width="10" style="3"/>
  </cols>
  <sheetData>
    <row r="1" spans="1:16" ht="24" customHeight="1">
      <c r="A1" s="2"/>
      <c r="B1" s="2"/>
      <c r="C1" s="2"/>
      <c r="E1" s="4" t="s">
        <v>10</v>
      </c>
      <c r="F1" s="3"/>
    </row>
    <row r="2" spans="1:16">
      <c r="E2" s="5"/>
    </row>
    <row r="3" spans="1:16">
      <c r="A3" s="5" t="s">
        <v>11</v>
      </c>
      <c r="B3" s="5"/>
      <c r="C3" s="5"/>
    </row>
    <row r="4" spans="1:16">
      <c r="A4" s="5" t="s">
        <v>12</v>
      </c>
      <c r="B4" s="5"/>
      <c r="C4" s="5"/>
    </row>
    <row r="6" spans="1:16">
      <c r="A6" s="5" t="s">
        <v>87</v>
      </c>
      <c r="B6" s="5"/>
      <c r="C6" s="80" t="str">
        <f>CV!C19</f>
        <v>MULTIMETRE</v>
      </c>
    </row>
    <row r="7" spans="1:16">
      <c r="A7" s="5" t="s">
        <v>85</v>
      </c>
      <c r="B7" s="5"/>
      <c r="C7" s="80" t="str">
        <f>CV!C20</f>
        <v>FLUKE</v>
      </c>
    </row>
    <row r="8" spans="1:16">
      <c r="A8" s="5" t="s">
        <v>86</v>
      </c>
      <c r="B8" s="5"/>
      <c r="C8" s="80">
        <f>CV!C21</f>
        <v>115</v>
      </c>
    </row>
    <row r="10" spans="1:16">
      <c r="D10" s="103" t="s">
        <v>84</v>
      </c>
      <c r="E10" s="104"/>
      <c r="F10" s="94" t="str">
        <f>CV!C23</f>
        <v>G252</v>
      </c>
      <c r="G10" s="95"/>
      <c r="H10" s="95"/>
      <c r="I10" s="95"/>
      <c r="J10" s="95"/>
      <c r="K10" s="66"/>
      <c r="L10" s="76"/>
    </row>
    <row r="11" spans="1:16">
      <c r="A11" s="103" t="s">
        <v>24</v>
      </c>
      <c r="B11" s="104"/>
      <c r="C11" s="9" t="s">
        <v>25</v>
      </c>
      <c r="D11" s="7" t="s">
        <v>13</v>
      </c>
      <c r="E11" s="7" t="s">
        <v>14</v>
      </c>
      <c r="F11" s="65" t="s">
        <v>15</v>
      </c>
      <c r="G11" s="65" t="s">
        <v>16</v>
      </c>
      <c r="J11" s="67" t="s">
        <v>58</v>
      </c>
      <c r="K11" s="65" t="s">
        <v>88</v>
      </c>
      <c r="L11" s="67" t="s">
        <v>89</v>
      </c>
    </row>
    <row r="12" spans="1:16">
      <c r="K12" s="6"/>
    </row>
    <row r="13" spans="1:16">
      <c r="A13" s="10" t="s">
        <v>8</v>
      </c>
      <c r="B13" s="10"/>
      <c r="C13" s="10"/>
      <c r="D13" s="11"/>
      <c r="E13" s="11"/>
      <c r="F13" s="12"/>
      <c r="G13" s="11"/>
      <c r="K13" s="12"/>
    </row>
    <row r="14" spans="1:16">
      <c r="A14" s="10"/>
      <c r="B14" s="10"/>
      <c r="C14" s="10"/>
      <c r="D14" s="11"/>
      <c r="E14" s="11"/>
      <c r="F14" s="12"/>
      <c r="G14" s="11"/>
      <c r="K14" s="12"/>
    </row>
    <row r="15" spans="1:16">
      <c r="A15" s="106">
        <f>IF(INDEX('LISTES MULTIMETRE'!C2:C5,accueil!$D$2,1)="","",INDEX('LISTES MULTIMETRE'!C2:C5,accueil!$D$2,1))</f>
        <v>50</v>
      </c>
      <c r="B15" s="106" t="str">
        <f>IF(INDEX('LISTES MULTIMETRE'!D2:D5,accueil!$D$2,1)="","",INDEX('LISTES MULTIMETRE'!D2:D5,accueil!$D$2,1))</f>
        <v>mV</v>
      </c>
      <c r="C15" s="30">
        <f>IF(A15="","",A15*(-1))</f>
        <v>-50</v>
      </c>
      <c r="D15" s="14">
        <f>IF(C15="","",C15+(C15*INDEX('LISTES MULTIMETRE'!$E$2:$E$5,accueil!$D$2,1))-INDEX('LISTES MULTIMETRE'!$F$2:$F$5,accueil!$D$2,1))</f>
        <v>-50.045000000000002</v>
      </c>
      <c r="E15" s="14">
        <f>IF(C15="","",C15-(C15*INDEX('LISTES MULTIMETRE'!$E$2:$E$5,accueil!$D$2,1))+INDEX('LISTES MULTIMETRE'!$F$2:$F$5,accueil!$D$2,1))</f>
        <v>-49.954999999999998</v>
      </c>
      <c r="F15" s="14">
        <v>-50</v>
      </c>
      <c r="G15" s="32" t="str">
        <f>IF(C15="","",IF(AND(F15&lt;E15-K15*1000,F15&gt;D15+K15*1000),"CONFORME","NON CONFORME"))</f>
        <v>CONFORME</v>
      </c>
      <c r="H15" s="3" t="s">
        <v>17</v>
      </c>
      <c r="I15" s="3" t="s">
        <v>18</v>
      </c>
      <c r="J15" s="77">
        <f t="array" ref="J15">INDEX('[2]correction VDC '!$R$10:$R$27,MATCH(TRUE,'[2]correction VDC '!$P$10:$P$27&gt;=C15,0))</f>
        <v>1.0565194401419847E-6</v>
      </c>
      <c r="K15" s="17">
        <f>SQRT((J15/2)^2+(L15/1000/SQRT(12))^2)</f>
        <v>6.0198975504805442E-7</v>
      </c>
      <c r="L15" s="3">
        <v>1E-3</v>
      </c>
      <c r="O15" s="28"/>
      <c r="P15" s="28"/>
    </row>
    <row r="16" spans="1:16">
      <c r="A16" s="106"/>
      <c r="B16" s="106"/>
      <c r="C16" s="30">
        <f>IF(A15="","",A15*1)</f>
        <v>50</v>
      </c>
      <c r="D16" s="14">
        <f>IF(C16="","",C16-(C16*INDEX('LISTES MULTIMETRE'!$E$2:$E$5,accueil!$D$2,1))-INDEX('LISTES MULTIMETRE'!$F$2:$F$5,accueil!$D$2,1))</f>
        <v>49.954999999999998</v>
      </c>
      <c r="E16" s="14">
        <f>IF(C16="","",C16+(C16*INDEX('LISTES MULTIMETRE'!$E$2:$E$5,accueil!$D$2,1))+INDEX('LISTES MULTIMETRE'!$F$2:$F$5,accueil!$D$2,1))</f>
        <v>50.045000000000002</v>
      </c>
      <c r="F16" s="14">
        <v>50.01</v>
      </c>
      <c r="G16" s="32" t="str">
        <f t="shared" ref="G16:G18" si="0">IF(C16="","",IF(AND(F16&lt;E16-K16*1000,F16&gt;D16+K16*1000),"CONFORME","NON CONFORME"))</f>
        <v>CONFORME</v>
      </c>
      <c r="J16" s="77">
        <f t="array" ref="J16">INDEX('[2]correction VDC '!$R$10:$R$27,MATCH(TRUE,'[2]correction VDC '!$P$10:$P$27&gt;=C16,0))</f>
        <v>1.1743331434686851E-6</v>
      </c>
      <c r="K16" s="17">
        <f>SQRT((J16/2)^2+(L16/1000/SQRT(12))^2)</f>
        <v>6.5429191978473509E-7</v>
      </c>
      <c r="L16" s="3">
        <v>1E-3</v>
      </c>
      <c r="P16" s="28"/>
    </row>
    <row r="17" spans="1:16">
      <c r="A17" s="107">
        <f>IF(INDEX('LISTES MULTIMETRE'!G2:G5,accueil!$D$2,1)="","",INDEX('LISTES MULTIMETRE'!G2:G5,accueil!$D$2,1))</f>
        <v>500</v>
      </c>
      <c r="B17" s="107" t="e">
        <f>IF(INDEX('LISTES MULTIMETRE'!H5:H5,accueil!$D$2,1)="","",INDEX('LISTES MULTIMETRE'!H2:H5,accueil!$D$2,1))</f>
        <v>#REF!</v>
      </c>
      <c r="C17" s="31">
        <f>IF(A17="","",A17*-1)</f>
        <v>-500</v>
      </c>
      <c r="D17" s="16">
        <f>IF(C17="","",C17+(C17*INDEX('LISTES MULTIMETRE'!$I$2:$I$5,accueil!$D$2,1))-INDEX('LISTES MULTIMETRE'!$J$2:$J$5,accueil!$D$2,1))</f>
        <v>-500.14499999999998</v>
      </c>
      <c r="E17" s="16">
        <f>IF(C17="","",C17-(C17*INDEX('LISTES MULTIMETRE'!$I$2:$I$5,accueil!$D$2,1))+INDEX('LISTES MULTIMETRE'!$J$2:$J$5,accueil!$D$2,1))</f>
        <v>-499.85500000000002</v>
      </c>
      <c r="F17" s="16">
        <v>-500</v>
      </c>
      <c r="G17" s="32" t="str">
        <f t="shared" si="0"/>
        <v>CONFORME</v>
      </c>
      <c r="H17" s="3" t="s">
        <v>17</v>
      </c>
      <c r="I17" s="3" t="s">
        <v>18</v>
      </c>
      <c r="J17" s="77">
        <f t="array" ref="J17">INDEX('[2]correction VDC '!$R$10:$R$27,MATCH(TRUE,'[2]correction VDC '!$P$10:$P$27&gt;=C17,0))</f>
        <v>1.0565194401419847E-6</v>
      </c>
      <c r="K17" s="17">
        <f t="shared" ref="K17:K18" si="1">SQRT((J17/2)^2+(L17/1000/SQRT(12))^2)</f>
        <v>2.9346876605838007E-6</v>
      </c>
      <c r="L17" s="3">
        <v>0.01</v>
      </c>
      <c r="P17" s="28"/>
    </row>
    <row r="18" spans="1:16">
      <c r="A18" s="107"/>
      <c r="B18" s="107"/>
      <c r="C18" s="31">
        <f>IF(A17="","",A17*1)</f>
        <v>500</v>
      </c>
      <c r="D18" s="16">
        <f>IF(C18="","",C18-(C18*INDEX('LISTES MULTIMETRE'!$I$2:$I$5,accueil!$D$2,1))-INDEX('LISTES MULTIMETRE'!$J$2:$J$5,accueil!$D$2,1))</f>
        <v>499.85500000000002</v>
      </c>
      <c r="E18" s="16">
        <f>IF(C18="","",C18+(C18*INDEX('LISTES MULTIMETRE'!$E$2:$E$5,accueil!$D$2,1))+INDEX('LISTES MULTIMETRE'!$F$2:$F$5,accueil!$D$2,1))</f>
        <v>500.27</v>
      </c>
      <c r="F18" s="16">
        <v>500</v>
      </c>
      <c r="G18" s="32" t="str">
        <f t="shared" si="0"/>
        <v>CONFORME</v>
      </c>
      <c r="J18" s="77">
        <f t="array" ref="J18">INDEX('[2]correction VDC '!$R$10:$R$27,MATCH(TRUE,'[2]correction VDC '!$P$10:$P$27&gt;=C18,0))</f>
        <v>4.2426406871192857E-6</v>
      </c>
      <c r="K18" s="17">
        <f t="shared" si="1"/>
        <v>3.5823642100341136E-6</v>
      </c>
      <c r="L18" s="3">
        <v>0.01</v>
      </c>
      <c r="P18" s="28"/>
    </row>
    <row r="19" spans="1:16">
      <c r="A19" s="96">
        <f>IF(INDEX('LISTES MULTIMETRE'!K2:K5,accueil!$D$2,1)="","",INDEX('LISTES MULTIMETRE'!K2:K5,accueil!$D$2,1))</f>
        <v>5</v>
      </c>
      <c r="B19" s="96" t="str">
        <f>IF(INDEX('LISTES MULTIMETRE'!L2:L5,accueil!$D$2,1)="","",INDEX('LISTES MULTIMETRE'!L2:L5,accueil!$D$2,1))</f>
        <v>V</v>
      </c>
      <c r="C19" s="68">
        <f>IF(A19="","",A19*-1)</f>
        <v>-5</v>
      </c>
      <c r="D19" s="23">
        <f>IF(C19="","",C19+(C19*INDEX('LISTES MULTIMETRE'!$M$2:$M$5,accueil!$D$2,1))-INDEX('LISTES MULTIMETRE'!$N$2:$N$5,accueil!$D$2,1))</f>
        <v>-5.0014500000000002</v>
      </c>
      <c r="E19" s="23">
        <f>IF(C19="","",C19-(C19*INDEX('LISTES MULTIMETRE'!$M$2:$M$5,accueil!$D$2,1))+INDEX('LISTES MULTIMETRE'!$N$2:$N$5,accueil!$D$2,1))</f>
        <v>-4.9985499999999998</v>
      </c>
      <c r="F19" s="23">
        <v>-5</v>
      </c>
      <c r="G19" s="32" t="str">
        <f>IF(C19="","",IF(AND(F19&lt;E19-K19,F19&gt;D19+K19),"CONFORME","NON CONFORME"))</f>
        <v>CONFORME</v>
      </c>
      <c r="H19" s="3" t="s">
        <v>17</v>
      </c>
      <c r="I19" s="3" t="s">
        <v>18</v>
      </c>
      <c r="J19" s="77">
        <f t="array" ref="J19">INDEX('[2]correction VDC '!$R$10:$R$43,MATCH(TRUE,'[2]correction VDC '!$Q$10:$Q$43&gt;=C19,0))</f>
        <v>1.0565194401419847E-6</v>
      </c>
      <c r="K19" s="17">
        <f t="shared" ref="K19:K67" si="2">SQRT((J19/2)^2+(L19/SQRT(12))^2)</f>
        <v>2.8872346486996566E-5</v>
      </c>
      <c r="L19" s="3">
        <v>1E-4</v>
      </c>
      <c r="P19" s="28"/>
    </row>
    <row r="20" spans="1:16">
      <c r="A20" s="96"/>
      <c r="B20" s="96"/>
      <c r="C20" s="68">
        <f>IF(A19="","",A19*1)</f>
        <v>5</v>
      </c>
      <c r="D20" s="23">
        <f>IF(C20="","",C20-(C20*INDEX('LISTES MULTIMETRE'!$M$2:$M$5,accueil!$D$2,1))-INDEX('LISTES MULTIMETRE'!$N$2:$N$5,accueil!$D$2,1))</f>
        <v>4.9985499999999998</v>
      </c>
      <c r="E20" s="23">
        <f>IF(C20="","",C20+(C20*INDEX('LISTES MULTIMETRE'!$M$2:$M$5,accueil!$D$2,1))+INDEX('LISTES MULTIMETRE'!$N$2:$N$5,accueil!$D$2,1))</f>
        <v>5.0014500000000002</v>
      </c>
      <c r="F20" s="23">
        <v>5</v>
      </c>
      <c r="G20" s="32" t="str">
        <f t="shared" ref="G20:G30" si="3">IF(C20="","",IF(AND(F20&lt;E20-K20,F20&gt;D20+K20),"CONFORME","NON CONFORME"))</f>
        <v>CONFORME</v>
      </c>
      <c r="H20" s="3" t="s">
        <v>17</v>
      </c>
      <c r="I20" s="3" t="s">
        <v>18</v>
      </c>
      <c r="J20" s="77">
        <f t="array" ref="J20">INDEX('[2]correction VDC '!$R$10:$R$43,MATCH(TRUE,'[2]correction VDC '!$Q$10:$Q$43&gt;=C20,0))</f>
        <v>4.5250920759748213E-5</v>
      </c>
      <c r="K20" s="17">
        <f t="shared" si="2"/>
        <v>3.6677578855952125E-5</v>
      </c>
      <c r="L20" s="3">
        <v>1E-4</v>
      </c>
      <c r="P20" s="28"/>
    </row>
    <row r="21" spans="1:16">
      <c r="A21" s="106">
        <f>IF(INDEX('LISTES MULTIMETRE'!O2:O5,accueil!$D$2,1)="","",INDEX('LISTES MULTIMETRE'!O2:O5,accueil!$D$2,1))</f>
        <v>50</v>
      </c>
      <c r="B21" s="106" t="str">
        <f>IF(INDEX('LISTES MULTIMETRE'!P2:P5,accueil!$D$2,1)="","",INDEX('LISTES MULTIMETRE'!P2:P5,accueil!$D$2,1))</f>
        <v>V</v>
      </c>
      <c r="C21" s="30">
        <f>IF(A21="","",A21*-1)</f>
        <v>-50</v>
      </c>
      <c r="D21" s="14">
        <f>IF(C21="","",C21+(C21*INDEX('LISTES MULTIMETRE'!$Q$2:$Q$5,accueil!$D$2,1))-INDEX('LISTES MULTIMETRE'!$R$2:$R$5,accueil!$D$2,1))</f>
        <v>-50.014500000000005</v>
      </c>
      <c r="E21" s="14">
        <f>IF(C21="","",C21-(C21*INDEX('LISTES MULTIMETRE'!$Q$2:$Q$5,accueil!$D$2,1))+INDEX('LISTES MULTIMETRE'!$R$2:$R$5,accueil!$D$2,1))</f>
        <v>-49.985499999999995</v>
      </c>
      <c r="F21" s="14">
        <v>-50</v>
      </c>
      <c r="G21" s="32" t="str">
        <f t="shared" si="3"/>
        <v>CONFORME</v>
      </c>
      <c r="J21" s="77">
        <f t="array" ref="J21">INDEX('[2]correction VDC '!$R$10:$R$43,MATCH(TRUE,'[2]correction VDC '!$Q$10:$Q$43&gt;=C21,0))</f>
        <v>1.0565194401419847E-6</v>
      </c>
      <c r="K21" s="17">
        <f t="shared" si="2"/>
        <v>2.8867561793761726E-4</v>
      </c>
      <c r="L21" s="3">
        <v>1E-3</v>
      </c>
      <c r="P21" s="28"/>
    </row>
    <row r="22" spans="1:16">
      <c r="A22" s="106"/>
      <c r="B22" s="106"/>
      <c r="C22" s="30">
        <f>IF(A21="","",A21*-0.1)</f>
        <v>-5</v>
      </c>
      <c r="D22" s="14">
        <f>IF(C22="","",C22-(C22*INDEX('LISTES MULTIMETRE'!$Q$2:$Q$5,accueil!$D$2,1))-INDEX('LISTES MULTIMETRE'!$R$2:$R$5,accueil!$D$2,1))</f>
        <v>-5.00075</v>
      </c>
      <c r="E22" s="14">
        <f>IF(C22="","",C22+(C22*INDEX('LISTES MULTIMETRE'!$Q$2:$Q$5,accueil!$D$2,1))+INDEX('LISTES MULTIMETRE'!$R$2:$R$5,accueil!$D$2,1))</f>
        <v>-4.99925</v>
      </c>
      <c r="F22" s="14">
        <v>-5</v>
      </c>
      <c r="G22" s="32" t="str">
        <f t="shared" si="3"/>
        <v>CONFORME</v>
      </c>
      <c r="J22" s="77">
        <f t="array" ref="J22">INDEX('[2]correction VDC '!$R$10:$R$43,MATCH(TRUE,'[2]correction VDC '!$Q$10:$Q$43&gt;=C22,0))</f>
        <v>1.0565194401419847E-6</v>
      </c>
      <c r="K22" s="17">
        <f t="shared" si="2"/>
        <v>2.8867561793761726E-4</v>
      </c>
      <c r="L22" s="3">
        <v>1E-3</v>
      </c>
      <c r="P22" s="28"/>
    </row>
    <row r="23" spans="1:16">
      <c r="A23" s="106"/>
      <c r="B23" s="106"/>
      <c r="C23" s="30">
        <f>IF(A21="","",A21*0.1)</f>
        <v>5</v>
      </c>
      <c r="D23" s="14">
        <f>IF(C23="","",C23-(C23*INDEX('LISTES MULTIMETRE'!$Q$2:$Q$5,accueil!$D$2,1))-INDEX('LISTES MULTIMETRE'!$R$2:$R$5,accueil!$D$2,1))</f>
        <v>4.9967500000000005</v>
      </c>
      <c r="E23" s="14">
        <f>IF(C23="","",C23+(C23*INDEX('LISTES MULTIMETRE'!$Q$2:$Q$5,accueil!$D$2,1))+INDEX('LISTES MULTIMETRE'!$R$2:$R$5,accueil!$D$2,1))</f>
        <v>5.0032499999999995</v>
      </c>
      <c r="F23" s="14">
        <v>5</v>
      </c>
      <c r="G23" s="32" t="str">
        <f t="shared" si="3"/>
        <v>CONFORME</v>
      </c>
      <c r="J23" s="77">
        <f t="array" ref="J23">INDEX('[2]correction VDC '!$R$10:$R$43,MATCH(TRUE,'[2]correction VDC '!$Q$10:$Q$43&gt;=C23,0))</f>
        <v>4.5250920759748213E-5</v>
      </c>
      <c r="K23" s="17">
        <f t="shared" si="2"/>
        <v>2.895604337452453E-4</v>
      </c>
      <c r="L23" s="3">
        <v>1E-3</v>
      </c>
      <c r="P23" s="28"/>
    </row>
    <row r="24" spans="1:16">
      <c r="A24" s="106"/>
      <c r="B24" s="106"/>
      <c r="C24" s="30">
        <f>IF(A21="","",A21*0.2)</f>
        <v>10</v>
      </c>
      <c r="D24" s="14">
        <f>IF(C24="","",C24-(C24*INDEX('LISTES MULTIMETRE'!$Q$2:$Q$5,accueil!$D$2,1))-INDEX('LISTES MULTIMETRE'!$R$2:$R$5,accueil!$D$2,1))</f>
        <v>9.9954999999999998</v>
      </c>
      <c r="E24" s="14">
        <f>IF(C24="","",C24+(C24*INDEX('LISTES MULTIMETRE'!$Q$2:$Q$5,accueil!$D$2,1))+INDEX('LISTES MULTIMETRE'!$R$2:$R$5,accueil!$D$2,1))</f>
        <v>10.0045</v>
      </c>
      <c r="F24" s="14">
        <v>10</v>
      </c>
      <c r="G24" s="32" t="str">
        <f t="shared" si="3"/>
        <v>CONFORME</v>
      </c>
      <c r="J24" s="77">
        <f t="array" ref="J24">INDEX('[2]correction VDC '!$R$10:$R$43,MATCH(TRUE,'[2]correction VDC '!$Q$10:$Q$43&gt;=C24,0))</f>
        <v>6.3472927037509872E-5</v>
      </c>
      <c r="K24" s="17">
        <f t="shared" si="2"/>
        <v>2.9041442190430318E-4</v>
      </c>
      <c r="L24" s="3">
        <v>1E-3</v>
      </c>
      <c r="P24" s="28"/>
    </row>
    <row r="25" spans="1:16">
      <c r="A25" s="106"/>
      <c r="B25" s="106"/>
      <c r="C25" s="111">
        <f>IF(A21="","",A21*0.5)</f>
        <v>25</v>
      </c>
      <c r="D25" s="14">
        <f>IF(C25="","",C25-(C25*INDEX('LISTES MULTIMETRE'!$Q$2:$Q$5,accueil!$D$2,1))-INDEX('LISTES MULTIMETRE'!$R$2:$R$5,accueil!$D$2,1))</f>
        <v>24.99175</v>
      </c>
      <c r="E25" s="14">
        <f>IF(C25="","",C25+(C25*INDEX('LISTES MULTIMETRE'!$Q$2:$Q$5,accueil!$D$2,1))+INDEX('LISTES MULTIMETRE'!$R$2:$R$5,accueil!$D$2,1))</f>
        <v>25.00825</v>
      </c>
      <c r="F25" s="14">
        <v>25</v>
      </c>
      <c r="G25" s="32" t="str">
        <f t="shared" si="3"/>
        <v>CONFORME</v>
      </c>
      <c r="J25" s="77">
        <f t="array" ref="J25">INDEX('[2]correction VDC '!$R$10:$R$43,MATCH(TRUE,'[2]correction VDC '!$Q$10:$Q$43&gt;=C25,0))</f>
        <v>2.8284271247461902E-4</v>
      </c>
      <c r="K25" s="17">
        <f t="shared" si="2"/>
        <v>3.2145502536643183E-4</v>
      </c>
      <c r="L25" s="3">
        <v>1E-3</v>
      </c>
      <c r="P25" s="28"/>
    </row>
    <row r="26" spans="1:16">
      <c r="A26" s="106"/>
      <c r="B26" s="106"/>
      <c r="C26" s="30">
        <f>IF(A21="","",A21*0.6)</f>
        <v>30</v>
      </c>
      <c r="D26" s="14">
        <f>IF(C26="","",C26-(C26*INDEX('LISTES MULTIMETRE'!$Q$2:$Q$5,accueil!$D$2,1))-INDEX('LISTES MULTIMETRE'!$R$2:$R$5,accueil!$D$2,1))</f>
        <v>29.990500000000001</v>
      </c>
      <c r="E26" s="14">
        <f>IF(C26="","",C26+(C26*INDEX('LISTES MULTIMETRE'!$Q$2:$Q$5,accueil!$D$2,1))+INDEX('LISTES MULTIMETRE'!$R$2:$R$5,accueil!$D$2,1))</f>
        <v>30.009499999999999</v>
      </c>
      <c r="F26" s="14">
        <v>30</v>
      </c>
      <c r="G26" s="32" t="str">
        <f t="shared" si="3"/>
        <v>CONFORME</v>
      </c>
      <c r="J26" s="77">
        <f t="array" ref="J26">INDEX('[2]correction VDC '!$R$10:$R$43,MATCH(TRUE,'[2]correction VDC '!$Q$10:$Q$43&gt;=C26,0))</f>
        <v>2.8284271247461902E-4</v>
      </c>
      <c r="K26" s="17">
        <f t="shared" si="2"/>
        <v>3.2145502536643183E-4</v>
      </c>
      <c r="L26" s="3">
        <v>1E-3</v>
      </c>
      <c r="P26" s="28"/>
    </row>
    <row r="27" spans="1:16">
      <c r="A27" s="106"/>
      <c r="B27" s="106"/>
      <c r="C27" s="30">
        <f>IF(A21="","",A21*1)</f>
        <v>50</v>
      </c>
      <c r="D27" s="14">
        <f>IF(C27="","",C27-(C27*INDEX('LISTES MULTIMETRE'!$Q$2:$Q$5,accueil!$D$2,1))-INDEX('LISTES MULTIMETRE'!$R$2:$R$5,accueil!$D$2,1))</f>
        <v>49.985499999999995</v>
      </c>
      <c r="E27" s="14">
        <f>IF(C27="","",C27+(C27*INDEX('LISTES MULTIMETRE'!$Q$2:$Q$5,accueil!$D$2,1))+INDEX('LISTES MULTIMETRE'!$R$2:$R$5,accueil!$D$2,1))</f>
        <v>50.014500000000005</v>
      </c>
      <c r="F27" s="14">
        <v>50</v>
      </c>
      <c r="G27" s="32" t="str">
        <f t="shared" si="3"/>
        <v>CONFORME</v>
      </c>
      <c r="J27" s="77">
        <f t="array" ref="J27">INDEX('[2]correction VDC '!$R$10:$R$43,MATCH(TRUE,'[2]correction VDC '!$Q$10:$Q$43&gt;=C27,0))</f>
        <v>4.242640687119285E-4</v>
      </c>
      <c r="K27" s="17">
        <f t="shared" si="2"/>
        <v>3.5823642100341128E-4</v>
      </c>
      <c r="L27" s="3">
        <v>1E-3</v>
      </c>
      <c r="P27" s="28"/>
    </row>
    <row r="28" spans="1:16">
      <c r="A28" s="107">
        <f>IF(INDEX('LISTES MULTIMETRE'!S2:S5,accueil!$D$2,1)="","",INDEX('LISTES MULTIMETRE'!S2:S5,accueil!$D$2,1))</f>
        <v>500</v>
      </c>
      <c r="B28" s="107" t="str">
        <f>IF(INDEX('LISTES MULTIMETRE'!T2:T5,accueil!$D$2,1)="","",INDEX('LISTES MULTIMETRE'!T2:T5,accueil!$D$2,1))</f>
        <v>V</v>
      </c>
      <c r="C28" s="31">
        <f>IF(A28="","",A28*-1)</f>
        <v>-500</v>
      </c>
      <c r="D28" s="16">
        <f>IF(C28="","",C28+(C28*INDEX('LISTES MULTIMETRE'!$U$2:$U$5,accueil!$D$2,1))-INDEX('LISTES MULTIMETRE'!$V$2:$V$5,accueil!$D$2,1))</f>
        <v>-500.16999999999996</v>
      </c>
      <c r="E28" s="16">
        <f>IF(C28="","",C28-(C28*INDEX('LISTES MULTIMETRE'!$U$2:$U$5,accueil!$D$2,1))+INDEX('LISTES MULTIMETRE'!$V$2:$V$5,accueil!$D$2,1))</f>
        <v>-499.83000000000004</v>
      </c>
      <c r="F28" s="16">
        <v>-500</v>
      </c>
      <c r="G28" s="32" t="str">
        <f t="shared" si="3"/>
        <v>CONFORME</v>
      </c>
      <c r="J28" s="77">
        <f t="array" ref="J28">INDEX('[2]correction VDC '!$R$10:$R$43,MATCH(TRUE,'[2]correction VDC '!$Q$10:$Q$43&gt;=C28,0))</f>
        <v>1.0565194401419847E-6</v>
      </c>
      <c r="K28" s="17">
        <f t="shared" si="2"/>
        <v>2.8867513942824495E-3</v>
      </c>
      <c r="L28" s="3">
        <v>0.01</v>
      </c>
      <c r="P28" s="28"/>
    </row>
    <row r="29" spans="1:16">
      <c r="A29" s="107"/>
      <c r="B29" s="107"/>
      <c r="C29" s="31">
        <f>IF(A28="","",A28*1)</f>
        <v>500</v>
      </c>
      <c r="D29" s="16">
        <f>IF(C29="","",C29-(C29*INDEX('LISTES MULTIMETRE'!$U$2:$U$5,accueil!$D$2,1))-INDEX('LISTES MULTIMETRE'!$V$2:$V$5,accueil!$D$2,1))</f>
        <v>499.83000000000004</v>
      </c>
      <c r="E29" s="16">
        <f>IF(C29="","",C29+(C29*INDEX('LISTES MULTIMETRE'!$U$2:$U$5,accueil!$D$2,1))+INDEX('LISTES MULTIMETRE'!$V$2:$V$5,accueil!$D$2,1))</f>
        <v>500.16999999999996</v>
      </c>
      <c r="F29" s="16">
        <v>500</v>
      </c>
      <c r="G29" s="32" t="str">
        <f t="shared" si="3"/>
        <v>CONFORME</v>
      </c>
      <c r="J29" s="77">
        <f t="array" ref="J29">INDEX('[2]correction VDC '!$R$10:$R$43,MATCH(TRUE,'[2]correction VDC '!$Q$10:$Q$43&gt;=C29,0))</f>
        <v>4.2426406871192849E-3</v>
      </c>
      <c r="K29" s="17">
        <f t="shared" si="2"/>
        <v>3.5823642100341127E-3</v>
      </c>
      <c r="L29" s="3">
        <v>0.01</v>
      </c>
      <c r="P29" s="28"/>
    </row>
    <row r="30" spans="1:16">
      <c r="A30" s="112">
        <f>IF(INDEX('LISTES MULTIMETRE'!W2:W5,accueil!$D$2,1)="","",INDEX('LISTES MULTIMETRE'!W2:W5,accueil!$D$2,1))</f>
        <v>1000</v>
      </c>
      <c r="B30" s="112" t="str">
        <f>IF(INDEX('LISTES MULTIMETRE'!X2:X5,accueil!$D$2,1)="","",INDEX('LISTES MULTIMETRE'!X2:X5,accueil!$D$2,1))</f>
        <v>V</v>
      </c>
      <c r="C30" s="113">
        <f>IF(A30="","",A30*-1)</f>
        <v>-1000</v>
      </c>
      <c r="D30" s="114">
        <f>IF(C30="","",C30+(C30*INDEX('LISTES MULTIMETRE'!$Y$2:$Y$5,accueil!$D$2,1))-INDEX('LISTES MULTIMETRE'!$Z$2:$Z$5,accueil!$D$2,1))</f>
        <v>-1000.5</v>
      </c>
      <c r="E30" s="114">
        <f>IF(C30="","",C30-(C30*INDEX('LISTES MULTIMETRE'!$Y$2:$Y$5,accueil!$D$2,1))+INDEX('LISTES MULTIMETRE'!$Z$2:$Z$5,accueil!$D$2,1))</f>
        <v>-999.5</v>
      </c>
      <c r="F30" s="114">
        <v>-1000</v>
      </c>
      <c r="G30" s="32" t="str">
        <f t="shared" si="3"/>
        <v>CONFORME</v>
      </c>
      <c r="J30" s="77">
        <f t="array" ref="J30">INDEX('[2]correction VDC '!$R$10:$R$43,MATCH(TRUE,'[2]correction VDC '!$Q$10:$Q$43&gt;=C30,0))</f>
        <v>1.0565194401419847E-6</v>
      </c>
      <c r="K30" s="17">
        <f t="shared" si="2"/>
        <v>2.8867513464314723E-2</v>
      </c>
      <c r="L30" s="3">
        <v>0.1</v>
      </c>
      <c r="P30" s="28"/>
    </row>
    <row r="31" spans="1:16">
      <c r="A31" s="115"/>
      <c r="B31" s="115"/>
      <c r="C31" s="115"/>
      <c r="D31" s="115"/>
      <c r="E31" s="115"/>
      <c r="F31" s="116"/>
      <c r="G31" s="29"/>
      <c r="J31" s="77">
        <f t="array" ref="J31">INDEX('[2]correction VDC '!$R$10:$R$43,MATCH(TRUE,'[2]correction VDC '!$Q$10:$Q$43&gt;=C31,0))</f>
        <v>1.0565194401419847E-6</v>
      </c>
      <c r="K31" s="17"/>
      <c r="L31" s="3">
        <v>0.01</v>
      </c>
    </row>
    <row r="32" spans="1:16">
      <c r="A32" s="34"/>
      <c r="B32" s="35"/>
      <c r="C32" s="35"/>
      <c r="D32" s="29"/>
      <c r="E32" s="29"/>
      <c r="F32" s="33"/>
      <c r="G32" s="29"/>
      <c r="J32" s="77"/>
      <c r="K32" s="17"/>
    </row>
    <row r="33" spans="1:11">
      <c r="A33" s="36"/>
      <c r="B33" s="36"/>
      <c r="C33" s="36"/>
      <c r="D33" s="37"/>
      <c r="E33" s="37"/>
      <c r="F33" s="23"/>
      <c r="G33" s="37"/>
      <c r="J33" s="77"/>
      <c r="K33" s="17"/>
    </row>
    <row r="34" spans="1:11">
      <c r="A34" s="36"/>
      <c r="B34" s="36"/>
      <c r="C34" s="36"/>
      <c r="D34" s="37"/>
      <c r="E34" s="37"/>
      <c r="F34" s="23"/>
      <c r="G34" s="37"/>
      <c r="J34" s="77"/>
      <c r="K34" s="17"/>
    </row>
    <row r="35" spans="1:11">
      <c r="A35" s="96"/>
      <c r="B35" s="96"/>
      <c r="C35" s="22"/>
      <c r="D35" s="23"/>
      <c r="E35" s="23"/>
      <c r="F35" s="23"/>
      <c r="G35" s="32"/>
      <c r="J35" s="77"/>
      <c r="K35" s="17"/>
    </row>
    <row r="36" spans="1:11">
      <c r="A36" s="96"/>
      <c r="B36" s="96"/>
      <c r="C36" s="22"/>
      <c r="D36" s="23"/>
      <c r="E36" s="23"/>
      <c r="F36" s="23"/>
      <c r="G36" s="32"/>
      <c r="J36" s="77"/>
      <c r="K36" s="17"/>
    </row>
    <row r="37" spans="1:11">
      <c r="A37" s="106"/>
      <c r="B37" s="106"/>
      <c r="C37" s="13"/>
      <c r="D37" s="14"/>
      <c r="E37" s="14"/>
      <c r="F37" s="14"/>
      <c r="G37" s="32"/>
      <c r="J37" s="77"/>
      <c r="K37" s="17"/>
    </row>
    <row r="38" spans="1:11">
      <c r="A38" s="106"/>
      <c r="B38" s="106"/>
      <c r="C38" s="13"/>
      <c r="D38" s="14"/>
      <c r="E38" s="14"/>
      <c r="F38" s="14"/>
      <c r="G38" s="32"/>
      <c r="J38" s="77"/>
      <c r="K38" s="17"/>
    </row>
    <row r="39" spans="1:11">
      <c r="A39" s="105"/>
      <c r="B39" s="105"/>
      <c r="C39" s="71"/>
      <c r="D39" s="70"/>
      <c r="E39" s="70"/>
      <c r="F39" s="70"/>
      <c r="G39" s="32"/>
      <c r="J39" s="77"/>
      <c r="K39" s="17"/>
    </row>
    <row r="40" spans="1:11">
      <c r="A40" s="105"/>
      <c r="B40" s="105"/>
      <c r="C40" s="71"/>
      <c r="D40" s="70"/>
      <c r="E40" s="70"/>
      <c r="F40" s="70"/>
      <c r="G40" s="32"/>
      <c r="J40" s="77"/>
      <c r="K40" s="17"/>
    </row>
    <row r="41" spans="1:11">
      <c r="A41" s="105"/>
      <c r="B41" s="105"/>
      <c r="C41" s="71"/>
      <c r="D41" s="70"/>
      <c r="E41" s="70"/>
      <c r="F41" s="70"/>
      <c r="G41" s="32"/>
      <c r="J41" s="77"/>
      <c r="K41" s="17"/>
    </row>
    <row r="42" spans="1:11">
      <c r="A42" s="105"/>
      <c r="B42" s="105"/>
      <c r="C42" s="71"/>
      <c r="D42" s="70"/>
      <c r="E42" s="70"/>
      <c r="F42" s="70"/>
      <c r="G42" s="32"/>
      <c r="J42" s="77"/>
      <c r="K42" s="17"/>
    </row>
    <row r="43" spans="1:11">
      <c r="A43" s="105"/>
      <c r="B43" s="105"/>
      <c r="C43" s="71"/>
      <c r="D43" s="70"/>
      <c r="E43" s="70"/>
      <c r="F43" s="70"/>
      <c r="G43" s="32"/>
      <c r="J43" s="77"/>
      <c r="K43" s="17"/>
    </row>
    <row r="44" spans="1:11">
      <c r="A44" s="105"/>
      <c r="B44" s="105"/>
      <c r="C44" s="71"/>
      <c r="D44" s="70"/>
      <c r="E44" s="70"/>
      <c r="F44" s="70"/>
      <c r="G44" s="32"/>
      <c r="J44" s="77"/>
      <c r="K44" s="17"/>
    </row>
    <row r="45" spans="1:11">
      <c r="A45" s="105"/>
      <c r="B45" s="105"/>
      <c r="C45" s="71"/>
      <c r="D45" s="70"/>
      <c r="E45" s="70"/>
      <c r="F45" s="70"/>
      <c r="G45" s="32"/>
      <c r="J45" s="77"/>
      <c r="K45" s="17"/>
    </row>
    <row r="46" spans="1:11">
      <c r="A46" s="106"/>
      <c r="B46" s="106"/>
      <c r="C46" s="13"/>
      <c r="D46" s="14"/>
      <c r="E46" s="14"/>
      <c r="F46" s="14"/>
      <c r="G46" s="32"/>
      <c r="J46" s="77"/>
      <c r="K46" s="17"/>
    </row>
    <row r="47" spans="1:11">
      <c r="A47" s="106"/>
      <c r="B47" s="106"/>
      <c r="C47" s="13"/>
      <c r="D47" s="14"/>
      <c r="E47" s="14"/>
      <c r="F47" s="14"/>
      <c r="G47" s="32"/>
      <c r="J47" s="77"/>
      <c r="K47" s="17"/>
    </row>
    <row r="48" spans="1:11">
      <c r="A48" s="107"/>
      <c r="B48" s="107"/>
      <c r="C48" s="15"/>
      <c r="D48" s="16"/>
      <c r="E48" s="16"/>
      <c r="F48" s="16"/>
      <c r="G48" s="32"/>
      <c r="J48" s="77"/>
      <c r="K48" s="17"/>
    </row>
    <row r="49" spans="1:11">
      <c r="A49" s="107"/>
      <c r="B49" s="107"/>
      <c r="C49" s="15"/>
      <c r="D49" s="16"/>
      <c r="E49" s="16"/>
      <c r="F49" s="16"/>
      <c r="G49" s="32"/>
      <c r="J49" s="77"/>
      <c r="K49" s="17"/>
    </row>
    <row r="50" spans="1:11">
      <c r="A50" s="78"/>
      <c r="B50" s="78"/>
      <c r="C50" s="78"/>
      <c r="D50" s="78"/>
      <c r="E50" s="78"/>
      <c r="F50" s="79"/>
      <c r="G50" s="29"/>
      <c r="J50" s="77"/>
      <c r="K50" s="17"/>
    </row>
    <row r="51" spans="1:11">
      <c r="A51" s="34"/>
      <c r="B51" s="35"/>
      <c r="C51" s="35"/>
      <c r="D51" s="29"/>
      <c r="E51" s="29"/>
      <c r="F51" s="33"/>
      <c r="G51" s="29"/>
      <c r="J51" s="77"/>
      <c r="K51" s="17"/>
    </row>
    <row r="52" spans="1:11">
      <c r="A52" s="29"/>
      <c r="B52" s="29"/>
      <c r="C52" s="29"/>
      <c r="D52" s="29"/>
      <c r="E52" s="29"/>
      <c r="F52" s="33"/>
      <c r="G52" s="29"/>
      <c r="J52" s="77"/>
      <c r="K52" s="17"/>
    </row>
    <row r="53" spans="1:11">
      <c r="A53" s="72"/>
      <c r="B53" s="72"/>
      <c r="C53" s="22"/>
      <c r="D53" s="23"/>
      <c r="E53" s="23"/>
      <c r="F53" s="23"/>
      <c r="G53" s="32"/>
      <c r="J53" s="77"/>
      <c r="K53" s="17"/>
    </row>
    <row r="54" spans="1:11">
      <c r="A54" s="72"/>
      <c r="B54" s="72"/>
      <c r="C54" s="22"/>
      <c r="D54" s="23"/>
      <c r="E54" s="23"/>
      <c r="F54" s="23"/>
      <c r="G54" s="32"/>
      <c r="J54" s="77"/>
      <c r="K54" s="17"/>
    </row>
    <row r="55" spans="1:11">
      <c r="A55" s="74"/>
      <c r="B55" s="74"/>
      <c r="C55" s="13"/>
      <c r="D55" s="14"/>
      <c r="E55" s="14"/>
      <c r="F55" s="14"/>
      <c r="G55" s="32"/>
      <c r="J55" s="77"/>
      <c r="K55" s="17"/>
    </row>
    <row r="56" spans="1:11">
      <c r="A56" s="73"/>
      <c r="B56" s="73"/>
      <c r="C56" s="71"/>
      <c r="D56" s="70"/>
      <c r="E56" s="70"/>
      <c r="F56" s="70"/>
      <c r="G56" s="32"/>
      <c r="J56" s="77"/>
      <c r="K56" s="17"/>
    </row>
    <row r="57" spans="1:11">
      <c r="A57" s="72"/>
      <c r="B57" s="72"/>
      <c r="C57" s="22"/>
      <c r="D57" s="23"/>
      <c r="E57" s="23"/>
      <c r="F57" s="23"/>
      <c r="G57" s="32"/>
      <c r="J57" s="77"/>
      <c r="K57" s="17"/>
    </row>
    <row r="58" spans="1:11">
      <c r="A58" s="74"/>
      <c r="B58" s="74"/>
      <c r="C58" s="13"/>
      <c r="D58" s="14"/>
      <c r="E58" s="14"/>
      <c r="F58" s="14"/>
      <c r="G58" s="32"/>
      <c r="J58" s="77"/>
      <c r="K58" s="17"/>
    </row>
    <row r="59" spans="1:11" ht="10.5" customHeight="1">
      <c r="A59" s="75"/>
      <c r="B59" s="75"/>
      <c r="C59" s="15"/>
      <c r="D59" s="16"/>
      <c r="E59" s="16"/>
      <c r="F59" s="16"/>
      <c r="G59" s="32"/>
      <c r="J59" s="77"/>
      <c r="K59" s="17"/>
    </row>
    <row r="60" spans="1:11" ht="10.5" customHeight="1">
      <c r="A60" s="38"/>
      <c r="B60" s="24"/>
      <c r="C60" s="22"/>
      <c r="D60" s="23"/>
      <c r="E60" s="23"/>
      <c r="F60" s="23"/>
      <c r="G60" s="32"/>
      <c r="J60" s="77"/>
      <c r="K60" s="17"/>
    </row>
    <row r="61" spans="1:11" ht="10.5" customHeight="1">
      <c r="A61" s="24"/>
      <c r="B61" s="24"/>
      <c r="C61" s="22"/>
      <c r="D61" s="23"/>
      <c r="E61" s="23"/>
      <c r="F61" s="23"/>
      <c r="G61" s="32"/>
      <c r="J61" s="77"/>
      <c r="K61" s="17"/>
    </row>
    <row r="62" spans="1:11">
      <c r="A62" s="72"/>
      <c r="B62" s="72"/>
      <c r="C62" s="22"/>
      <c r="D62" s="23"/>
      <c r="E62" s="23"/>
      <c r="F62" s="23"/>
      <c r="G62" s="32"/>
      <c r="J62" s="77"/>
      <c r="K62" s="17"/>
    </row>
    <row r="63" spans="1:11">
      <c r="A63" s="72"/>
      <c r="B63" s="72"/>
      <c r="C63" s="22"/>
      <c r="D63" s="23"/>
      <c r="E63" s="23"/>
      <c r="F63" s="23"/>
      <c r="G63" s="32"/>
      <c r="J63" s="77"/>
      <c r="K63" s="17"/>
    </row>
    <row r="64" spans="1:11">
      <c r="A64" s="74"/>
      <c r="B64" s="74"/>
      <c r="C64" s="13"/>
      <c r="D64" s="14"/>
      <c r="E64" s="14"/>
      <c r="F64" s="14"/>
      <c r="G64" s="32"/>
      <c r="J64" s="77"/>
      <c r="K64" s="17"/>
    </row>
    <row r="65" spans="1:11">
      <c r="A65" s="73"/>
      <c r="B65" s="73"/>
      <c r="C65" s="71"/>
      <c r="D65" s="70"/>
      <c r="E65" s="70"/>
      <c r="F65" s="70"/>
      <c r="G65" s="32"/>
      <c r="J65" s="77"/>
      <c r="K65" s="17"/>
    </row>
    <row r="66" spans="1:11">
      <c r="A66" s="72"/>
      <c r="B66" s="72"/>
      <c r="C66" s="22"/>
      <c r="D66" s="23"/>
      <c r="E66" s="23"/>
      <c r="F66" s="23"/>
      <c r="G66" s="32"/>
      <c r="J66" s="77"/>
      <c r="K66" s="17"/>
    </row>
    <row r="67" spans="1:11">
      <c r="A67" s="74"/>
      <c r="B67" s="74"/>
      <c r="C67" s="13"/>
      <c r="D67" s="14"/>
      <c r="E67" s="14"/>
      <c r="F67" s="14"/>
      <c r="G67" s="32"/>
      <c r="J67" s="77"/>
      <c r="K67" s="17"/>
    </row>
    <row r="68" spans="1:11" ht="10.5" customHeight="1">
      <c r="A68" s="75"/>
      <c r="B68" s="75"/>
      <c r="C68" s="15"/>
      <c r="D68" s="16"/>
      <c r="E68" s="16"/>
      <c r="F68" s="16"/>
      <c r="G68" s="32"/>
      <c r="J68" s="77"/>
      <c r="K68" s="17"/>
    </row>
    <row r="69" spans="1:11" ht="10.5" customHeight="1">
      <c r="A69" s="39"/>
      <c r="B69" s="24"/>
      <c r="C69" s="22"/>
      <c r="D69" s="23"/>
      <c r="E69" s="23"/>
      <c r="F69" s="23"/>
      <c r="G69" s="32"/>
      <c r="J69" s="77"/>
      <c r="K69" s="17"/>
    </row>
    <row r="70" spans="1:11" ht="10.5" customHeight="1">
      <c r="A70" s="24"/>
      <c r="B70" s="24"/>
      <c r="C70" s="22"/>
      <c r="D70" s="23"/>
      <c r="E70" s="23"/>
      <c r="F70" s="23"/>
      <c r="G70" s="32"/>
      <c r="J70" s="77"/>
      <c r="K70" s="17"/>
    </row>
    <row r="71" spans="1:11">
      <c r="A71" s="106"/>
      <c r="B71" s="106"/>
      <c r="C71" s="13"/>
      <c r="D71" s="14"/>
      <c r="E71" s="14"/>
      <c r="F71" s="14"/>
      <c r="G71" s="32"/>
      <c r="J71" s="77"/>
      <c r="K71" s="17"/>
    </row>
    <row r="72" spans="1:11">
      <c r="A72" s="106"/>
      <c r="B72" s="106"/>
      <c r="C72" s="13"/>
      <c r="D72" s="14"/>
      <c r="E72" s="14"/>
      <c r="F72" s="14"/>
      <c r="G72" s="32"/>
      <c r="J72" s="77"/>
      <c r="K72" s="17"/>
    </row>
    <row r="73" spans="1:11">
      <c r="A73" s="107"/>
      <c r="B73" s="107"/>
      <c r="C73" s="15"/>
      <c r="D73" s="16"/>
      <c r="E73" s="16"/>
      <c r="F73" s="16"/>
      <c r="G73" s="32"/>
      <c r="J73" s="77"/>
      <c r="K73" s="17"/>
    </row>
    <row r="74" spans="1:11">
      <c r="A74" s="107"/>
      <c r="B74" s="107"/>
      <c r="C74" s="15"/>
      <c r="D74" s="16"/>
      <c r="E74" s="16"/>
      <c r="F74" s="16"/>
      <c r="G74" s="32"/>
      <c r="J74" s="77"/>
      <c r="K74" s="17"/>
    </row>
    <row r="75" spans="1:11">
      <c r="A75" s="96"/>
      <c r="B75" s="96"/>
      <c r="C75" s="22"/>
      <c r="D75" s="23"/>
      <c r="E75" s="23"/>
      <c r="F75" s="23"/>
      <c r="G75" s="32"/>
      <c r="J75" s="77"/>
      <c r="K75" s="17"/>
    </row>
    <row r="76" spans="1:11">
      <c r="A76" s="96"/>
      <c r="B76" s="96"/>
      <c r="C76" s="22"/>
      <c r="D76" s="23"/>
      <c r="E76" s="23"/>
      <c r="F76" s="23"/>
      <c r="G76" s="32"/>
      <c r="J76" s="77"/>
      <c r="K76" s="17"/>
    </row>
    <row r="77" spans="1:11">
      <c r="A77" s="96"/>
      <c r="B77" s="96"/>
      <c r="C77" s="22"/>
      <c r="D77" s="23"/>
      <c r="E77" s="23"/>
      <c r="F77" s="23"/>
      <c r="G77" s="32"/>
      <c r="J77" s="77"/>
      <c r="K77" s="17"/>
    </row>
    <row r="78" spans="1:11">
      <c r="A78" s="96"/>
      <c r="B78" s="96"/>
      <c r="C78" s="22"/>
      <c r="D78" s="23"/>
      <c r="E78" s="23"/>
      <c r="F78" s="23"/>
      <c r="G78" s="32"/>
      <c r="J78" s="77"/>
      <c r="K78" s="17"/>
    </row>
    <row r="79" spans="1:11">
      <c r="A79" s="96"/>
      <c r="B79" s="96"/>
      <c r="C79" s="22"/>
      <c r="D79" s="23"/>
      <c r="E79" s="23"/>
      <c r="F79" s="23"/>
      <c r="G79" s="32"/>
      <c r="J79" s="77"/>
      <c r="K79" s="17"/>
    </row>
    <row r="80" spans="1:11">
      <c r="A80" s="96"/>
      <c r="B80" s="96"/>
      <c r="C80" s="22"/>
      <c r="D80" s="23"/>
      <c r="E80" s="23"/>
      <c r="F80" s="23"/>
      <c r="G80" s="32"/>
      <c r="J80" s="77"/>
      <c r="K80" s="17"/>
    </row>
    <row r="81" spans="1:11">
      <c r="A81" s="96"/>
      <c r="B81" s="96"/>
      <c r="C81" s="22"/>
      <c r="D81" s="23"/>
      <c r="E81" s="23"/>
      <c r="F81" s="23"/>
      <c r="G81" s="32"/>
      <c r="J81" s="77"/>
      <c r="K81" s="17"/>
    </row>
    <row r="82" spans="1:11">
      <c r="A82" s="105"/>
      <c r="B82" s="105"/>
      <c r="C82" s="71"/>
      <c r="D82" s="70"/>
      <c r="E82" s="70"/>
      <c r="F82" s="70"/>
      <c r="G82" s="32"/>
      <c r="J82" s="77"/>
      <c r="K82" s="17"/>
    </row>
    <row r="83" spans="1:11">
      <c r="A83" s="105"/>
      <c r="B83" s="105"/>
      <c r="C83" s="71"/>
      <c r="D83" s="70"/>
      <c r="E83" s="70"/>
      <c r="F83" s="70"/>
      <c r="G83" s="32"/>
      <c r="J83" s="77"/>
      <c r="K83" s="17"/>
    </row>
    <row r="84" spans="1:11">
      <c r="A84" s="105"/>
      <c r="B84" s="105"/>
      <c r="C84" s="71"/>
      <c r="D84" s="70"/>
      <c r="E84" s="70"/>
      <c r="F84" s="70"/>
      <c r="G84" s="32"/>
      <c r="J84" s="77"/>
      <c r="K84" s="17"/>
    </row>
    <row r="85" spans="1:11">
      <c r="A85" s="105"/>
      <c r="B85" s="105"/>
      <c r="C85" s="71"/>
      <c r="D85" s="70"/>
      <c r="E85" s="70"/>
      <c r="F85" s="70"/>
      <c r="G85" s="32"/>
      <c r="J85" s="77"/>
      <c r="K85" s="17"/>
    </row>
    <row r="86" spans="1:11">
      <c r="A86" s="29"/>
      <c r="B86" s="29"/>
      <c r="C86" s="29"/>
      <c r="D86" s="29"/>
      <c r="E86" s="29"/>
      <c r="F86" s="33"/>
      <c r="G86" s="29"/>
      <c r="J86" s="77"/>
      <c r="K86" s="17"/>
    </row>
    <row r="87" spans="1:11">
      <c r="A87" s="34"/>
      <c r="B87" s="29"/>
      <c r="C87" s="29"/>
      <c r="D87" s="29"/>
      <c r="E87" s="29"/>
      <c r="F87" s="33"/>
      <c r="G87" s="29"/>
      <c r="J87" s="77"/>
      <c r="K87" s="17"/>
    </row>
    <row r="88" spans="1:11">
      <c r="A88" s="36"/>
      <c r="B88" s="36"/>
      <c r="C88" s="36"/>
      <c r="D88" s="37"/>
      <c r="E88" s="37"/>
      <c r="F88" s="23"/>
      <c r="G88" s="37"/>
      <c r="J88" s="77"/>
      <c r="K88" s="17"/>
    </row>
    <row r="89" spans="1:11">
      <c r="A89" s="36"/>
      <c r="B89" s="36"/>
      <c r="C89" s="36"/>
      <c r="D89" s="37"/>
      <c r="E89" s="37"/>
      <c r="F89" s="23"/>
      <c r="G89" s="37"/>
      <c r="J89" s="77"/>
      <c r="K89" s="17"/>
    </row>
    <row r="90" spans="1:11">
      <c r="A90" s="74"/>
      <c r="B90" s="74"/>
      <c r="C90" s="13"/>
      <c r="D90" s="14"/>
      <c r="E90" s="14"/>
      <c r="F90" s="14"/>
      <c r="G90" s="32"/>
      <c r="J90" s="77"/>
      <c r="K90" s="17"/>
    </row>
    <row r="91" spans="1:11">
      <c r="A91" s="74"/>
      <c r="B91" s="74"/>
      <c r="C91" s="13"/>
      <c r="D91" s="14"/>
      <c r="E91" s="14"/>
      <c r="F91" s="14"/>
      <c r="G91" s="32"/>
      <c r="J91" s="77"/>
      <c r="K91" s="17"/>
    </row>
    <row r="92" spans="1:11">
      <c r="A92" s="75"/>
      <c r="B92" s="75"/>
      <c r="C92" s="15"/>
      <c r="D92" s="16"/>
      <c r="E92" s="16"/>
      <c r="F92" s="16"/>
      <c r="G92" s="32"/>
      <c r="J92" s="77"/>
      <c r="K92" s="17"/>
    </row>
    <row r="93" spans="1:11">
      <c r="A93" s="72"/>
      <c r="B93" s="72"/>
      <c r="C93" s="22"/>
      <c r="D93" s="23"/>
      <c r="E93" s="23"/>
      <c r="F93" s="23"/>
      <c r="G93" s="32"/>
      <c r="J93" s="77"/>
      <c r="K93" s="17"/>
    </row>
    <row r="94" spans="1:11">
      <c r="A94" s="74"/>
      <c r="B94" s="74"/>
      <c r="C94" s="13"/>
      <c r="D94" s="14"/>
      <c r="E94" s="14"/>
      <c r="F94" s="14"/>
      <c r="G94" s="32"/>
      <c r="J94" s="77"/>
      <c r="K94" s="17"/>
    </row>
    <row r="95" spans="1:11">
      <c r="A95" s="73"/>
      <c r="B95" s="73"/>
      <c r="C95" s="71"/>
      <c r="D95" s="70"/>
      <c r="E95" s="70"/>
      <c r="F95" s="70"/>
      <c r="G95" s="32"/>
      <c r="J95" s="77"/>
      <c r="K95" s="17"/>
    </row>
    <row r="96" spans="1:11">
      <c r="A96" s="29"/>
      <c r="B96" s="29"/>
      <c r="C96" s="29"/>
      <c r="D96" s="29"/>
      <c r="E96" s="29"/>
      <c r="F96" s="33"/>
      <c r="G96" s="29"/>
      <c r="J96" s="77"/>
      <c r="K96" s="17"/>
    </row>
    <row r="97" spans="1:11">
      <c r="A97" s="34"/>
      <c r="B97" s="29"/>
      <c r="C97" s="29"/>
      <c r="D97" s="29"/>
      <c r="E97" s="29"/>
      <c r="F97" s="33"/>
      <c r="G97" s="29"/>
      <c r="J97" s="77"/>
      <c r="K97" s="17"/>
    </row>
    <row r="98" spans="1:11">
      <c r="A98" s="29"/>
      <c r="B98" s="29"/>
      <c r="C98" s="29"/>
      <c r="D98" s="29"/>
      <c r="E98" s="29"/>
      <c r="F98" s="33"/>
      <c r="G98" s="29"/>
      <c r="J98" s="77"/>
      <c r="K98" s="17"/>
    </row>
    <row r="99" spans="1:11">
      <c r="A99" s="106"/>
      <c r="B99" s="106"/>
      <c r="C99" s="13"/>
      <c r="D99" s="14"/>
      <c r="E99" s="14"/>
      <c r="F99" s="14"/>
      <c r="G99" s="32"/>
      <c r="J99" s="77"/>
      <c r="K99" s="17"/>
    </row>
    <row r="100" spans="1:11">
      <c r="A100" s="106"/>
      <c r="B100" s="106"/>
      <c r="C100" s="13"/>
      <c r="D100" s="14"/>
      <c r="E100" s="14"/>
      <c r="F100" s="14"/>
      <c r="G100" s="32"/>
      <c r="J100" s="77"/>
      <c r="K100" s="17"/>
    </row>
    <row r="101" spans="1:11">
      <c r="A101" s="107"/>
      <c r="B101" s="107"/>
      <c r="C101" s="15"/>
      <c r="D101" s="16"/>
      <c r="E101" s="16"/>
      <c r="F101" s="16"/>
      <c r="G101" s="32"/>
      <c r="J101" s="77"/>
      <c r="K101" s="17"/>
    </row>
    <row r="102" spans="1:11">
      <c r="A102" s="107"/>
      <c r="B102" s="107"/>
      <c r="C102" s="15"/>
      <c r="D102" s="16"/>
      <c r="E102" s="16"/>
      <c r="F102" s="16"/>
      <c r="G102" s="32"/>
      <c r="J102" s="77"/>
      <c r="K102" s="17"/>
    </row>
    <row r="103" spans="1:11">
      <c r="A103" s="96"/>
      <c r="B103" s="96"/>
      <c r="C103" s="22"/>
      <c r="D103" s="23"/>
      <c r="E103" s="23"/>
      <c r="F103" s="23"/>
      <c r="G103" s="32"/>
      <c r="J103" s="77"/>
      <c r="K103" s="17"/>
    </row>
    <row r="104" spans="1:11">
      <c r="A104" s="96"/>
      <c r="B104" s="96"/>
      <c r="C104" s="22"/>
      <c r="D104" s="23"/>
      <c r="E104" s="23"/>
      <c r="F104" s="23"/>
      <c r="G104" s="32"/>
      <c r="J104" s="77"/>
      <c r="K104" s="17"/>
    </row>
    <row r="105" spans="1:11">
      <c r="A105" s="96"/>
      <c r="B105" s="96"/>
      <c r="C105" s="22"/>
      <c r="D105" s="23"/>
      <c r="E105" s="23"/>
      <c r="F105" s="23"/>
      <c r="G105" s="32"/>
      <c r="J105" s="77"/>
      <c r="K105" s="17"/>
    </row>
    <row r="106" spans="1:11">
      <c r="A106" s="96"/>
      <c r="B106" s="96"/>
      <c r="C106" s="22"/>
      <c r="D106" s="23"/>
      <c r="E106" s="23"/>
      <c r="F106" s="23"/>
      <c r="G106" s="32"/>
      <c r="J106" s="77"/>
      <c r="K106" s="17"/>
    </row>
    <row r="107" spans="1:11">
      <c r="A107" s="96"/>
      <c r="B107" s="96"/>
      <c r="C107" s="22"/>
      <c r="D107" s="23"/>
      <c r="E107" s="23"/>
      <c r="F107" s="23"/>
      <c r="G107" s="32"/>
      <c r="J107" s="77"/>
      <c r="K107" s="17"/>
    </row>
    <row r="108" spans="1:11">
      <c r="A108" s="105"/>
      <c r="B108" s="105"/>
      <c r="C108" s="71"/>
      <c r="D108" s="70"/>
      <c r="E108" s="70"/>
      <c r="F108" s="70"/>
      <c r="G108" s="32"/>
      <c r="J108" s="77"/>
      <c r="K108" s="17"/>
    </row>
    <row r="109" spans="1:11" ht="13.5" customHeight="1">
      <c r="A109" s="105"/>
      <c r="B109" s="105"/>
      <c r="C109" s="71"/>
      <c r="D109" s="70"/>
      <c r="E109" s="70"/>
      <c r="F109" s="70"/>
      <c r="G109" s="32"/>
      <c r="J109" s="77"/>
      <c r="K109" s="17"/>
    </row>
    <row r="110" spans="1:11">
      <c r="A110" s="105"/>
      <c r="B110" s="105"/>
      <c r="C110" s="71"/>
      <c r="D110" s="70"/>
      <c r="E110" s="70"/>
      <c r="F110" s="70"/>
      <c r="G110" s="32"/>
      <c r="J110" s="77"/>
      <c r="K110" s="17"/>
    </row>
    <row r="111" spans="1:11" ht="13.5" customHeight="1">
      <c r="A111" s="105"/>
      <c r="B111" s="105"/>
      <c r="C111" s="71"/>
      <c r="D111" s="70"/>
      <c r="E111" s="70"/>
      <c r="F111" s="70"/>
      <c r="G111" s="32"/>
      <c r="J111" s="77"/>
      <c r="K111" s="17"/>
    </row>
    <row r="112" spans="1:11">
      <c r="A112" s="36"/>
      <c r="B112" s="36"/>
      <c r="C112" s="36"/>
      <c r="D112" s="37"/>
      <c r="E112" s="37"/>
      <c r="F112" s="23"/>
      <c r="G112" s="37"/>
      <c r="J112" s="77"/>
      <c r="K112" s="17"/>
    </row>
    <row r="113" spans="1:11">
      <c r="A113" s="34"/>
      <c r="B113" s="29"/>
      <c r="C113" s="29"/>
      <c r="D113" s="29"/>
      <c r="E113" s="29"/>
      <c r="F113" s="33"/>
      <c r="G113" s="29"/>
      <c r="J113" s="77"/>
      <c r="K113" s="17"/>
    </row>
    <row r="114" spans="1:11">
      <c r="A114" s="29"/>
      <c r="B114" s="29"/>
      <c r="C114" s="29"/>
      <c r="D114" s="29"/>
      <c r="E114" s="29"/>
      <c r="F114" s="33"/>
      <c r="G114" s="29"/>
      <c r="J114" s="77"/>
      <c r="K114" s="17"/>
    </row>
    <row r="115" spans="1:11">
      <c r="A115" s="74"/>
      <c r="B115" s="74"/>
      <c r="C115" s="13"/>
      <c r="D115" s="14"/>
      <c r="E115" s="14"/>
      <c r="F115" s="14"/>
      <c r="G115" s="32"/>
      <c r="J115" s="77"/>
      <c r="K115" s="17"/>
    </row>
    <row r="116" spans="1:11">
      <c r="A116" s="74"/>
      <c r="B116" s="74"/>
      <c r="C116" s="13"/>
      <c r="D116" s="14"/>
      <c r="E116" s="14"/>
      <c r="F116" s="14"/>
      <c r="G116" s="32"/>
      <c r="J116" s="77"/>
      <c r="K116" s="17"/>
    </row>
    <row r="117" spans="1:11">
      <c r="A117" s="75"/>
      <c r="B117" s="75"/>
      <c r="C117" s="15"/>
      <c r="D117" s="16"/>
      <c r="E117" s="16"/>
      <c r="F117" s="16"/>
      <c r="G117" s="32"/>
      <c r="J117" s="77"/>
      <c r="K117" s="17"/>
    </row>
    <row r="118" spans="1:11">
      <c r="A118" s="72"/>
      <c r="B118" s="72"/>
      <c r="C118" s="22"/>
      <c r="D118" s="23"/>
      <c r="E118" s="23"/>
      <c r="F118" s="23"/>
      <c r="G118" s="32"/>
      <c r="J118" s="77"/>
      <c r="K118" s="17"/>
    </row>
    <row r="119" spans="1:11">
      <c r="A119" s="74"/>
      <c r="B119" s="74"/>
      <c r="C119" s="13"/>
      <c r="D119" s="14"/>
      <c r="E119" s="14"/>
      <c r="F119" s="14"/>
      <c r="G119" s="32"/>
      <c r="J119" s="77"/>
      <c r="K119" s="17"/>
    </row>
    <row r="120" spans="1:11">
      <c r="A120" s="73"/>
      <c r="B120" s="73"/>
      <c r="C120" s="71"/>
      <c r="D120" s="70"/>
      <c r="E120" s="70"/>
      <c r="F120" s="70"/>
      <c r="G120" s="32"/>
      <c r="J120" s="77"/>
      <c r="K120" s="17"/>
    </row>
    <row r="121" spans="1:11" ht="13.5" customHeight="1">
      <c r="A121" s="72"/>
      <c r="B121" s="72"/>
      <c r="C121" s="22"/>
      <c r="D121" s="23"/>
      <c r="E121" s="23"/>
      <c r="F121" s="23"/>
      <c r="G121" s="32"/>
      <c r="J121" s="77"/>
      <c r="K121" s="17"/>
    </row>
    <row r="122" spans="1:11" ht="13.5" customHeight="1">
      <c r="A122" s="24"/>
      <c r="B122" s="24"/>
      <c r="C122" s="22"/>
      <c r="D122" s="23"/>
      <c r="E122" s="23"/>
      <c r="F122" s="23"/>
      <c r="G122" s="32"/>
      <c r="J122" s="77"/>
      <c r="K122" s="17"/>
    </row>
    <row r="123" spans="1:11">
      <c r="A123" s="36"/>
      <c r="B123" s="36"/>
      <c r="C123" s="36"/>
      <c r="D123" s="37"/>
      <c r="E123" s="37"/>
      <c r="F123" s="23"/>
      <c r="G123" s="37"/>
      <c r="J123" s="77"/>
      <c r="K123" s="17"/>
    </row>
    <row r="124" spans="1:11">
      <c r="A124" s="96"/>
      <c r="B124" s="110"/>
      <c r="C124" s="22"/>
      <c r="D124" s="23"/>
      <c r="E124" s="23"/>
      <c r="F124" s="23"/>
      <c r="G124" s="32"/>
      <c r="J124" s="77"/>
      <c r="K124" s="17"/>
    </row>
    <row r="125" spans="1:11">
      <c r="A125" s="96"/>
      <c r="B125" s="110"/>
      <c r="C125" s="22"/>
      <c r="D125" s="23"/>
      <c r="E125" s="23"/>
      <c r="F125" s="23"/>
      <c r="G125" s="32"/>
      <c r="J125" s="77"/>
      <c r="K125" s="17"/>
    </row>
    <row r="126" spans="1:11">
      <c r="A126" s="96"/>
      <c r="B126" s="110"/>
      <c r="C126" s="22"/>
      <c r="D126" s="23"/>
      <c r="E126" s="23"/>
      <c r="F126" s="23"/>
      <c r="G126" s="32"/>
      <c r="J126" s="77"/>
      <c r="K126" s="17"/>
    </row>
    <row r="127" spans="1:11">
      <c r="A127" s="106"/>
      <c r="B127" s="109"/>
      <c r="C127" s="13"/>
      <c r="D127" s="14"/>
      <c r="E127" s="14"/>
      <c r="F127" s="14"/>
      <c r="G127" s="32"/>
      <c r="J127" s="77"/>
      <c r="K127" s="17"/>
    </row>
    <row r="128" spans="1:11">
      <c r="A128" s="106"/>
      <c r="B128" s="109"/>
      <c r="C128" s="13"/>
      <c r="D128" s="14"/>
      <c r="E128" s="14"/>
      <c r="F128" s="14"/>
      <c r="G128" s="32"/>
      <c r="J128" s="77"/>
      <c r="K128" s="17"/>
    </row>
    <row r="129" spans="1:11">
      <c r="A129" s="106"/>
      <c r="B129" s="109"/>
      <c r="C129" s="13"/>
      <c r="D129" s="14"/>
      <c r="E129" s="14"/>
      <c r="F129" s="14"/>
      <c r="G129" s="32"/>
      <c r="J129" s="77"/>
      <c r="K129" s="17"/>
    </row>
    <row r="130" spans="1:11">
      <c r="A130" s="105"/>
      <c r="B130" s="108"/>
      <c r="C130" s="71"/>
      <c r="D130" s="70"/>
      <c r="E130" s="70"/>
      <c r="F130" s="70"/>
      <c r="G130" s="32"/>
      <c r="J130" s="77"/>
      <c r="K130" s="17"/>
    </row>
    <row r="131" spans="1:11">
      <c r="A131" s="105"/>
      <c r="B131" s="108"/>
      <c r="C131" s="71"/>
      <c r="D131" s="70"/>
      <c r="E131" s="70"/>
      <c r="F131" s="70"/>
      <c r="G131" s="32"/>
      <c r="J131" s="77"/>
      <c r="K131" s="17"/>
    </row>
    <row r="132" spans="1:11">
      <c r="A132" s="105"/>
      <c r="B132" s="108"/>
      <c r="C132" s="71"/>
      <c r="D132" s="70"/>
      <c r="E132" s="70"/>
      <c r="F132" s="70"/>
      <c r="G132" s="32"/>
      <c r="J132" s="77"/>
      <c r="K132" s="17"/>
    </row>
    <row r="133" spans="1:11">
      <c r="A133" s="105"/>
      <c r="B133" s="108"/>
      <c r="C133" s="71"/>
      <c r="D133" s="70"/>
      <c r="E133" s="70"/>
      <c r="F133" s="70"/>
      <c r="G133" s="32"/>
      <c r="J133" s="77"/>
      <c r="K133" s="17"/>
    </row>
    <row r="134" spans="1:11">
      <c r="A134" s="105"/>
      <c r="B134" s="108"/>
      <c r="C134" s="71"/>
      <c r="D134" s="70"/>
      <c r="E134" s="70"/>
      <c r="F134" s="70"/>
      <c r="G134" s="32"/>
      <c r="J134" s="77"/>
      <c r="K134" s="17"/>
    </row>
    <row r="135" spans="1:11">
      <c r="A135" s="105"/>
      <c r="B135" s="108"/>
      <c r="C135" s="71"/>
      <c r="D135" s="70"/>
      <c r="E135" s="70"/>
      <c r="F135" s="70"/>
      <c r="G135" s="32"/>
      <c r="J135" s="77"/>
      <c r="K135" s="17"/>
    </row>
    <row r="136" spans="1:11">
      <c r="A136" s="106"/>
      <c r="B136" s="109"/>
      <c r="C136" s="13"/>
      <c r="D136" s="14"/>
      <c r="E136" s="14"/>
      <c r="F136" s="14"/>
      <c r="G136" s="32"/>
      <c r="J136" s="77"/>
      <c r="K136" s="17"/>
    </row>
    <row r="137" spans="1:11">
      <c r="A137" s="106"/>
      <c r="B137" s="109"/>
      <c r="C137" s="13"/>
      <c r="D137" s="14"/>
      <c r="E137" s="14"/>
      <c r="F137" s="14"/>
      <c r="G137" s="32"/>
      <c r="J137" s="77"/>
      <c r="K137" s="17"/>
    </row>
    <row r="138" spans="1:11">
      <c r="A138" s="106"/>
      <c r="B138" s="109"/>
      <c r="C138" s="13"/>
      <c r="D138" s="14"/>
      <c r="E138" s="14"/>
      <c r="F138" s="14"/>
      <c r="G138" s="32"/>
      <c r="J138" s="77"/>
      <c r="K138" s="17"/>
    </row>
    <row r="139" spans="1:11">
      <c r="A139" s="105"/>
      <c r="B139" s="108"/>
      <c r="C139" s="71"/>
      <c r="D139" s="70"/>
      <c r="E139" s="70"/>
      <c r="F139" s="70"/>
      <c r="G139" s="32"/>
      <c r="J139" s="77"/>
      <c r="K139" s="17"/>
    </row>
    <row r="140" spans="1:11">
      <c r="A140" s="105"/>
      <c r="B140" s="108"/>
      <c r="C140" s="71"/>
      <c r="D140" s="70"/>
      <c r="E140" s="70"/>
      <c r="F140" s="70"/>
      <c r="G140" s="32"/>
      <c r="J140" s="77"/>
      <c r="K140" s="17"/>
    </row>
    <row r="141" spans="1:11">
      <c r="A141" s="105"/>
      <c r="B141" s="108"/>
      <c r="C141" s="71"/>
      <c r="D141" s="70"/>
      <c r="E141" s="70"/>
      <c r="F141" s="70"/>
      <c r="G141" s="32"/>
      <c r="J141" s="77"/>
      <c r="K141" s="17"/>
    </row>
    <row r="142" spans="1:11">
      <c r="A142" s="105"/>
      <c r="B142" s="108"/>
      <c r="C142" s="71"/>
      <c r="D142" s="70"/>
      <c r="E142" s="70"/>
      <c r="F142" s="70"/>
      <c r="G142" s="32"/>
      <c r="J142" s="77"/>
      <c r="K142" s="17"/>
    </row>
    <row r="143" spans="1:11">
      <c r="A143" s="105"/>
      <c r="B143" s="108"/>
      <c r="C143" s="71"/>
      <c r="D143" s="70"/>
      <c r="E143" s="70"/>
      <c r="F143" s="70"/>
      <c r="G143" s="32"/>
      <c r="J143" s="77"/>
      <c r="K143" s="17"/>
    </row>
    <row r="144" spans="1:11">
      <c r="A144" s="105"/>
      <c r="B144" s="108"/>
      <c r="C144" s="71"/>
      <c r="D144" s="70"/>
      <c r="E144" s="70"/>
      <c r="F144" s="70"/>
      <c r="G144" s="32"/>
      <c r="J144" s="77"/>
      <c r="K144" s="17"/>
    </row>
    <row r="145" spans="1:12">
      <c r="A145" s="29"/>
      <c r="B145" s="29"/>
      <c r="C145" s="29"/>
      <c r="D145" s="29"/>
      <c r="E145" s="29"/>
      <c r="F145" s="33"/>
      <c r="G145" s="29"/>
      <c r="J145" s="77"/>
      <c r="K145" s="17"/>
    </row>
    <row r="146" spans="1:12">
      <c r="A146" s="34"/>
      <c r="B146" s="29"/>
      <c r="C146" s="29"/>
      <c r="D146" s="29"/>
      <c r="E146" s="29"/>
      <c r="F146" s="33"/>
      <c r="G146" s="29"/>
      <c r="J146" s="77"/>
      <c r="K146" s="17"/>
    </row>
    <row r="147" spans="1:12">
      <c r="A147" s="29"/>
      <c r="B147" s="29"/>
      <c r="C147" s="29"/>
      <c r="D147" s="29"/>
      <c r="E147" s="29"/>
      <c r="F147" s="33"/>
      <c r="G147" s="29"/>
      <c r="J147" s="77"/>
      <c r="K147" s="17"/>
    </row>
    <row r="148" spans="1:12">
      <c r="A148" s="24"/>
      <c r="B148" s="25"/>
      <c r="C148" s="22"/>
      <c r="D148" s="23"/>
      <c r="E148" s="23"/>
      <c r="F148" s="23"/>
      <c r="G148" s="32"/>
      <c r="J148" s="77"/>
      <c r="K148" s="17"/>
    </row>
    <row r="149" spans="1:12">
      <c r="A149" s="24"/>
      <c r="B149" s="25"/>
      <c r="C149" s="22"/>
      <c r="D149" s="23"/>
      <c r="E149" s="23"/>
      <c r="F149" s="23"/>
      <c r="G149" s="32"/>
      <c r="J149" s="77"/>
      <c r="K149" s="17"/>
    </row>
    <row r="150" spans="1:12">
      <c r="A150" s="24"/>
      <c r="B150" s="25"/>
      <c r="C150" s="22"/>
      <c r="D150" s="23"/>
      <c r="E150" s="23"/>
      <c r="F150" s="23"/>
      <c r="G150" s="32"/>
      <c r="J150" s="77"/>
      <c r="K150" s="17"/>
    </row>
    <row r="151" spans="1:12">
      <c r="A151" s="24"/>
      <c r="B151" s="25"/>
      <c r="C151" s="22"/>
      <c r="D151" s="23"/>
      <c r="E151" s="23"/>
      <c r="F151" s="23"/>
      <c r="G151" s="32"/>
      <c r="J151" s="77"/>
      <c r="K151" s="17"/>
    </row>
    <row r="152" spans="1:12">
      <c r="A152" s="24"/>
      <c r="B152" s="25"/>
      <c r="C152" s="22"/>
      <c r="D152" s="23"/>
      <c r="E152" s="23"/>
      <c r="F152" s="23"/>
      <c r="G152" s="32"/>
      <c r="J152" s="77"/>
      <c r="K152" s="17"/>
    </row>
    <row r="153" spans="1:12">
      <c r="A153" s="24"/>
      <c r="B153" s="25"/>
      <c r="C153" s="22"/>
      <c r="D153" s="23"/>
      <c r="E153" s="23"/>
      <c r="F153" s="23"/>
      <c r="G153" s="32"/>
      <c r="J153" s="77"/>
      <c r="K153" s="17"/>
    </row>
    <row r="154" spans="1:12">
      <c r="A154" s="24"/>
      <c r="B154" s="25"/>
      <c r="C154" s="22"/>
      <c r="D154" s="23"/>
      <c r="E154" s="23"/>
      <c r="F154" s="23"/>
      <c r="G154" s="32"/>
      <c r="J154" s="77"/>
      <c r="K154" s="17"/>
    </row>
    <row r="155" spans="1:12">
      <c r="A155" s="24"/>
      <c r="B155" s="25"/>
      <c r="C155" s="22"/>
      <c r="D155" s="23"/>
      <c r="E155" s="23"/>
      <c r="F155" s="23"/>
      <c r="G155" s="32"/>
      <c r="J155" s="77"/>
      <c r="K155" s="17"/>
    </row>
    <row r="156" spans="1:12">
      <c r="A156" s="29"/>
      <c r="B156" s="40"/>
      <c r="C156" s="29"/>
      <c r="D156" s="29"/>
      <c r="E156" s="29"/>
      <c r="F156" s="33"/>
      <c r="G156" s="29"/>
      <c r="J156" s="77"/>
      <c r="K156" s="17"/>
    </row>
    <row r="157" spans="1:12">
      <c r="A157" s="34"/>
      <c r="B157" s="29"/>
      <c r="C157" s="29"/>
      <c r="D157" s="29"/>
      <c r="E157" s="29"/>
      <c r="F157" s="33"/>
      <c r="G157" s="29"/>
      <c r="J157" s="77"/>
      <c r="K157" s="17"/>
    </row>
    <row r="158" spans="1:12">
      <c r="A158" s="29"/>
      <c r="B158" s="29"/>
      <c r="C158" s="29"/>
      <c r="D158" s="29"/>
      <c r="E158" s="29"/>
      <c r="F158" s="33"/>
      <c r="G158" s="29"/>
      <c r="J158" s="77"/>
      <c r="K158" s="17"/>
    </row>
    <row r="159" spans="1:12">
      <c r="A159" s="74"/>
      <c r="B159" s="69"/>
      <c r="C159" s="13"/>
      <c r="D159" s="14"/>
      <c r="E159" s="14"/>
      <c r="F159" s="14"/>
      <c r="G159" s="32"/>
      <c r="J159" s="77"/>
      <c r="K159" s="17"/>
    </row>
    <row r="160" spans="1:12">
      <c r="A160" s="74"/>
      <c r="B160" s="69"/>
      <c r="C160" s="13"/>
      <c r="D160" s="14"/>
      <c r="E160" s="14"/>
      <c r="F160" s="14"/>
      <c r="G160" s="32"/>
      <c r="J160" s="77"/>
      <c r="K160" s="17"/>
      <c r="L160" s="3">
        <v>1E-3</v>
      </c>
    </row>
    <row r="161" spans="1:12">
      <c r="A161" s="75"/>
      <c r="B161" s="21"/>
      <c r="C161" s="15"/>
      <c r="D161" s="16"/>
      <c r="E161" s="16"/>
      <c r="F161" s="16"/>
      <c r="G161" s="32"/>
      <c r="J161" s="77"/>
      <c r="K161" s="17"/>
      <c r="L161" s="3">
        <v>0.01</v>
      </c>
    </row>
    <row r="162" spans="1:12">
      <c r="A162" s="72"/>
      <c r="B162" s="25"/>
      <c r="C162" s="22"/>
      <c r="D162" s="23"/>
      <c r="E162" s="23"/>
      <c r="F162" s="23"/>
      <c r="G162" s="32"/>
      <c r="J162" s="77"/>
      <c r="K162" s="17"/>
      <c r="L162" s="3">
        <v>1E-4</v>
      </c>
    </row>
    <row r="163" spans="1:12">
      <c r="A163" s="74"/>
      <c r="B163" s="69"/>
      <c r="C163" s="13"/>
      <c r="D163" s="14"/>
      <c r="E163" s="14"/>
      <c r="F163" s="14"/>
      <c r="G163" s="32"/>
      <c r="J163" s="77"/>
      <c r="K163" s="17"/>
      <c r="L163" s="3">
        <v>1E-3</v>
      </c>
    </row>
    <row r="164" spans="1:12">
      <c r="A164" s="78"/>
      <c r="B164" s="78"/>
      <c r="C164" s="78"/>
      <c r="D164" s="78"/>
      <c r="E164" s="78"/>
      <c r="F164" s="79"/>
      <c r="J164" s="41"/>
      <c r="L164" s="3">
        <v>0.01</v>
      </c>
    </row>
    <row r="165" spans="1:12" ht="13.5" thickBot="1"/>
    <row r="166" spans="1:12" ht="12.75" customHeight="1" thickTop="1">
      <c r="E166" s="99" t="s">
        <v>80</v>
      </c>
      <c r="F166" s="100"/>
      <c r="G166" s="97">
        <f>COUNTIF(G15:G163,"NON CONFORME")</f>
        <v>0</v>
      </c>
    </row>
    <row r="167" spans="1:12" ht="13.5" thickBot="1">
      <c r="E167" s="101"/>
      <c r="F167" s="102"/>
      <c r="G167" s="98"/>
    </row>
    <row r="168" spans="1:12" ht="13.5" thickTop="1"/>
  </sheetData>
  <mergeCells count="65">
    <mergeCell ref="A73:A74"/>
    <mergeCell ref="B73:B74"/>
    <mergeCell ref="A110:A111"/>
    <mergeCell ref="B110:B111"/>
    <mergeCell ref="A103:A105"/>
    <mergeCell ref="B103:B105"/>
    <mergeCell ref="A106:A107"/>
    <mergeCell ref="B106:B107"/>
    <mergeCell ref="A99:A100"/>
    <mergeCell ref="A108:A109"/>
    <mergeCell ref="D10:E10"/>
    <mergeCell ref="A84:A85"/>
    <mergeCell ref="B84:B85"/>
    <mergeCell ref="A46:A47"/>
    <mergeCell ref="B46:B47"/>
    <mergeCell ref="A48:A49"/>
    <mergeCell ref="B48:B49"/>
    <mergeCell ref="A71:A72"/>
    <mergeCell ref="B71:B72"/>
    <mergeCell ref="B21:B27"/>
    <mergeCell ref="A28:A29"/>
    <mergeCell ref="B28:B29"/>
    <mergeCell ref="A35:A36"/>
    <mergeCell ref="A37:A38"/>
    <mergeCell ref="B37:B38"/>
    <mergeCell ref="A21:A27"/>
    <mergeCell ref="A101:A102"/>
    <mergeCell ref="B101:B102"/>
    <mergeCell ref="A139:A141"/>
    <mergeCell ref="B139:B141"/>
    <mergeCell ref="A142:A144"/>
    <mergeCell ref="B142:B144"/>
    <mergeCell ref="A127:A129"/>
    <mergeCell ref="B127:B129"/>
    <mergeCell ref="A130:A132"/>
    <mergeCell ref="B130:B132"/>
    <mergeCell ref="A133:A135"/>
    <mergeCell ref="B133:B135"/>
    <mergeCell ref="A136:A138"/>
    <mergeCell ref="B136:B138"/>
    <mergeCell ref="A124:A126"/>
    <mergeCell ref="B124:B126"/>
    <mergeCell ref="A75:A79"/>
    <mergeCell ref="B75:B79"/>
    <mergeCell ref="A80:A81"/>
    <mergeCell ref="B80:B81"/>
    <mergeCell ref="B99:B100"/>
    <mergeCell ref="A82:A83"/>
    <mergeCell ref="B82:B83"/>
    <mergeCell ref="F10:J10"/>
    <mergeCell ref="B35:B36"/>
    <mergeCell ref="G166:G167"/>
    <mergeCell ref="E166:F167"/>
    <mergeCell ref="A11:B11"/>
    <mergeCell ref="A15:A16"/>
    <mergeCell ref="B15:B16"/>
    <mergeCell ref="A19:A20"/>
    <mergeCell ref="B19:B20"/>
    <mergeCell ref="A17:A18"/>
    <mergeCell ref="B17:B18"/>
    <mergeCell ref="A39:A40"/>
    <mergeCell ref="B39:B40"/>
    <mergeCell ref="A41:A45"/>
    <mergeCell ref="B41:B45"/>
    <mergeCell ref="B108:B109"/>
  </mergeCells>
  <phoneticPr fontId="2" type="noConversion"/>
  <conditionalFormatting sqref="A124:G135 A15:G16 A19:G22 A27:G30 A139:G144 A153:G154 A148:G151 A71:G76 A90:G94 A115:G122 A55:G59 A64:G66 A35:G42 A45:G49 A79:G85 A99:G111 K15:K163 G16:G30">
    <cfRule type="cellIs" dxfId="20" priority="29" stopIfTrue="1" operator="notEqual">
      <formula>""</formula>
    </cfRule>
  </conditionalFormatting>
  <conditionalFormatting sqref="A17:G18">
    <cfRule type="cellIs" dxfId="19" priority="28" stopIfTrue="1" operator="notEqual">
      <formula>""</formula>
    </cfRule>
  </conditionalFormatting>
  <conditionalFormatting sqref="A23:G23">
    <cfRule type="cellIs" dxfId="18" priority="27" stopIfTrue="1" operator="notEqual">
      <formula>""</formula>
    </cfRule>
  </conditionalFormatting>
  <conditionalFormatting sqref="A26:G26">
    <cfRule type="cellIs" dxfId="17" priority="25" stopIfTrue="1" operator="notEqual">
      <formula>""</formula>
    </cfRule>
  </conditionalFormatting>
  <conditionalFormatting sqref="A24:G25">
    <cfRule type="cellIs" dxfId="16" priority="26" stopIfTrue="1" operator="notEqual">
      <formula>""</formula>
    </cfRule>
  </conditionalFormatting>
  <conditionalFormatting sqref="A53:G53">
    <cfRule type="cellIs" dxfId="15" priority="22" stopIfTrue="1" operator="notEqual">
      <formula>""</formula>
    </cfRule>
  </conditionalFormatting>
  <conditionalFormatting sqref="A54:G54">
    <cfRule type="cellIs" dxfId="14" priority="21" stopIfTrue="1" operator="notEqual">
      <formula>""</formula>
    </cfRule>
  </conditionalFormatting>
  <conditionalFormatting sqref="A68:G70 A61:G61 B60:G60">
    <cfRule type="cellIs" dxfId="13" priority="20" stopIfTrue="1" operator="notEqual">
      <formula>""</formula>
    </cfRule>
  </conditionalFormatting>
  <conditionalFormatting sqref="A62:G62">
    <cfRule type="cellIs" dxfId="12" priority="19" stopIfTrue="1" operator="notEqual">
      <formula>""</formula>
    </cfRule>
  </conditionalFormatting>
  <conditionalFormatting sqref="A63:G63">
    <cfRule type="cellIs" dxfId="11" priority="18" stopIfTrue="1" operator="notEqual">
      <formula>""</formula>
    </cfRule>
  </conditionalFormatting>
  <conditionalFormatting sqref="A67:G67">
    <cfRule type="cellIs" dxfId="10" priority="17" stopIfTrue="1" operator="notEqual">
      <formula>""</formula>
    </cfRule>
  </conditionalFormatting>
  <conditionalFormatting sqref="A95:G95">
    <cfRule type="cellIs" dxfId="9" priority="15" stopIfTrue="1" operator="notEqual">
      <formula>""</formula>
    </cfRule>
  </conditionalFormatting>
  <conditionalFormatting sqref="A136:G138">
    <cfRule type="cellIs" dxfId="8" priority="10" stopIfTrue="1" operator="notEqual">
      <formula>""</formula>
    </cfRule>
  </conditionalFormatting>
  <conditionalFormatting sqref="A152:G152">
    <cfRule type="cellIs" dxfId="7" priority="8" stopIfTrue="1" operator="notEqual">
      <formula>""</formula>
    </cfRule>
  </conditionalFormatting>
  <conditionalFormatting sqref="A155:G155">
    <cfRule type="cellIs" dxfId="6" priority="7" stopIfTrue="1" operator="notEqual">
      <formula>""</formula>
    </cfRule>
  </conditionalFormatting>
  <conditionalFormatting sqref="A159:G162">
    <cfRule type="cellIs" dxfId="5" priority="6" stopIfTrue="1" operator="notEqual">
      <formula>""</formula>
    </cfRule>
  </conditionalFormatting>
  <conditionalFormatting sqref="A163:G163">
    <cfRule type="cellIs" dxfId="4" priority="5" stopIfTrue="1" operator="notEqual">
      <formula>""</formula>
    </cfRule>
  </conditionalFormatting>
  <conditionalFormatting sqref="A77:G78">
    <cfRule type="cellIs" dxfId="3" priority="4" stopIfTrue="1" operator="notEqual">
      <formula>""</formula>
    </cfRule>
  </conditionalFormatting>
  <conditionalFormatting sqref="A43:G44">
    <cfRule type="cellIs" dxfId="2" priority="3" stopIfTrue="1" operator="notEqual">
      <formula>""</formula>
    </cfRule>
  </conditionalFormatting>
  <conditionalFormatting sqref="G159:G163 G148:G155 G124:G144 G115:G120 G99:G111 G90:G95 G71:G85 G62:G67 G15:G58">
    <cfRule type="cellIs" dxfId="1" priority="1" operator="equal">
      <formula>"CONFORME"</formula>
    </cfRule>
    <cfRule type="cellIs" dxfId="0" priority="2" operator="equal">
      <formula>"NON CONFORME"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 MULTIMETRE</vt:lpstr>
      <vt:lpstr>ETALONS INCERTITUDE</vt:lpstr>
      <vt:lpstr>accueil</vt:lpstr>
      <vt:lpstr>CV</vt:lpstr>
      <vt:lpstr>Relevé de mesure</vt:lpstr>
    </vt:vector>
  </TitlesOfParts>
  <Company>SUT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ERMECAM</dc:creator>
  <cp:lastModifiedBy>Antoine</cp:lastModifiedBy>
  <cp:lastPrinted>2016-09-15T12:16:05Z</cp:lastPrinted>
  <dcterms:created xsi:type="dcterms:W3CDTF">2007-05-15T14:11:22Z</dcterms:created>
  <dcterms:modified xsi:type="dcterms:W3CDTF">2016-09-20T09:01:36Z</dcterms:modified>
</cp:coreProperties>
</file>