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oine\Documents\Ermécam\DOSSIER AIDE EXCELL\"/>
    </mc:Choice>
  </mc:AlternateContent>
  <bookViews>
    <workbookView xWindow="240" yWindow="75" windowWidth="13005" windowHeight="12585" tabRatio="857" firstSheet="5" activeTab="7"/>
  </bookViews>
  <sheets>
    <sheet name=" INCERTITUDE VOLT DC" sheetId="1" state="hidden" r:id="rId1"/>
    <sheet name="INCERTITUDE VOLT AC" sheetId="2" state="hidden" r:id="rId2"/>
    <sheet name="INCERTITUDE AMPERE DC" sheetId="3" state="hidden" r:id="rId3"/>
    <sheet name="INCERTITUDE AMPERE AC" sheetId="4" state="hidden" r:id="rId4"/>
    <sheet name="INCERTITUDE OHM" sheetId="5" state="hidden" r:id="rId5"/>
    <sheet name="correction VDC " sheetId="16" r:id="rId6"/>
    <sheet name="correction VAC" sheetId="17" r:id="rId7"/>
    <sheet name="correction IDC" sheetId="18" r:id="rId8"/>
    <sheet name="correction IAC" sheetId="19" r:id="rId9"/>
    <sheet name="correction ohm" sheetId="20" r:id="rId10"/>
  </sheets>
  <externalReferences>
    <externalReference r:id="rId11"/>
    <externalReference r:id="rId12"/>
    <externalReference r:id="rId13"/>
  </externalReferences>
  <calcPr calcId="171027"/>
  <customWorkbookViews>
    <customWorkbookView name="PERSO - Affichage personnalisé" guid="{08FB1B29-0066-11DB-8C57-E78734395F71}" mergeInterval="0" personalView="1" maximized="1" windowWidth="1020" windowHeight="614" tabRatio="860" activeSheetId="1"/>
  </customWorkbookViews>
</workbook>
</file>

<file path=xl/calcChain.xml><?xml version="1.0" encoding="utf-8"?>
<calcChain xmlns="http://schemas.openxmlformats.org/spreadsheetml/2006/main">
  <c r="K48" i="16" l="1"/>
  <c r="K47" i="16"/>
  <c r="K46" i="16"/>
  <c r="K45" i="16"/>
  <c r="K43" i="16"/>
  <c r="K42" i="16"/>
  <c r="K41" i="16"/>
  <c r="K40" i="16"/>
  <c r="K39" i="16"/>
  <c r="K38" i="16"/>
  <c r="K36" i="16"/>
  <c r="K35" i="16"/>
  <c r="K34" i="16"/>
  <c r="K33" i="16"/>
  <c r="K32" i="16"/>
  <c r="K31" i="16"/>
  <c r="K30" i="16"/>
  <c r="K29" i="16"/>
  <c r="K28" i="16"/>
  <c r="K27" i="16"/>
  <c r="K26" i="16"/>
  <c r="K24" i="16"/>
  <c r="K23" i="16"/>
  <c r="K22" i="16"/>
  <c r="K21" i="16"/>
  <c r="K20" i="16"/>
  <c r="K19" i="16"/>
  <c r="K17" i="16"/>
  <c r="K16" i="16"/>
  <c r="K15" i="16"/>
  <c r="K14" i="16"/>
  <c r="K13" i="16"/>
  <c r="K12" i="16"/>
  <c r="K11" i="16"/>
  <c r="K95" i="17"/>
  <c r="K93" i="17"/>
  <c r="K91" i="17"/>
  <c r="K89" i="17"/>
  <c r="K87" i="17"/>
  <c r="K77" i="17"/>
  <c r="K75" i="17"/>
  <c r="K73" i="17"/>
  <c r="K71" i="17"/>
  <c r="K69" i="17"/>
  <c r="K45" i="17"/>
  <c r="K44" i="17"/>
  <c r="K43" i="17"/>
  <c r="K42" i="17"/>
  <c r="K40" i="17"/>
  <c r="K39" i="17"/>
  <c r="K38" i="17"/>
  <c r="K37" i="17"/>
  <c r="K36" i="17"/>
  <c r="K34" i="17"/>
  <c r="K33" i="17"/>
  <c r="K32" i="17"/>
  <c r="K31" i="17"/>
  <c r="K30" i="17"/>
  <c r="K28" i="17"/>
  <c r="K27" i="17"/>
  <c r="K26" i="17"/>
  <c r="K25" i="17"/>
  <c r="K24" i="17"/>
  <c r="K22" i="17"/>
  <c r="K21" i="17"/>
  <c r="K20" i="17"/>
  <c r="K19" i="17"/>
  <c r="K18" i="17"/>
  <c r="K17" i="17"/>
  <c r="K48" i="18"/>
  <c r="K47" i="18"/>
  <c r="K46" i="18"/>
  <c r="K44" i="18"/>
  <c r="K43" i="18"/>
  <c r="K42" i="18"/>
  <c r="K41" i="18"/>
  <c r="K39" i="18"/>
  <c r="K38" i="18"/>
  <c r="K37" i="18"/>
  <c r="K36" i="18"/>
  <c r="K35" i="18"/>
  <c r="K34" i="18"/>
  <c r="K32" i="18"/>
  <c r="K31" i="18"/>
  <c r="K30" i="18"/>
  <c r="K29" i="18"/>
  <c r="K28" i="18"/>
  <c r="K27" i="18"/>
  <c r="K25" i="18"/>
  <c r="K24" i="18"/>
  <c r="K23" i="18"/>
  <c r="K22" i="18"/>
  <c r="K21" i="18"/>
  <c r="K20" i="18"/>
  <c r="K18" i="18"/>
  <c r="K17" i="18"/>
  <c r="K16" i="18"/>
  <c r="K15" i="18"/>
  <c r="K14" i="18"/>
  <c r="K13" i="18"/>
  <c r="K12" i="18"/>
  <c r="K11" i="18"/>
  <c r="K45" i="19"/>
  <c r="K44" i="19"/>
  <c r="K42" i="19"/>
  <c r="K41" i="19"/>
  <c r="K40" i="19"/>
  <c r="K39" i="19"/>
  <c r="K37" i="19"/>
  <c r="K36" i="19"/>
  <c r="K35" i="19"/>
  <c r="K34" i="19"/>
  <c r="K33" i="19"/>
  <c r="K31" i="19"/>
  <c r="K30" i="19"/>
  <c r="K29" i="19"/>
  <c r="K28" i="19"/>
  <c r="K27" i="19"/>
  <c r="K25" i="19"/>
  <c r="K24" i="19"/>
  <c r="K23" i="19"/>
  <c r="K22" i="19"/>
  <c r="K21" i="19"/>
  <c r="K19" i="19"/>
  <c r="K18" i="19"/>
  <c r="K17" i="19"/>
  <c r="K16" i="19"/>
  <c r="K15" i="19"/>
  <c r="K14" i="19"/>
  <c r="K74" i="19"/>
  <c r="K72" i="19"/>
  <c r="K70" i="19"/>
  <c r="K68" i="19"/>
  <c r="K66" i="19"/>
  <c r="K90" i="19"/>
  <c r="K88" i="19"/>
  <c r="K86" i="19"/>
  <c r="K84" i="19"/>
  <c r="K72" i="20"/>
  <c r="K71" i="20"/>
  <c r="K69" i="20"/>
  <c r="K68" i="20"/>
  <c r="K67" i="20"/>
  <c r="K66" i="20"/>
  <c r="K65" i="20"/>
  <c r="K47" i="20"/>
  <c r="K46" i="20"/>
  <c r="K45" i="20"/>
  <c r="K44" i="20"/>
  <c r="K43" i="20"/>
  <c r="K41" i="20"/>
  <c r="K40" i="20"/>
  <c r="K39" i="20"/>
  <c r="K38" i="20"/>
  <c r="K37" i="20"/>
  <c r="K35" i="20"/>
  <c r="K34" i="20"/>
  <c r="K33" i="20"/>
  <c r="K32" i="20"/>
  <c r="K31" i="20"/>
  <c r="K29" i="20"/>
  <c r="K28" i="20"/>
  <c r="K27" i="20"/>
  <c r="K26" i="20"/>
  <c r="K25" i="20"/>
  <c r="K24" i="20"/>
  <c r="K23" i="20"/>
  <c r="K22" i="20"/>
  <c r="K21" i="20"/>
  <c r="K20" i="20"/>
  <c r="K18" i="20"/>
  <c r="K17" i="20"/>
  <c r="K16" i="20"/>
  <c r="K15" i="20"/>
  <c r="K14" i="20"/>
  <c r="K13" i="20"/>
  <c r="O84" i="19" l="1"/>
  <c r="P84" i="19"/>
  <c r="Q84" i="19"/>
  <c r="R84" i="19"/>
  <c r="O85" i="19"/>
  <c r="P85" i="19"/>
  <c r="Q85" i="19"/>
  <c r="R85" i="19"/>
  <c r="O86" i="19"/>
  <c r="P86" i="19"/>
  <c r="Q86" i="19"/>
  <c r="R86" i="19"/>
  <c r="P87" i="19"/>
  <c r="Q87" i="19"/>
  <c r="R87" i="19"/>
  <c r="Q50" i="20" l="1"/>
  <c r="P50" i="20"/>
  <c r="Q49" i="20"/>
  <c r="P49" i="20"/>
  <c r="Q48" i="20"/>
  <c r="P48" i="20"/>
  <c r="Q47" i="20"/>
  <c r="P47" i="20"/>
  <c r="Q46" i="20"/>
  <c r="P46" i="20"/>
  <c r="Q45" i="20"/>
  <c r="P45" i="20"/>
  <c r="Q44" i="20"/>
  <c r="P44" i="20"/>
  <c r="Q43" i="20"/>
  <c r="P43" i="20"/>
  <c r="Q42" i="20"/>
  <c r="P42" i="20"/>
  <c r="Q41" i="20"/>
  <c r="P41" i="20"/>
  <c r="Q40" i="20"/>
  <c r="P40" i="20"/>
  <c r="Q39" i="20"/>
  <c r="P39" i="20"/>
  <c r="Q38" i="20"/>
  <c r="P38" i="20"/>
  <c r="Q37" i="20"/>
  <c r="P37" i="20"/>
  <c r="Q36" i="20"/>
  <c r="P36" i="20"/>
  <c r="Q35" i="20"/>
  <c r="P35" i="20"/>
  <c r="O35" i="20"/>
  <c r="Q34" i="20"/>
  <c r="P34" i="20"/>
  <c r="O34" i="20"/>
  <c r="Q33" i="20"/>
  <c r="P33" i="20"/>
  <c r="O33" i="20"/>
  <c r="Q32" i="20"/>
  <c r="P32" i="20"/>
  <c r="O32" i="20"/>
  <c r="Q31" i="20"/>
  <c r="P31" i="20"/>
  <c r="O31" i="20"/>
  <c r="Q30" i="20"/>
  <c r="P30" i="20"/>
  <c r="O30" i="20"/>
  <c r="Q29" i="20"/>
  <c r="P29" i="20"/>
  <c r="O29" i="20"/>
  <c r="Q28" i="20"/>
  <c r="P28" i="20"/>
  <c r="O28" i="20"/>
  <c r="Q27" i="20"/>
  <c r="P27" i="20"/>
  <c r="O27" i="20"/>
  <c r="Q26" i="20"/>
  <c r="P26" i="20"/>
  <c r="O26" i="20"/>
  <c r="Q25" i="20"/>
  <c r="P25" i="20"/>
  <c r="O25" i="20"/>
  <c r="Q24" i="20"/>
  <c r="P24" i="20"/>
  <c r="O24" i="20"/>
  <c r="Q23" i="20"/>
  <c r="P23" i="20"/>
  <c r="O23" i="20"/>
  <c r="Q22" i="20"/>
  <c r="P22" i="20"/>
  <c r="O22" i="20"/>
  <c r="Q21" i="20"/>
  <c r="P21" i="20"/>
  <c r="O21" i="20"/>
  <c r="Q20" i="20"/>
  <c r="P20" i="20"/>
  <c r="O20" i="20"/>
  <c r="Q19" i="20"/>
  <c r="P19" i="20"/>
  <c r="O19" i="20"/>
  <c r="Q18" i="20"/>
  <c r="P18" i="20"/>
  <c r="O18" i="20"/>
  <c r="Q17" i="20"/>
  <c r="P17" i="20"/>
  <c r="O17" i="20"/>
  <c r="Q16" i="20"/>
  <c r="P16" i="20"/>
  <c r="O16" i="20"/>
  <c r="Q15" i="20"/>
  <c r="P15" i="20"/>
  <c r="O15" i="20"/>
  <c r="Q14" i="20"/>
  <c r="P14" i="20"/>
  <c r="O14" i="20"/>
  <c r="Q13" i="20"/>
  <c r="P13" i="20"/>
  <c r="O13" i="20"/>
  <c r="Q70" i="19"/>
  <c r="P70" i="19"/>
  <c r="Q69" i="19"/>
  <c r="P69" i="19"/>
  <c r="Q68" i="19"/>
  <c r="P68" i="19"/>
  <c r="O68" i="19"/>
  <c r="Q67" i="19"/>
  <c r="P67" i="19"/>
  <c r="O67" i="19"/>
  <c r="Q66" i="19"/>
  <c r="P66" i="19"/>
  <c r="O66" i="19"/>
  <c r="Q40" i="19"/>
  <c r="P40" i="19"/>
  <c r="Q39" i="19"/>
  <c r="P39" i="19"/>
  <c r="Q38" i="19"/>
  <c r="P38" i="19"/>
  <c r="Q37" i="19"/>
  <c r="P37" i="19"/>
  <c r="Q36" i="19"/>
  <c r="P36" i="19"/>
  <c r="Q35" i="19"/>
  <c r="P35" i="19"/>
  <c r="R34" i="19"/>
  <c r="Q34" i="19"/>
  <c r="P34" i="19"/>
  <c r="Q33" i="19"/>
  <c r="P33" i="19"/>
  <c r="Q32" i="19"/>
  <c r="P32" i="19"/>
  <c r="Q31" i="19"/>
  <c r="P31" i="19"/>
  <c r="Q30" i="19"/>
  <c r="P30" i="19"/>
  <c r="Q29" i="19"/>
  <c r="P29" i="19"/>
  <c r="Q28" i="19"/>
  <c r="P28" i="19"/>
  <c r="Q27" i="19"/>
  <c r="P27" i="19"/>
  <c r="Q26" i="19"/>
  <c r="P26" i="19"/>
  <c r="O26" i="19"/>
  <c r="Q25" i="19"/>
  <c r="P25" i="19"/>
  <c r="O25" i="19"/>
  <c r="Q24" i="19"/>
  <c r="P24" i="19"/>
  <c r="O24" i="19"/>
  <c r="Q23" i="19"/>
  <c r="P23" i="19"/>
  <c r="O23" i="19"/>
  <c r="Q22" i="19"/>
  <c r="P22" i="19"/>
  <c r="O22" i="19"/>
  <c r="Q21" i="19"/>
  <c r="P21" i="19"/>
  <c r="O21" i="19"/>
  <c r="Q20" i="19"/>
  <c r="P20" i="19"/>
  <c r="O20" i="19"/>
  <c r="Q19" i="19"/>
  <c r="P19" i="19"/>
  <c r="O19" i="19"/>
  <c r="Q18" i="19"/>
  <c r="P18" i="19"/>
  <c r="O18" i="19"/>
  <c r="Q17" i="19"/>
  <c r="P17" i="19"/>
  <c r="O17" i="19"/>
  <c r="Q16" i="19"/>
  <c r="P16" i="19"/>
  <c r="O16" i="19"/>
  <c r="Q15" i="19"/>
  <c r="P15" i="19"/>
  <c r="O15" i="19"/>
  <c r="Q14" i="19"/>
  <c r="P14" i="19"/>
  <c r="O14" i="19"/>
  <c r="Q43" i="18"/>
  <c r="Q42" i="18"/>
  <c r="Q41" i="18"/>
  <c r="P41" i="18"/>
  <c r="Q40" i="18"/>
  <c r="P40" i="18"/>
  <c r="Q39" i="18"/>
  <c r="P39" i="18"/>
  <c r="Q38" i="18"/>
  <c r="P38" i="18"/>
  <c r="Q37" i="18"/>
  <c r="P37" i="18"/>
  <c r="Q36" i="18"/>
  <c r="P36" i="18"/>
  <c r="Q35" i="18"/>
  <c r="P35" i="18"/>
  <c r="Q34" i="18"/>
  <c r="P34" i="18"/>
  <c r="Q33" i="18"/>
  <c r="P33" i="18"/>
  <c r="Q32" i="18"/>
  <c r="P32" i="18"/>
  <c r="Q31" i="18"/>
  <c r="P31" i="18"/>
  <c r="Q30" i="18"/>
  <c r="P30" i="18"/>
  <c r="Q29" i="18"/>
  <c r="P29" i="18"/>
  <c r="Q28" i="18"/>
  <c r="P28" i="18"/>
  <c r="Q27" i="18"/>
  <c r="P27" i="18"/>
  <c r="O27" i="18"/>
  <c r="Q26" i="18"/>
  <c r="P26" i="18"/>
  <c r="O26" i="18"/>
  <c r="Q25" i="18"/>
  <c r="P25" i="18"/>
  <c r="O25" i="18"/>
  <c r="Q24" i="18"/>
  <c r="P24" i="18"/>
  <c r="O24" i="18"/>
  <c r="Q23" i="18"/>
  <c r="P23" i="18"/>
  <c r="O23" i="18"/>
  <c r="Q22" i="18"/>
  <c r="P22" i="18"/>
  <c r="O22" i="18"/>
  <c r="Q21" i="18"/>
  <c r="P21" i="18"/>
  <c r="O21" i="18"/>
  <c r="Q20" i="18"/>
  <c r="P20" i="18"/>
  <c r="O20" i="18"/>
  <c r="Q19" i="18"/>
  <c r="P19" i="18"/>
  <c r="O19" i="18"/>
  <c r="Q18" i="18"/>
  <c r="O18" i="18"/>
  <c r="P18" i="18" s="1"/>
  <c r="Q17" i="18"/>
  <c r="P17" i="18"/>
  <c r="O17" i="18"/>
  <c r="Q16" i="18"/>
  <c r="P16" i="18"/>
  <c r="O16" i="18"/>
  <c r="Q15" i="18"/>
  <c r="O15" i="18"/>
  <c r="P15" i="18" s="1"/>
  <c r="Q14" i="18"/>
  <c r="O14" i="18"/>
  <c r="P14" i="18" s="1"/>
  <c r="Q13" i="18"/>
  <c r="O13" i="18"/>
  <c r="P13" i="18" s="1"/>
  <c r="Q12" i="18"/>
  <c r="O12" i="18"/>
  <c r="P12" i="18" s="1"/>
  <c r="Q11" i="18"/>
  <c r="O11" i="18"/>
  <c r="P11" i="18" s="1"/>
  <c r="P121" i="17"/>
  <c r="P120" i="17"/>
  <c r="P119" i="17"/>
  <c r="O119" i="17"/>
  <c r="P118" i="17"/>
  <c r="O118" i="17"/>
  <c r="P117" i="17"/>
  <c r="O117" i="17"/>
  <c r="P91" i="17"/>
  <c r="P90" i="17"/>
  <c r="P89" i="17"/>
  <c r="O89" i="17"/>
  <c r="P88" i="17"/>
  <c r="O88" i="17"/>
  <c r="P87" i="17"/>
  <c r="O87" i="17"/>
  <c r="P73" i="17"/>
  <c r="P72" i="17"/>
  <c r="P71" i="17"/>
  <c r="O71" i="17"/>
  <c r="P70" i="17"/>
  <c r="O70" i="17"/>
  <c r="P69" i="17"/>
  <c r="O69" i="17"/>
  <c r="P41" i="17"/>
  <c r="P40" i="17"/>
  <c r="P39" i="17"/>
  <c r="P38" i="17"/>
  <c r="P37" i="17"/>
  <c r="P36" i="17"/>
  <c r="P35" i="17"/>
  <c r="P34" i="17"/>
  <c r="P33" i="17"/>
  <c r="P32" i="17"/>
  <c r="P31" i="17"/>
  <c r="P30" i="17"/>
  <c r="P29" i="17"/>
  <c r="O29" i="17"/>
  <c r="P28" i="17"/>
  <c r="O28" i="17"/>
  <c r="P27" i="17"/>
  <c r="O27" i="17"/>
  <c r="P26" i="17"/>
  <c r="O26" i="17"/>
  <c r="P25" i="17"/>
  <c r="O25" i="17"/>
  <c r="P24" i="17"/>
  <c r="O24" i="17"/>
  <c r="P23" i="17"/>
  <c r="O23" i="17"/>
  <c r="P22" i="17"/>
  <c r="O22" i="17"/>
  <c r="P21" i="17"/>
  <c r="O21" i="17"/>
  <c r="P20" i="17"/>
  <c r="O20" i="17"/>
  <c r="P19" i="17"/>
  <c r="O19" i="17"/>
  <c r="P18" i="17"/>
  <c r="O18" i="17"/>
  <c r="P17" i="17"/>
  <c r="O17" i="17"/>
  <c r="Q43" i="16"/>
  <c r="Q42" i="16"/>
  <c r="Q41" i="16"/>
  <c r="Q40" i="16"/>
  <c r="Q39" i="16"/>
  <c r="Q38" i="16"/>
  <c r="Q37" i="16"/>
  <c r="Q36" i="16"/>
  <c r="Q35" i="16"/>
  <c r="Q34" i="16"/>
  <c r="Q33" i="16"/>
  <c r="Q32" i="16"/>
  <c r="Q31" i="16"/>
  <c r="Q30" i="16"/>
  <c r="Q29" i="16"/>
  <c r="Q28" i="16"/>
  <c r="Q27" i="16"/>
  <c r="P27" i="16"/>
  <c r="Q26" i="16"/>
  <c r="P26" i="16"/>
  <c r="Q25" i="16"/>
  <c r="P25" i="16"/>
  <c r="Q24" i="16"/>
  <c r="P24" i="16"/>
  <c r="Q23" i="16"/>
  <c r="P23" i="16"/>
  <c r="Q22" i="16"/>
  <c r="P22" i="16"/>
  <c r="Q21" i="16"/>
  <c r="P21" i="16"/>
  <c r="Q20" i="16"/>
  <c r="P20" i="16"/>
  <c r="Q19" i="16"/>
  <c r="P19" i="16"/>
  <c r="Q18" i="16"/>
  <c r="P18" i="16"/>
  <c r="Q17" i="16"/>
  <c r="P17" i="16"/>
  <c r="Q16" i="16"/>
  <c r="P16" i="16"/>
  <c r="Q15" i="16"/>
  <c r="P15" i="16"/>
  <c r="Q14" i="16"/>
  <c r="P14" i="16"/>
  <c r="Q13" i="16"/>
  <c r="P13" i="16"/>
  <c r="Q12" i="16"/>
  <c r="P12" i="16"/>
  <c r="Q11" i="16"/>
  <c r="P11" i="16"/>
  <c r="Q10" i="16"/>
  <c r="P10" i="16"/>
  <c r="F189" i="5" l="1"/>
  <c r="F184" i="5"/>
  <c r="F179" i="5"/>
  <c r="F174" i="5"/>
  <c r="F169" i="5"/>
  <c r="F164" i="5"/>
  <c r="F159" i="5"/>
  <c r="F154" i="5"/>
  <c r="F149" i="5"/>
  <c r="F144" i="5"/>
  <c r="F139" i="5"/>
  <c r="F134" i="5"/>
  <c r="F129" i="5"/>
  <c r="F124" i="5"/>
  <c r="F119" i="5"/>
  <c r="F114" i="5"/>
  <c r="F109" i="5"/>
  <c r="F104" i="5"/>
  <c r="F99" i="5"/>
  <c r="F94" i="5"/>
  <c r="F89" i="5"/>
  <c r="F84" i="5"/>
  <c r="F79" i="5"/>
  <c r="F74" i="5"/>
  <c r="F69" i="5"/>
  <c r="F64" i="5"/>
  <c r="F59" i="5"/>
  <c r="F54" i="5"/>
  <c r="F49" i="5"/>
  <c r="F44" i="5"/>
  <c r="F39" i="5"/>
  <c r="F34" i="5"/>
  <c r="F29" i="5"/>
  <c r="F24" i="5"/>
  <c r="F19" i="5"/>
  <c r="F14" i="5"/>
  <c r="F9" i="5" l="1"/>
  <c r="F4" i="5"/>
  <c r="E190" i="4" l="1"/>
  <c r="E185" i="4"/>
  <c r="E180" i="4"/>
  <c r="E175" i="4"/>
  <c r="F178" i="4" s="1"/>
  <c r="E165" i="4"/>
  <c r="E160" i="4"/>
  <c r="F163" i="4" s="1"/>
  <c r="E155" i="4"/>
  <c r="F156" i="4" s="1"/>
  <c r="E150" i="4"/>
  <c r="F153" i="4" s="1"/>
  <c r="E145" i="4"/>
  <c r="F145" i="4" s="1"/>
  <c r="E124" i="4"/>
  <c r="F126" i="4" s="1"/>
  <c r="E119" i="4"/>
  <c r="E114" i="4"/>
  <c r="F116" i="4" s="1"/>
  <c r="E109" i="4"/>
  <c r="E104" i="4"/>
  <c r="F107" i="4" s="1"/>
  <c r="E99" i="4"/>
  <c r="F102" i="4" s="1"/>
  <c r="E94" i="4"/>
  <c r="E89" i="4"/>
  <c r="F90" i="4" s="1"/>
  <c r="E84" i="4"/>
  <c r="F84" i="4" s="1"/>
  <c r="E79" i="4"/>
  <c r="F79" i="4" s="1"/>
  <c r="E74" i="4"/>
  <c r="F76" i="4" s="1"/>
  <c r="E69" i="4"/>
  <c r="E64" i="4"/>
  <c r="F65" i="4" s="1"/>
  <c r="E59" i="4"/>
  <c r="F62" i="4" s="1"/>
  <c r="E54" i="4"/>
  <c r="F55" i="4" s="1"/>
  <c r="E49" i="4"/>
  <c r="E44" i="4"/>
  <c r="F44" i="4" s="1"/>
  <c r="E39" i="4"/>
  <c r="E34" i="4"/>
  <c r="F34" i="4" s="1"/>
  <c r="E29" i="4"/>
  <c r="E24" i="4"/>
  <c r="F27" i="4" s="1"/>
  <c r="E19" i="4"/>
  <c r="F20" i="4" s="1"/>
  <c r="E14" i="4"/>
  <c r="F14" i="4" s="1"/>
  <c r="E9" i="4"/>
  <c r="F9" i="4" s="1"/>
  <c r="E4" i="4"/>
  <c r="F4" i="4" s="1"/>
  <c r="E164" i="1"/>
  <c r="F166" i="1" s="1"/>
  <c r="AC166" i="3"/>
  <c r="AC156" i="3"/>
  <c r="F166" i="3"/>
  <c r="G167" i="3" s="1"/>
  <c r="F161" i="3"/>
  <c r="G163" i="3" s="1"/>
  <c r="F156" i="3"/>
  <c r="G158" i="3" s="1"/>
  <c r="E149" i="3"/>
  <c r="F151" i="3" s="1"/>
  <c r="E144" i="3"/>
  <c r="E139" i="3"/>
  <c r="F142" i="3" s="1"/>
  <c r="E134" i="3"/>
  <c r="F136" i="3" s="1"/>
  <c r="E129" i="3"/>
  <c r="F130" i="3" s="1"/>
  <c r="E124" i="3"/>
  <c r="F127" i="3" s="1"/>
  <c r="E119" i="3"/>
  <c r="F122" i="3" s="1"/>
  <c r="E114" i="3"/>
  <c r="E109" i="3"/>
  <c r="F111" i="3" s="1"/>
  <c r="E104" i="3"/>
  <c r="E99" i="3"/>
  <c r="F103" i="3" s="1"/>
  <c r="E94" i="3"/>
  <c r="F97" i="3" s="1"/>
  <c r="E89" i="3"/>
  <c r="F91" i="3" s="1"/>
  <c r="E84" i="3"/>
  <c r="F85" i="3" s="1"/>
  <c r="E79" i="3"/>
  <c r="F82" i="3" s="1"/>
  <c r="E74" i="3"/>
  <c r="E69" i="3"/>
  <c r="F71" i="3" s="1"/>
  <c r="E64" i="3"/>
  <c r="F65" i="3" s="1"/>
  <c r="E59" i="3"/>
  <c r="F59" i="3" s="1"/>
  <c r="E54" i="3"/>
  <c r="E49" i="3"/>
  <c r="F51" i="3" s="1"/>
  <c r="E44" i="3"/>
  <c r="F46" i="3" s="1"/>
  <c r="E39" i="3"/>
  <c r="F43" i="3" s="1"/>
  <c r="E34" i="3"/>
  <c r="E29" i="3"/>
  <c r="F29" i="3" s="1"/>
  <c r="E24" i="3"/>
  <c r="E19" i="3"/>
  <c r="F23" i="3" s="1"/>
  <c r="E14" i="3"/>
  <c r="F15" i="3" s="1"/>
  <c r="E9" i="3"/>
  <c r="F9" i="3" s="1"/>
  <c r="E4" i="3"/>
  <c r="F6" i="3" s="1"/>
  <c r="E169" i="1"/>
  <c r="F173" i="1" s="1"/>
  <c r="E159" i="1"/>
  <c r="F159" i="1" s="1"/>
  <c r="E154" i="1"/>
  <c r="F158" i="1" s="1"/>
  <c r="E149" i="1"/>
  <c r="E144" i="1"/>
  <c r="F146" i="1" s="1"/>
  <c r="E139" i="1"/>
  <c r="E134" i="1"/>
  <c r="F138" i="1" s="1"/>
  <c r="E129" i="1"/>
  <c r="F129" i="1" s="1"/>
  <c r="E124" i="1"/>
  <c r="F128" i="1" s="1"/>
  <c r="E119" i="1"/>
  <c r="F123" i="1" s="1"/>
  <c r="E114" i="1"/>
  <c r="F118" i="1" s="1"/>
  <c r="E109" i="1"/>
  <c r="E104" i="1"/>
  <c r="F106" i="1" s="1"/>
  <c r="E99" i="1"/>
  <c r="F101" i="1" s="1"/>
  <c r="E94" i="1"/>
  <c r="F98" i="1" s="1"/>
  <c r="E89" i="1"/>
  <c r="F90" i="1" s="1"/>
  <c r="E84" i="1"/>
  <c r="F88" i="1" s="1"/>
  <c r="E79" i="1"/>
  <c r="F80" i="1" s="1"/>
  <c r="E74" i="1"/>
  <c r="F76" i="1" s="1"/>
  <c r="E69" i="1"/>
  <c r="E64" i="1"/>
  <c r="E59" i="1"/>
  <c r="F59" i="1" s="1"/>
  <c r="E54" i="1"/>
  <c r="F58" i="1" s="1"/>
  <c r="E49" i="1"/>
  <c r="F50" i="1" s="1"/>
  <c r="E44" i="1"/>
  <c r="F48" i="1" s="1"/>
  <c r="E39" i="1"/>
  <c r="F43" i="1" s="1"/>
  <c r="E34" i="1"/>
  <c r="F36" i="1" s="1"/>
  <c r="E29" i="1"/>
  <c r="F30" i="1" s="1"/>
  <c r="E24" i="1"/>
  <c r="E19" i="1"/>
  <c r="F20" i="1" s="1"/>
  <c r="E14" i="1"/>
  <c r="F18" i="1" s="1"/>
  <c r="E9" i="1"/>
  <c r="F9" i="1" s="1"/>
  <c r="E4" i="1"/>
  <c r="F6" i="1" s="1"/>
  <c r="E234" i="2"/>
  <c r="E229" i="2"/>
  <c r="F231" i="2" s="1"/>
  <c r="E224" i="2"/>
  <c r="E214" i="2"/>
  <c r="F217" i="2" s="1"/>
  <c r="E209" i="2"/>
  <c r="F212" i="2" s="1"/>
  <c r="E204" i="2"/>
  <c r="F205" i="2" s="1"/>
  <c r="E199" i="2"/>
  <c r="F200" i="2" s="1"/>
  <c r="E194" i="2"/>
  <c r="F197" i="2" s="1"/>
  <c r="E184" i="2"/>
  <c r="F185" i="2" s="1"/>
  <c r="E179" i="2"/>
  <c r="F183" i="2" s="1"/>
  <c r="E174" i="2"/>
  <c r="E169" i="2"/>
  <c r="F171" i="2" s="1"/>
  <c r="E164" i="2"/>
  <c r="E154" i="2"/>
  <c r="F155" i="2" s="1"/>
  <c r="E149" i="2"/>
  <c r="F151" i="2" s="1"/>
  <c r="E144" i="2"/>
  <c r="F145" i="2" s="1"/>
  <c r="E139" i="2"/>
  <c r="E134" i="2"/>
  <c r="F138" i="2" s="1"/>
  <c r="E124" i="2"/>
  <c r="E119" i="2"/>
  <c r="E114" i="2"/>
  <c r="E109" i="2"/>
  <c r="E104" i="2"/>
  <c r="F104" i="2" s="1"/>
  <c r="E99" i="2"/>
  <c r="F100" i="2" s="1"/>
  <c r="E94" i="2"/>
  <c r="E89" i="2"/>
  <c r="F92" i="2" s="1"/>
  <c r="E84" i="2"/>
  <c r="F85" i="2" s="1"/>
  <c r="E79" i="2"/>
  <c r="E74" i="2"/>
  <c r="E69" i="2"/>
  <c r="E64" i="2"/>
  <c r="F64" i="2" s="1"/>
  <c r="E59" i="2"/>
  <c r="F60" i="2" s="1"/>
  <c r="E54" i="2"/>
  <c r="E49" i="2"/>
  <c r="F52" i="2" s="1"/>
  <c r="E44" i="2"/>
  <c r="F45" i="2" s="1"/>
  <c r="E39" i="2"/>
  <c r="E34" i="2"/>
  <c r="F34" i="2" s="1"/>
  <c r="E29" i="2"/>
  <c r="E24" i="2"/>
  <c r="F25" i="2" s="1"/>
  <c r="E19" i="2"/>
  <c r="F19" i="2" s="1"/>
  <c r="E14" i="2"/>
  <c r="F17" i="2" s="1"/>
  <c r="E9" i="2"/>
  <c r="E4" i="2"/>
  <c r="P189" i="5"/>
  <c r="R189" i="5" s="1"/>
  <c r="T189" i="5" s="1"/>
  <c r="P184" i="5"/>
  <c r="R184" i="5" s="1"/>
  <c r="P179" i="5"/>
  <c r="R179" i="5" s="1"/>
  <c r="T179" i="5" s="1"/>
  <c r="P174" i="5"/>
  <c r="R174" i="5" s="1"/>
  <c r="T174" i="5" s="1"/>
  <c r="P169" i="5"/>
  <c r="R169" i="5" s="1"/>
  <c r="T169" i="5" s="1"/>
  <c r="P164" i="5"/>
  <c r="R164" i="5" s="1"/>
  <c r="P159" i="5"/>
  <c r="R159" i="5" s="1"/>
  <c r="T159" i="5" s="1"/>
  <c r="P154" i="5"/>
  <c r="R154" i="5" s="1"/>
  <c r="T154" i="5" s="1"/>
  <c r="P149" i="5"/>
  <c r="R149" i="5" s="1"/>
  <c r="T149" i="5" s="1"/>
  <c r="P144" i="5"/>
  <c r="R144" i="5" s="1"/>
  <c r="T144" i="5" s="1"/>
  <c r="P139" i="5"/>
  <c r="R139" i="5" s="1"/>
  <c r="T139" i="5" s="1"/>
  <c r="P134" i="5"/>
  <c r="R134" i="5" s="1"/>
  <c r="T134" i="5" s="1"/>
  <c r="P129" i="5"/>
  <c r="R129" i="5" s="1"/>
  <c r="T129" i="5" s="1"/>
  <c r="P124" i="5"/>
  <c r="R124" i="5" s="1"/>
  <c r="T124" i="5" s="1"/>
  <c r="P119" i="5"/>
  <c r="R119" i="5" s="1"/>
  <c r="T119" i="5" s="1"/>
  <c r="P114" i="5"/>
  <c r="R114" i="5" s="1"/>
  <c r="T114" i="5" s="1"/>
  <c r="P109" i="5"/>
  <c r="R109" i="5" s="1"/>
  <c r="T109" i="5" s="1"/>
  <c r="P104" i="5"/>
  <c r="R104" i="5" s="1"/>
  <c r="T104" i="5" s="1"/>
  <c r="P99" i="5"/>
  <c r="R99" i="5" s="1"/>
  <c r="T99" i="5" s="1"/>
  <c r="P94" i="5"/>
  <c r="R94" i="5" s="1"/>
  <c r="T94" i="5" s="1"/>
  <c r="P89" i="5"/>
  <c r="R89" i="5" s="1"/>
  <c r="T89" i="5" s="1"/>
  <c r="P84" i="5"/>
  <c r="R84" i="5" s="1"/>
  <c r="T84" i="5" s="1"/>
  <c r="P79" i="5"/>
  <c r="P74" i="5"/>
  <c r="R74" i="5" s="1"/>
  <c r="T74" i="5" s="1"/>
  <c r="P69" i="5"/>
  <c r="R69" i="5" s="1"/>
  <c r="T69" i="5" s="1"/>
  <c r="P64" i="5"/>
  <c r="R64" i="5" s="1"/>
  <c r="T64" i="5" s="1"/>
  <c r="P59" i="5"/>
  <c r="R59" i="5" s="1"/>
  <c r="T59" i="5" s="1"/>
  <c r="P54" i="5"/>
  <c r="R54" i="5" s="1"/>
  <c r="T54" i="5" s="1"/>
  <c r="P49" i="5"/>
  <c r="R49" i="5" s="1"/>
  <c r="T49" i="5" s="1"/>
  <c r="P44" i="5"/>
  <c r="R44" i="5" s="1"/>
  <c r="T44" i="5" s="1"/>
  <c r="P39" i="5"/>
  <c r="R39" i="5" s="1"/>
  <c r="T39" i="5" s="1"/>
  <c r="P34" i="5"/>
  <c r="R34" i="5" s="1"/>
  <c r="T34" i="5" s="1"/>
  <c r="P29" i="5"/>
  <c r="R29" i="5" s="1"/>
  <c r="T29" i="5" s="1"/>
  <c r="P24" i="5"/>
  <c r="R24" i="5" s="1"/>
  <c r="T24" i="5" s="1"/>
  <c r="P19" i="5"/>
  <c r="R19" i="5" s="1"/>
  <c r="T19" i="5" s="1"/>
  <c r="P14" i="5"/>
  <c r="R14" i="5" s="1"/>
  <c r="T14" i="5" s="1"/>
  <c r="P9" i="5"/>
  <c r="R9" i="5" s="1"/>
  <c r="T9" i="5" s="1"/>
  <c r="P4" i="5"/>
  <c r="R4" i="5" s="1"/>
  <c r="T4" i="5" s="1"/>
  <c r="O190" i="4"/>
  <c r="Q190" i="4" s="1"/>
  <c r="S190" i="4" s="1"/>
  <c r="O185" i="4"/>
  <c r="Q185" i="4" s="1"/>
  <c r="S185" i="4" s="1"/>
  <c r="O180" i="4"/>
  <c r="Q180" i="4" s="1"/>
  <c r="S180" i="4" s="1"/>
  <c r="O175" i="4"/>
  <c r="Q175" i="4" s="1"/>
  <c r="S175" i="4" s="1"/>
  <c r="O165" i="4"/>
  <c r="Q165" i="4" s="1"/>
  <c r="O160" i="4"/>
  <c r="Q160" i="4" s="1"/>
  <c r="S160" i="4" s="1"/>
  <c r="O155" i="4"/>
  <c r="Q155" i="4" s="1"/>
  <c r="S155" i="4" s="1"/>
  <c r="O150" i="4"/>
  <c r="Q150" i="4" s="1"/>
  <c r="S150" i="4" s="1"/>
  <c r="O145" i="4"/>
  <c r="Q145" i="4" s="1"/>
  <c r="S145" i="4" s="1"/>
  <c r="N135" i="4"/>
  <c r="N130" i="4"/>
  <c r="P130" i="4" s="1"/>
  <c r="O124" i="4"/>
  <c r="Q124" i="4" s="1"/>
  <c r="S124" i="4" s="1"/>
  <c r="O119" i="4"/>
  <c r="Q119" i="4" s="1"/>
  <c r="S119" i="4" s="1"/>
  <c r="O114" i="4"/>
  <c r="Q114" i="4" s="1"/>
  <c r="S114" i="4" s="1"/>
  <c r="O109" i="4"/>
  <c r="Q109" i="4" s="1"/>
  <c r="S109" i="4" s="1"/>
  <c r="O104" i="4"/>
  <c r="O99" i="4"/>
  <c r="Q99" i="4" s="1"/>
  <c r="S99" i="4" s="1"/>
  <c r="O94" i="4"/>
  <c r="Q94" i="4" s="1"/>
  <c r="S94" i="4" s="1"/>
  <c r="O89" i="4"/>
  <c r="Q89" i="4" s="1"/>
  <c r="S89" i="4" s="1"/>
  <c r="O84" i="4"/>
  <c r="Q84" i="4" s="1"/>
  <c r="O79" i="4"/>
  <c r="Q79" i="4" s="1"/>
  <c r="S79" i="4" s="1"/>
  <c r="O74" i="4"/>
  <c r="Q74" i="4" s="1"/>
  <c r="S74" i="4" s="1"/>
  <c r="O69" i="4"/>
  <c r="Q69" i="4" s="1"/>
  <c r="S69" i="4" s="1"/>
  <c r="O64" i="4"/>
  <c r="Q64" i="4" s="1"/>
  <c r="S64" i="4" s="1"/>
  <c r="O59" i="4"/>
  <c r="Q59" i="4" s="1"/>
  <c r="S59" i="4" s="1"/>
  <c r="O54" i="4"/>
  <c r="Q54" i="4" s="1"/>
  <c r="S54" i="4" s="1"/>
  <c r="O49" i="4"/>
  <c r="O44" i="4"/>
  <c r="Q44" i="4" s="1"/>
  <c r="S44" i="4" s="1"/>
  <c r="O39" i="4"/>
  <c r="Q39" i="4" s="1"/>
  <c r="S39" i="4" s="1"/>
  <c r="O34" i="4"/>
  <c r="Q34" i="4" s="1"/>
  <c r="S34" i="4" s="1"/>
  <c r="O29" i="4"/>
  <c r="Q29" i="4" s="1"/>
  <c r="S29" i="4" s="1"/>
  <c r="O24" i="4"/>
  <c r="Q24" i="4" s="1"/>
  <c r="S24" i="4" s="1"/>
  <c r="O19" i="4"/>
  <c r="Q19" i="4" s="1"/>
  <c r="S19" i="4" s="1"/>
  <c r="O14" i="4"/>
  <c r="O9" i="4"/>
  <c r="Q9" i="4" s="1"/>
  <c r="S9" i="4" s="1"/>
  <c r="O4" i="4"/>
  <c r="Q4" i="4" s="1"/>
  <c r="S4" i="4" s="1"/>
  <c r="N166" i="3"/>
  <c r="P166" i="3" s="1"/>
  <c r="V166" i="3" s="1"/>
  <c r="N161" i="3"/>
  <c r="P161" i="3" s="1"/>
  <c r="N156" i="3"/>
  <c r="P156" i="3" s="1"/>
  <c r="O149" i="3"/>
  <c r="Q149" i="3" s="1"/>
  <c r="S149" i="3" s="1"/>
  <c r="O144" i="3"/>
  <c r="Q144" i="3" s="1"/>
  <c r="S144" i="3" s="1"/>
  <c r="O139" i="3"/>
  <c r="Q139" i="3" s="1"/>
  <c r="S139" i="3" s="1"/>
  <c r="O134" i="3"/>
  <c r="Q134" i="3" s="1"/>
  <c r="S134" i="3" s="1"/>
  <c r="O129" i="3"/>
  <c r="Q129" i="3" s="1"/>
  <c r="S129" i="3" s="1"/>
  <c r="O124" i="3"/>
  <c r="Q124" i="3" s="1"/>
  <c r="O119" i="3"/>
  <c r="Q119" i="3" s="1"/>
  <c r="S119" i="3" s="1"/>
  <c r="O114" i="3"/>
  <c r="Q114" i="3" s="1"/>
  <c r="S114" i="3" s="1"/>
  <c r="O109" i="3"/>
  <c r="Q109" i="3" s="1"/>
  <c r="O104" i="3"/>
  <c r="Q104" i="3" s="1"/>
  <c r="S104" i="3" s="1"/>
  <c r="O99" i="3"/>
  <c r="Q99" i="3" s="1"/>
  <c r="O94" i="3"/>
  <c r="Q94" i="3" s="1"/>
  <c r="S94" i="3" s="1"/>
  <c r="O89" i="3"/>
  <c r="Q89" i="3" s="1"/>
  <c r="O84" i="3"/>
  <c r="Q84" i="3" s="1"/>
  <c r="S84" i="3" s="1"/>
  <c r="O79" i="3"/>
  <c r="Q79" i="3" s="1"/>
  <c r="O74" i="3"/>
  <c r="Q74" i="3" s="1"/>
  <c r="S74" i="3" s="1"/>
  <c r="O69" i="3"/>
  <c r="Q69" i="3" s="1"/>
  <c r="S69" i="3" s="1"/>
  <c r="O64" i="3"/>
  <c r="Q64" i="3" s="1"/>
  <c r="S64" i="3" s="1"/>
  <c r="O59" i="3"/>
  <c r="Q59" i="3" s="1"/>
  <c r="O54" i="3"/>
  <c r="Q54" i="3" s="1"/>
  <c r="S54" i="3" s="1"/>
  <c r="O49" i="3"/>
  <c r="Q49" i="3" s="1"/>
  <c r="S49" i="3" s="1"/>
  <c r="O44" i="3"/>
  <c r="Q44" i="3" s="1"/>
  <c r="S44" i="3" s="1"/>
  <c r="O39" i="3"/>
  <c r="Q39" i="3" s="1"/>
  <c r="O34" i="3"/>
  <c r="Q34" i="3" s="1"/>
  <c r="S34" i="3" s="1"/>
  <c r="O29" i="3"/>
  <c r="Q29" i="3" s="1"/>
  <c r="S29" i="3" s="1"/>
  <c r="O24" i="3"/>
  <c r="Q24" i="3" s="1"/>
  <c r="S24" i="3" s="1"/>
  <c r="O19" i="3"/>
  <c r="Q19" i="3" s="1"/>
  <c r="S19" i="3" s="1"/>
  <c r="O14" i="3"/>
  <c r="Q14" i="3" s="1"/>
  <c r="S14" i="3" s="1"/>
  <c r="O9" i="3"/>
  <c r="Q9" i="3" s="1"/>
  <c r="S9" i="3" s="1"/>
  <c r="O4" i="3"/>
  <c r="Q4" i="3" s="1"/>
  <c r="S4" i="3" s="1"/>
  <c r="O234" i="2"/>
  <c r="Q234" i="2" s="1"/>
  <c r="S234" i="2" s="1"/>
  <c r="O229" i="2"/>
  <c r="Q229" i="2" s="1"/>
  <c r="O224" i="2"/>
  <c r="Q224" i="2" s="1"/>
  <c r="O214" i="2"/>
  <c r="Q214" i="2" s="1"/>
  <c r="S214" i="2" s="1"/>
  <c r="O209" i="2"/>
  <c r="Q209" i="2" s="1"/>
  <c r="O204" i="2"/>
  <c r="Q204" i="2" s="1"/>
  <c r="S204" i="2" s="1"/>
  <c r="O199" i="2"/>
  <c r="Q199" i="2" s="1"/>
  <c r="O194" i="2"/>
  <c r="Q194" i="2" s="1"/>
  <c r="O184" i="2"/>
  <c r="Q184" i="2" s="1"/>
  <c r="S184" i="2" s="1"/>
  <c r="O179" i="2"/>
  <c r="Q179" i="2" s="1"/>
  <c r="O174" i="2"/>
  <c r="Q174" i="2" s="1"/>
  <c r="S174" i="2" s="1"/>
  <c r="O169" i="2"/>
  <c r="Q169" i="2" s="1"/>
  <c r="O164" i="2"/>
  <c r="Q164" i="2" s="1"/>
  <c r="O154" i="2"/>
  <c r="Q154" i="2" s="1"/>
  <c r="S154" i="2" s="1"/>
  <c r="O149" i="2"/>
  <c r="Q149" i="2" s="1"/>
  <c r="O144" i="2"/>
  <c r="O139" i="2"/>
  <c r="Q139" i="2" s="1"/>
  <c r="O134" i="2"/>
  <c r="Q134" i="2" s="1"/>
  <c r="O124" i="2"/>
  <c r="Q124" i="2" s="1"/>
  <c r="O119" i="2"/>
  <c r="Q119" i="2" s="1"/>
  <c r="S119" i="2" s="1"/>
  <c r="O114" i="2"/>
  <c r="Q114" i="2" s="1"/>
  <c r="S114" i="2" s="1"/>
  <c r="O109" i="2"/>
  <c r="Q109" i="2" s="1"/>
  <c r="O104" i="2"/>
  <c r="Q104" i="2" s="1"/>
  <c r="S104" i="2" s="1"/>
  <c r="O99" i="2"/>
  <c r="Q99" i="2" s="1"/>
  <c r="S99" i="2" s="1"/>
  <c r="O94" i="2"/>
  <c r="Q94" i="2" s="1"/>
  <c r="S94" i="2" s="1"/>
  <c r="O89" i="2"/>
  <c r="Q89" i="2" s="1"/>
  <c r="S89" i="2" s="1"/>
  <c r="O84" i="2"/>
  <c r="Q84" i="2" s="1"/>
  <c r="O79" i="2"/>
  <c r="Q79" i="2" s="1"/>
  <c r="S79" i="2" s="1"/>
  <c r="O74" i="2"/>
  <c r="Q74" i="2" s="1"/>
  <c r="S74" i="2" s="1"/>
  <c r="O69" i="2"/>
  <c r="Q69" i="2" s="1"/>
  <c r="S69" i="2" s="1"/>
  <c r="O64" i="2"/>
  <c r="Q64" i="2" s="1"/>
  <c r="S64" i="2" s="1"/>
  <c r="O59" i="2"/>
  <c r="Q59" i="2" s="1"/>
  <c r="S59" i="2" s="1"/>
  <c r="O54" i="2"/>
  <c r="Q54" i="2" s="1"/>
  <c r="S54" i="2" s="1"/>
  <c r="O49" i="2"/>
  <c r="Q49" i="2" s="1"/>
  <c r="S49" i="2" s="1"/>
  <c r="O44" i="2"/>
  <c r="Q44" i="2" s="1"/>
  <c r="S44" i="2" s="1"/>
  <c r="O39" i="2"/>
  <c r="Q39" i="2" s="1"/>
  <c r="S39" i="2" s="1"/>
  <c r="O34" i="2"/>
  <c r="Q34" i="2" s="1"/>
  <c r="S34" i="2" s="1"/>
  <c r="O29" i="2"/>
  <c r="Q29" i="2" s="1"/>
  <c r="S29" i="2" s="1"/>
  <c r="O24" i="2"/>
  <c r="Q24" i="2" s="1"/>
  <c r="S24" i="2" s="1"/>
  <c r="O19" i="2"/>
  <c r="Q19" i="2" s="1"/>
  <c r="S19" i="2" s="1"/>
  <c r="O14" i="2"/>
  <c r="Q14" i="2" s="1"/>
  <c r="S14" i="2" s="1"/>
  <c r="O9" i="2"/>
  <c r="Q9" i="2" s="1"/>
  <c r="S9" i="2" s="1"/>
  <c r="O4" i="2"/>
  <c r="Q4" i="2" s="1"/>
  <c r="S4" i="2" s="1"/>
  <c r="O169" i="1"/>
  <c r="Q169" i="1" s="1"/>
  <c r="S169" i="1" s="1"/>
  <c r="O164" i="1"/>
  <c r="Q164" i="1" s="1"/>
  <c r="S164" i="1" s="1"/>
  <c r="O159" i="1"/>
  <c r="Q159" i="1" s="1"/>
  <c r="S159" i="1" s="1"/>
  <c r="O154" i="1"/>
  <c r="Q154" i="1" s="1"/>
  <c r="S154" i="1" s="1"/>
  <c r="O149" i="1"/>
  <c r="Q149" i="1" s="1"/>
  <c r="S149" i="1" s="1"/>
  <c r="O144" i="1"/>
  <c r="Q144" i="1" s="1"/>
  <c r="S144" i="1" s="1"/>
  <c r="O139" i="1"/>
  <c r="Q139" i="1" s="1"/>
  <c r="S139" i="1" s="1"/>
  <c r="O134" i="1"/>
  <c r="Q134" i="1" s="1"/>
  <c r="S134" i="1" s="1"/>
  <c r="O129" i="1"/>
  <c r="Q129" i="1" s="1"/>
  <c r="S129" i="1" s="1"/>
  <c r="O124" i="1"/>
  <c r="Q124" i="1" s="1"/>
  <c r="S124" i="1" s="1"/>
  <c r="O119" i="1"/>
  <c r="Q119" i="1" s="1"/>
  <c r="S119" i="1" s="1"/>
  <c r="O114" i="1"/>
  <c r="Q114" i="1" s="1"/>
  <c r="O109" i="1"/>
  <c r="Q109" i="1" s="1"/>
  <c r="S109" i="1" s="1"/>
  <c r="O104" i="1"/>
  <c r="Q104" i="1" s="1"/>
  <c r="S104" i="1" s="1"/>
  <c r="O99" i="1"/>
  <c r="Q99" i="1" s="1"/>
  <c r="S99" i="1" s="1"/>
  <c r="O94" i="1"/>
  <c r="Q94" i="1" s="1"/>
  <c r="O89" i="1"/>
  <c r="Q89" i="1" s="1"/>
  <c r="S89" i="1" s="1"/>
  <c r="O84" i="1"/>
  <c r="Q84" i="1" s="1"/>
  <c r="O79" i="1"/>
  <c r="O74" i="1"/>
  <c r="Q74" i="1" s="1"/>
  <c r="O69" i="1"/>
  <c r="Q69" i="1" s="1"/>
  <c r="S69" i="1" s="1"/>
  <c r="O64" i="1"/>
  <c r="Q64" i="1" s="1"/>
  <c r="S64" i="1" s="1"/>
  <c r="O59" i="1"/>
  <c r="Q59" i="1" s="1"/>
  <c r="S59" i="1" s="1"/>
  <c r="O54" i="1"/>
  <c r="Q54" i="1" s="1"/>
  <c r="O49" i="1"/>
  <c r="Q49" i="1" s="1"/>
  <c r="S49" i="1" s="1"/>
  <c r="O44" i="1"/>
  <c r="Q44" i="1" s="1"/>
  <c r="O39" i="1"/>
  <c r="Q39" i="1" s="1"/>
  <c r="S39" i="1" s="1"/>
  <c r="O34" i="1"/>
  <c r="Q34" i="1" s="1"/>
  <c r="O29" i="1"/>
  <c r="Q29" i="1" s="1"/>
  <c r="S29" i="1" s="1"/>
  <c r="O24" i="1"/>
  <c r="Q24" i="1" s="1"/>
  <c r="S24" i="1" s="1"/>
  <c r="O19" i="1"/>
  <c r="Q19" i="1" s="1"/>
  <c r="S19" i="1" s="1"/>
  <c r="O14" i="1"/>
  <c r="Q14" i="1" s="1"/>
  <c r="S14" i="1" s="1"/>
  <c r="O9" i="1"/>
  <c r="Q9" i="1" s="1"/>
  <c r="S9" i="1" s="1"/>
  <c r="O4" i="1"/>
  <c r="Q4" i="1" s="1"/>
  <c r="S4" i="1" s="1"/>
  <c r="F24" i="4"/>
  <c r="G188" i="5"/>
  <c r="G183" i="5"/>
  <c r="G178" i="5"/>
  <c r="G167" i="5"/>
  <c r="G163" i="5"/>
  <c r="G157" i="5"/>
  <c r="G148" i="5"/>
  <c r="G143" i="5"/>
  <c r="G138" i="5"/>
  <c r="G127" i="5"/>
  <c r="G123" i="5"/>
  <c r="G117" i="5"/>
  <c r="G110" i="5"/>
  <c r="G108" i="5"/>
  <c r="G100" i="5"/>
  <c r="G97" i="5"/>
  <c r="G90" i="5"/>
  <c r="G88" i="5"/>
  <c r="G80" i="5"/>
  <c r="G77" i="5"/>
  <c r="G70" i="5"/>
  <c r="G68" i="5"/>
  <c r="G60" i="5"/>
  <c r="G57" i="5"/>
  <c r="G50" i="5"/>
  <c r="G48" i="5"/>
  <c r="G40" i="5"/>
  <c r="G37" i="5"/>
  <c r="G30" i="5"/>
  <c r="G28" i="5"/>
  <c r="G20" i="5"/>
  <c r="G17" i="5"/>
  <c r="G10" i="5"/>
  <c r="G8" i="5"/>
  <c r="T166" i="3"/>
  <c r="T161" i="3"/>
  <c r="AA161" i="3" s="1"/>
  <c r="AB161" i="3" s="1"/>
  <c r="T156" i="3"/>
  <c r="Y135" i="4"/>
  <c r="Y130" i="4"/>
  <c r="X135" i="4"/>
  <c r="X130" i="4"/>
  <c r="F191" i="4"/>
  <c r="F183" i="4"/>
  <c r="F166" i="4"/>
  <c r="F146" i="4"/>
  <c r="G130" i="4"/>
  <c r="F119" i="4"/>
  <c r="F109" i="4"/>
  <c r="F50" i="4"/>
  <c r="F40" i="4"/>
  <c r="F30" i="4"/>
  <c r="F180" i="2"/>
  <c r="Q49" i="4"/>
  <c r="S49" i="4" s="1"/>
  <c r="J164" i="5"/>
  <c r="J169" i="5"/>
  <c r="J174" i="5"/>
  <c r="J179" i="5"/>
  <c r="L179" i="5" s="1"/>
  <c r="J184" i="5"/>
  <c r="J189" i="5"/>
  <c r="J159" i="5"/>
  <c r="J89" i="5"/>
  <c r="J94" i="5"/>
  <c r="J99" i="5"/>
  <c r="J104" i="5"/>
  <c r="J109" i="5"/>
  <c r="J114" i="5"/>
  <c r="J119" i="5"/>
  <c r="J124" i="5"/>
  <c r="J129" i="5"/>
  <c r="J134" i="5"/>
  <c r="J139" i="5"/>
  <c r="J144" i="5"/>
  <c r="J149" i="5"/>
  <c r="J154" i="5"/>
  <c r="J84" i="5"/>
  <c r="J9" i="5"/>
  <c r="J14" i="5"/>
  <c r="L14" i="5" s="1"/>
  <c r="J19" i="5"/>
  <c r="J24" i="5"/>
  <c r="J29" i="5"/>
  <c r="J34" i="5"/>
  <c r="L34" i="5" s="1"/>
  <c r="J39" i="5"/>
  <c r="J44" i="5"/>
  <c r="J49" i="5"/>
  <c r="J54" i="5"/>
  <c r="L54" i="5" s="1"/>
  <c r="J59" i="5"/>
  <c r="J64" i="5"/>
  <c r="J69" i="5"/>
  <c r="J74" i="5"/>
  <c r="L74" i="5" s="1"/>
  <c r="J79" i="5"/>
  <c r="J4" i="5"/>
  <c r="N4" i="1"/>
  <c r="I135" i="4"/>
  <c r="I130" i="4"/>
  <c r="I114" i="4"/>
  <c r="I119" i="4"/>
  <c r="I124" i="4"/>
  <c r="I109" i="4"/>
  <c r="I156" i="3"/>
  <c r="I139" i="3"/>
  <c r="I144" i="3"/>
  <c r="I149" i="3"/>
  <c r="I134" i="3"/>
  <c r="F24" i="3"/>
  <c r="F25" i="3"/>
  <c r="F26" i="3"/>
  <c r="F27" i="3"/>
  <c r="F28" i="3"/>
  <c r="F4" i="3"/>
  <c r="F5" i="3"/>
  <c r="I234" i="2"/>
  <c r="I229" i="2"/>
  <c r="I204" i="2"/>
  <c r="I209" i="2"/>
  <c r="I214" i="2"/>
  <c r="K214" i="2" s="1"/>
  <c r="I199" i="2"/>
  <c r="I174" i="2"/>
  <c r="I179" i="2"/>
  <c r="I184" i="2"/>
  <c r="K184" i="2" s="1"/>
  <c r="I169" i="2"/>
  <c r="I144" i="2"/>
  <c r="I149" i="2"/>
  <c r="I154" i="2"/>
  <c r="K154" i="2" s="1"/>
  <c r="I139" i="2"/>
  <c r="I39" i="2"/>
  <c r="I44" i="2"/>
  <c r="I49" i="2"/>
  <c r="K49" i="2" s="1"/>
  <c r="I54" i="2"/>
  <c r="I59" i="2"/>
  <c r="I64" i="2"/>
  <c r="I69" i="2"/>
  <c r="K69" i="2" s="1"/>
  <c r="I74" i="2"/>
  <c r="I79" i="2"/>
  <c r="I84" i="2"/>
  <c r="I89" i="2"/>
  <c r="K89" i="2" s="1"/>
  <c r="I94" i="2"/>
  <c r="I99" i="2"/>
  <c r="I104" i="2"/>
  <c r="I109" i="2"/>
  <c r="K109" i="2" s="1"/>
  <c r="I114" i="2"/>
  <c r="I119" i="2"/>
  <c r="I124" i="2"/>
  <c r="I34" i="2"/>
  <c r="K34" i="2" s="1"/>
  <c r="I44" i="1"/>
  <c r="I49" i="1"/>
  <c r="I54" i="1"/>
  <c r="I59" i="1"/>
  <c r="I64" i="1"/>
  <c r="I69" i="1"/>
  <c r="I74" i="1"/>
  <c r="I79" i="1"/>
  <c r="K79" i="1" s="1"/>
  <c r="I84" i="1"/>
  <c r="I89" i="1"/>
  <c r="I94" i="1"/>
  <c r="I99" i="1"/>
  <c r="I104" i="1"/>
  <c r="I109" i="1"/>
  <c r="I114" i="1"/>
  <c r="I119" i="1"/>
  <c r="K119" i="1" s="1"/>
  <c r="I124" i="1"/>
  <c r="I129" i="1"/>
  <c r="I134" i="1"/>
  <c r="I139" i="1"/>
  <c r="I144" i="1"/>
  <c r="I149" i="1"/>
  <c r="I154" i="1"/>
  <c r="I159" i="1"/>
  <c r="I164" i="1"/>
  <c r="I169" i="1"/>
  <c r="I39" i="1"/>
  <c r="I9" i="4"/>
  <c r="I14" i="4"/>
  <c r="I19" i="4"/>
  <c r="I24" i="4"/>
  <c r="I4" i="4"/>
  <c r="K4" i="4" s="1"/>
  <c r="J9" i="3"/>
  <c r="J14" i="3"/>
  <c r="J19" i="3"/>
  <c r="J24" i="3"/>
  <c r="J29" i="3"/>
  <c r="J34" i="3"/>
  <c r="J39" i="3"/>
  <c r="J44" i="3"/>
  <c r="J49" i="3"/>
  <c r="J54" i="3"/>
  <c r="J59" i="3"/>
  <c r="J64" i="3"/>
  <c r="J69" i="3"/>
  <c r="J74" i="3"/>
  <c r="J79" i="3"/>
  <c r="J84" i="3"/>
  <c r="J89" i="3"/>
  <c r="J94" i="3"/>
  <c r="J99" i="3"/>
  <c r="J104" i="3"/>
  <c r="J109" i="3"/>
  <c r="J114" i="3"/>
  <c r="J119" i="3"/>
  <c r="J124" i="3"/>
  <c r="J129" i="3"/>
  <c r="J134" i="3"/>
  <c r="J139" i="3"/>
  <c r="J144" i="3"/>
  <c r="J149" i="3"/>
  <c r="J4" i="3"/>
  <c r="J229" i="2"/>
  <c r="J234" i="2"/>
  <c r="J224" i="2"/>
  <c r="J199" i="2"/>
  <c r="J204" i="2"/>
  <c r="J209" i="2"/>
  <c r="J214" i="2"/>
  <c r="J194" i="2"/>
  <c r="J169" i="2"/>
  <c r="J174" i="2"/>
  <c r="J179" i="2"/>
  <c r="J184" i="2"/>
  <c r="J164" i="2"/>
  <c r="J139" i="2"/>
  <c r="J144" i="2"/>
  <c r="J149" i="2"/>
  <c r="J154" i="2"/>
  <c r="J134" i="2"/>
  <c r="J9" i="2"/>
  <c r="J14" i="2"/>
  <c r="J19" i="2"/>
  <c r="J24" i="2"/>
  <c r="J29" i="2"/>
  <c r="J34" i="2"/>
  <c r="J39" i="2"/>
  <c r="J44" i="2"/>
  <c r="J49" i="2"/>
  <c r="J54" i="2"/>
  <c r="J59" i="2"/>
  <c r="J64" i="2"/>
  <c r="J69" i="2"/>
  <c r="J74" i="2"/>
  <c r="J79" i="2"/>
  <c r="J84" i="2"/>
  <c r="J89" i="2"/>
  <c r="J94" i="2"/>
  <c r="J99" i="2"/>
  <c r="J104" i="2"/>
  <c r="K104" i="2" s="1"/>
  <c r="J109" i="2"/>
  <c r="J114" i="2"/>
  <c r="J119" i="2"/>
  <c r="J124" i="2"/>
  <c r="J4" i="2"/>
  <c r="J9" i="1"/>
  <c r="J14" i="1"/>
  <c r="J19" i="1"/>
  <c r="J24" i="1"/>
  <c r="J29" i="1"/>
  <c r="J34" i="1"/>
  <c r="J39" i="1"/>
  <c r="K39" i="1" s="1"/>
  <c r="J44" i="1"/>
  <c r="J49" i="1"/>
  <c r="J54" i="1"/>
  <c r="J59" i="1"/>
  <c r="J64" i="1"/>
  <c r="J69" i="1"/>
  <c r="J74" i="1"/>
  <c r="J79" i="1"/>
  <c r="J84" i="1"/>
  <c r="J89" i="1"/>
  <c r="J94" i="1"/>
  <c r="J99" i="1"/>
  <c r="J104" i="1"/>
  <c r="J109" i="1"/>
  <c r="J114" i="1"/>
  <c r="J119" i="1"/>
  <c r="J124" i="1"/>
  <c r="J129" i="1"/>
  <c r="J134" i="1"/>
  <c r="J139" i="1"/>
  <c r="J144" i="1"/>
  <c r="J149" i="1"/>
  <c r="J154" i="1"/>
  <c r="J159" i="1"/>
  <c r="J164" i="1"/>
  <c r="J169" i="1"/>
  <c r="J4" i="1"/>
  <c r="I180" i="4"/>
  <c r="I185" i="4"/>
  <c r="I190" i="4"/>
  <c r="I175" i="4"/>
  <c r="I150" i="4"/>
  <c r="K150" i="4" s="1"/>
  <c r="I155" i="4"/>
  <c r="I160" i="4"/>
  <c r="I165" i="4"/>
  <c r="I145" i="4"/>
  <c r="K145" i="4" s="1"/>
  <c r="I29" i="4"/>
  <c r="I34" i="4"/>
  <c r="I39" i="4"/>
  <c r="I44" i="4"/>
  <c r="I49" i="4"/>
  <c r="I54" i="4"/>
  <c r="I59" i="4"/>
  <c r="I64" i="4"/>
  <c r="K64" i="4" s="1"/>
  <c r="I69" i="4"/>
  <c r="I74" i="4"/>
  <c r="I79" i="4"/>
  <c r="I84" i="4"/>
  <c r="I89" i="4"/>
  <c r="I94" i="4"/>
  <c r="I99" i="4"/>
  <c r="I104" i="4"/>
  <c r="I161" i="3"/>
  <c r="I166" i="3"/>
  <c r="I59" i="3"/>
  <c r="K59" i="3" s="1"/>
  <c r="I64" i="3"/>
  <c r="K64" i="3" s="1"/>
  <c r="I69" i="3"/>
  <c r="I74" i="3"/>
  <c r="I79" i="3"/>
  <c r="K79" i="3" s="1"/>
  <c r="I84" i="3"/>
  <c r="K84" i="3" s="1"/>
  <c r="I89" i="3"/>
  <c r="K89" i="3" s="1"/>
  <c r="I94" i="3"/>
  <c r="I99" i="3"/>
  <c r="I104" i="3"/>
  <c r="K104" i="3" s="1"/>
  <c r="I109" i="3"/>
  <c r="I114" i="3"/>
  <c r="I119" i="3"/>
  <c r="I124" i="3"/>
  <c r="K124" i="3" s="1"/>
  <c r="I129" i="3"/>
  <c r="I54" i="3"/>
  <c r="I224" i="2"/>
  <c r="K224" i="2" s="1"/>
  <c r="I194" i="2"/>
  <c r="K194" i="2" s="1"/>
  <c r="I164" i="2"/>
  <c r="K164" i="2" s="1"/>
  <c r="I134" i="2"/>
  <c r="I9" i="2"/>
  <c r="K9" i="2" s="1"/>
  <c r="I14" i="2"/>
  <c r="K14" i="2" s="1"/>
  <c r="I19" i="2"/>
  <c r="K19" i="2" s="1"/>
  <c r="I24" i="2"/>
  <c r="I29" i="2"/>
  <c r="K29" i="2" s="1"/>
  <c r="I4" i="2"/>
  <c r="K4" i="2" s="1"/>
  <c r="I9" i="1"/>
  <c r="K9" i="1" s="1"/>
  <c r="I14" i="1"/>
  <c r="I19" i="1"/>
  <c r="I24" i="1"/>
  <c r="K24" i="1" s="1"/>
  <c r="I29" i="1"/>
  <c r="K29" i="1" s="1"/>
  <c r="I34" i="1"/>
  <c r="K34" i="1" s="1"/>
  <c r="I4" i="1"/>
  <c r="K4" i="1" s="1"/>
  <c r="F44" i="2"/>
  <c r="F46" i="2"/>
  <c r="F48" i="2"/>
  <c r="F67" i="2"/>
  <c r="F68" i="2"/>
  <c r="F84" i="2"/>
  <c r="F86" i="2"/>
  <c r="F88" i="2"/>
  <c r="F107" i="2"/>
  <c r="F124" i="2"/>
  <c r="F125" i="2"/>
  <c r="F126" i="2"/>
  <c r="F127" i="2"/>
  <c r="F128" i="2"/>
  <c r="F176" i="2"/>
  <c r="F177" i="2"/>
  <c r="F178" i="2"/>
  <c r="F199" i="2"/>
  <c r="F224" i="2"/>
  <c r="F225" i="2"/>
  <c r="F226" i="2"/>
  <c r="F227" i="2"/>
  <c r="F228" i="2"/>
  <c r="N134" i="3"/>
  <c r="F144" i="3"/>
  <c r="F145" i="3"/>
  <c r="F146" i="3"/>
  <c r="F147" i="3"/>
  <c r="F148" i="3"/>
  <c r="K134" i="3"/>
  <c r="K109" i="3"/>
  <c r="N104" i="3"/>
  <c r="K114" i="3"/>
  <c r="K119" i="3"/>
  <c r="F125" i="3"/>
  <c r="F126" i="3"/>
  <c r="K129" i="3"/>
  <c r="F104" i="3"/>
  <c r="F105" i="3"/>
  <c r="F106" i="3"/>
  <c r="F107" i="3"/>
  <c r="F108" i="3"/>
  <c r="N74" i="3"/>
  <c r="K94" i="3"/>
  <c r="K99" i="3"/>
  <c r="K74" i="3"/>
  <c r="N44" i="3"/>
  <c r="K54" i="3"/>
  <c r="F64" i="3"/>
  <c r="F66" i="3"/>
  <c r="F68" i="3"/>
  <c r="K69" i="3"/>
  <c r="M4" i="3"/>
  <c r="N4" i="3"/>
  <c r="S39" i="3"/>
  <c r="G193" i="5"/>
  <c r="G187" i="5"/>
  <c r="G185" i="5"/>
  <c r="G177" i="5"/>
  <c r="G175" i="5"/>
  <c r="G173" i="5"/>
  <c r="G168" i="5"/>
  <c r="G166" i="5"/>
  <c r="G158" i="5"/>
  <c r="G156" i="5"/>
  <c r="G153" i="5"/>
  <c r="G147" i="5"/>
  <c r="G145" i="5"/>
  <c r="G137" i="5"/>
  <c r="G135" i="5"/>
  <c r="G133" i="5"/>
  <c r="G128" i="5"/>
  <c r="G126" i="5"/>
  <c r="G118" i="5"/>
  <c r="G116" i="5"/>
  <c r="G113" i="5"/>
  <c r="G107" i="5"/>
  <c r="G105" i="5"/>
  <c r="G102" i="5"/>
  <c r="G98" i="5"/>
  <c r="G96" i="5"/>
  <c r="G92" i="5"/>
  <c r="G87" i="5"/>
  <c r="G85" i="5"/>
  <c r="G82" i="5"/>
  <c r="G78" i="5"/>
  <c r="G76" i="5"/>
  <c r="G72" i="5"/>
  <c r="G67" i="5"/>
  <c r="G65" i="5"/>
  <c r="G62" i="5"/>
  <c r="G58" i="5"/>
  <c r="G56" i="5"/>
  <c r="G52" i="5"/>
  <c r="G47" i="5"/>
  <c r="G45" i="5"/>
  <c r="G42" i="5"/>
  <c r="G38" i="5"/>
  <c r="G36" i="5"/>
  <c r="G32" i="5"/>
  <c r="G27" i="5"/>
  <c r="G25" i="5"/>
  <c r="G22" i="5"/>
  <c r="G18" i="5"/>
  <c r="G16" i="5"/>
  <c r="G12" i="5"/>
  <c r="G7" i="5"/>
  <c r="G5" i="5"/>
  <c r="G169" i="3"/>
  <c r="G168" i="3"/>
  <c r="F175" i="2"/>
  <c r="F174" i="2"/>
  <c r="F150" i="1"/>
  <c r="F151" i="1"/>
  <c r="F152" i="1"/>
  <c r="F153" i="1"/>
  <c r="F149" i="1"/>
  <c r="F132" i="1"/>
  <c r="F133" i="1"/>
  <c r="F110" i="1"/>
  <c r="F111" i="1"/>
  <c r="F112" i="1"/>
  <c r="F113" i="1"/>
  <c r="F109" i="1"/>
  <c r="F70" i="1"/>
  <c r="F71" i="1"/>
  <c r="F72" i="1"/>
  <c r="F73" i="1"/>
  <c r="F69" i="1"/>
  <c r="F31" i="1"/>
  <c r="F33" i="1"/>
  <c r="F10" i="1"/>
  <c r="R79" i="5"/>
  <c r="T79" i="5" s="1"/>
  <c r="Q79" i="1"/>
  <c r="S79" i="1" s="1"/>
  <c r="J166" i="3"/>
  <c r="K166" i="3" s="1"/>
  <c r="L166" i="3"/>
  <c r="U166" i="3"/>
  <c r="G154" i="5"/>
  <c r="G189" i="5"/>
  <c r="K189" i="5"/>
  <c r="L189" i="5"/>
  <c r="G184" i="5"/>
  <c r="K184" i="5"/>
  <c r="K179" i="5"/>
  <c r="G174" i="5"/>
  <c r="K174" i="5"/>
  <c r="G169" i="5"/>
  <c r="K169" i="5"/>
  <c r="K164" i="5"/>
  <c r="K159" i="5"/>
  <c r="K154" i="5"/>
  <c r="L154" i="5" s="1"/>
  <c r="K149" i="5"/>
  <c r="K144" i="5"/>
  <c r="K139" i="5"/>
  <c r="K134" i="5"/>
  <c r="K129" i="5"/>
  <c r="K124" i="5"/>
  <c r="K119" i="5"/>
  <c r="L119" i="5" s="1"/>
  <c r="K114" i="5"/>
  <c r="L114" i="5"/>
  <c r="K109" i="5"/>
  <c r="K104" i="5"/>
  <c r="K99" i="5"/>
  <c r="L99" i="5" s="1"/>
  <c r="K94" i="5"/>
  <c r="L94" i="5" s="1"/>
  <c r="K89" i="5"/>
  <c r="K84" i="5"/>
  <c r="K79" i="5"/>
  <c r="K74" i="5"/>
  <c r="K69" i="5"/>
  <c r="K64" i="5"/>
  <c r="L64" i="5"/>
  <c r="K59" i="5"/>
  <c r="K54" i="5"/>
  <c r="K49" i="5"/>
  <c r="K44" i="5"/>
  <c r="K39" i="5"/>
  <c r="K34" i="5"/>
  <c r="K29" i="5"/>
  <c r="K24" i="5"/>
  <c r="K19" i="5"/>
  <c r="K14" i="5"/>
  <c r="K9" i="5"/>
  <c r="K4" i="5"/>
  <c r="F32" i="4"/>
  <c r="F193" i="4"/>
  <c r="J190" i="4"/>
  <c r="K190" i="4" s="1"/>
  <c r="T190" i="4"/>
  <c r="U190" i="4"/>
  <c r="V190" i="4"/>
  <c r="J185" i="4"/>
  <c r="T185" i="4"/>
  <c r="U185" i="4"/>
  <c r="V185" i="4"/>
  <c r="F181" i="4"/>
  <c r="J180" i="4"/>
  <c r="T180" i="4"/>
  <c r="V180" i="4" s="1"/>
  <c r="U180" i="4"/>
  <c r="J175" i="4"/>
  <c r="T175" i="4"/>
  <c r="U175" i="4"/>
  <c r="F168" i="4"/>
  <c r="J165" i="4"/>
  <c r="K165" i="4" s="1"/>
  <c r="T165" i="4"/>
  <c r="U165" i="4"/>
  <c r="J160" i="4"/>
  <c r="T160" i="4"/>
  <c r="U160" i="4"/>
  <c r="V160" i="4" s="1"/>
  <c r="J155" i="4"/>
  <c r="T155" i="4"/>
  <c r="U155" i="4"/>
  <c r="J150" i="4"/>
  <c r="T150" i="4"/>
  <c r="U150" i="4"/>
  <c r="V150" i="4" s="1"/>
  <c r="F147" i="4"/>
  <c r="J145" i="4"/>
  <c r="T145" i="4"/>
  <c r="U145" i="4"/>
  <c r="G135" i="4"/>
  <c r="G136" i="4"/>
  <c r="G137" i="4"/>
  <c r="G138" i="4"/>
  <c r="G139" i="4"/>
  <c r="J4" i="4"/>
  <c r="J135" i="4"/>
  <c r="L135" i="4"/>
  <c r="P135" i="4"/>
  <c r="AA135" i="4"/>
  <c r="AD135" i="4" s="1"/>
  <c r="AB135" i="4"/>
  <c r="AE135" i="4"/>
  <c r="AJ135" i="4"/>
  <c r="AL135" i="4" s="1"/>
  <c r="AK135" i="4"/>
  <c r="G133" i="4"/>
  <c r="J130" i="4"/>
  <c r="L130" i="4"/>
  <c r="AA130" i="4"/>
  <c r="AD130" i="4" s="1"/>
  <c r="AB130" i="4"/>
  <c r="AE130" i="4"/>
  <c r="AJ130" i="4"/>
  <c r="AK130" i="4"/>
  <c r="AL130" i="4" s="1"/>
  <c r="J124" i="4"/>
  <c r="T124" i="4"/>
  <c r="U109" i="4"/>
  <c r="V124" i="4" s="1"/>
  <c r="F120" i="4"/>
  <c r="F122" i="4"/>
  <c r="J119" i="4"/>
  <c r="T119" i="4"/>
  <c r="J114" i="4"/>
  <c r="T114" i="4"/>
  <c r="V114" i="4"/>
  <c r="F110" i="4"/>
  <c r="F112" i="4"/>
  <c r="J109" i="4"/>
  <c r="T109" i="4"/>
  <c r="V109" i="4" s="1"/>
  <c r="J104" i="4"/>
  <c r="S104" i="4"/>
  <c r="T104" i="4"/>
  <c r="U84" i="4"/>
  <c r="V104" i="4" s="1"/>
  <c r="F100" i="4"/>
  <c r="F101" i="4"/>
  <c r="J99" i="4"/>
  <c r="K99" i="4"/>
  <c r="T99" i="4"/>
  <c r="V99" i="4"/>
  <c r="J94" i="4"/>
  <c r="T94" i="4"/>
  <c r="F89" i="4"/>
  <c r="F91" i="4"/>
  <c r="F93" i="4"/>
  <c r="J89" i="4"/>
  <c r="T89" i="4"/>
  <c r="V89" i="4" s="1"/>
  <c r="J84" i="4"/>
  <c r="T84" i="4"/>
  <c r="F80" i="4"/>
  <c r="F82" i="4"/>
  <c r="J79" i="4"/>
  <c r="K79" i="4" s="1"/>
  <c r="T79" i="4"/>
  <c r="U59" i="4"/>
  <c r="J74" i="4"/>
  <c r="K74" i="4" s="1"/>
  <c r="T74" i="4"/>
  <c r="V74" i="4" s="1"/>
  <c r="F69" i="4"/>
  <c r="F70" i="4"/>
  <c r="F71" i="4"/>
  <c r="F72" i="4"/>
  <c r="F73" i="4"/>
  <c r="J69" i="4"/>
  <c r="T69" i="4"/>
  <c r="J64" i="4"/>
  <c r="T64" i="4"/>
  <c r="F60" i="4"/>
  <c r="F61" i="4"/>
  <c r="J59" i="4"/>
  <c r="T59" i="4"/>
  <c r="V59" i="4" s="1"/>
  <c r="J54" i="4"/>
  <c r="K54" i="4" s="1"/>
  <c r="T54" i="4"/>
  <c r="U34" i="4"/>
  <c r="F49" i="4"/>
  <c r="F51" i="4"/>
  <c r="F53" i="4"/>
  <c r="J49" i="4"/>
  <c r="K49" i="4"/>
  <c r="T49" i="4"/>
  <c r="J44" i="4"/>
  <c r="T44" i="4"/>
  <c r="V44" i="4" s="1"/>
  <c r="F39" i="4"/>
  <c r="F41" i="4"/>
  <c r="F43" i="4"/>
  <c r="J39" i="4"/>
  <c r="T39" i="4"/>
  <c r="J34" i="4"/>
  <c r="T34" i="4"/>
  <c r="V34" i="4" s="1"/>
  <c r="J29" i="4"/>
  <c r="K29" i="4" s="1"/>
  <c r="T29" i="4"/>
  <c r="V29" i="4" s="1"/>
  <c r="U4" i="4"/>
  <c r="F25" i="4"/>
  <c r="J24" i="4"/>
  <c r="K24" i="4" s="1"/>
  <c r="T24" i="4"/>
  <c r="V24" i="4" s="1"/>
  <c r="J19" i="4"/>
  <c r="K19" i="4"/>
  <c r="T19" i="4"/>
  <c r="V19" i="4"/>
  <c r="J14" i="4"/>
  <c r="K14" i="4" s="1"/>
  <c r="Q14" i="4"/>
  <c r="S14" i="4" s="1"/>
  <c r="T14" i="4"/>
  <c r="V14" i="4" s="1"/>
  <c r="F10" i="4"/>
  <c r="F12" i="4"/>
  <c r="J9" i="4"/>
  <c r="T9" i="4"/>
  <c r="V9" i="4"/>
  <c r="T4" i="4"/>
  <c r="V4" i="4" s="1"/>
  <c r="AC161" i="3"/>
  <c r="J161" i="3"/>
  <c r="L161" i="3"/>
  <c r="AG156" i="3"/>
  <c r="AH156" i="3" s="1"/>
  <c r="J156" i="3"/>
  <c r="K156" i="3" s="1"/>
  <c r="M156" i="3" s="1"/>
  <c r="L156" i="3"/>
  <c r="T234" i="2"/>
  <c r="V234" i="2" s="1"/>
  <c r="U234" i="2"/>
  <c r="K229" i="2"/>
  <c r="T229" i="2"/>
  <c r="V229" i="2" s="1"/>
  <c r="U229" i="2"/>
  <c r="T224" i="2"/>
  <c r="U224" i="2"/>
  <c r="V224" i="2" s="1"/>
  <c r="T214" i="2"/>
  <c r="U214" i="2"/>
  <c r="V214" i="2"/>
  <c r="T209" i="2"/>
  <c r="V209" i="2" s="1"/>
  <c r="U209" i="2"/>
  <c r="T204" i="2"/>
  <c r="V204" i="2" s="1"/>
  <c r="U204" i="2"/>
  <c r="T199" i="2"/>
  <c r="U199" i="2"/>
  <c r="V199" i="2" s="1"/>
  <c r="T194" i="2"/>
  <c r="U194" i="2"/>
  <c r="V194" i="2"/>
  <c r="T184" i="2"/>
  <c r="V184" i="2" s="1"/>
  <c r="U184" i="2"/>
  <c r="K179" i="2"/>
  <c r="T179" i="2"/>
  <c r="V179" i="2" s="1"/>
  <c r="U179" i="2"/>
  <c r="T174" i="2"/>
  <c r="V174" i="2" s="1"/>
  <c r="U174" i="2"/>
  <c r="T169" i="2"/>
  <c r="U169" i="2"/>
  <c r="V169" i="2" s="1"/>
  <c r="T164" i="2"/>
  <c r="U164" i="2"/>
  <c r="V164" i="2"/>
  <c r="T154" i="2"/>
  <c r="V154" i="2" s="1"/>
  <c r="U154" i="2"/>
  <c r="T149" i="2"/>
  <c r="V149" i="2" s="1"/>
  <c r="U149" i="2"/>
  <c r="Q144" i="2"/>
  <c r="S144" i="2" s="1"/>
  <c r="T144" i="2"/>
  <c r="V144" i="2" s="1"/>
  <c r="U144" i="2"/>
  <c r="T139" i="2"/>
  <c r="V139" i="2" s="1"/>
  <c r="U139" i="2"/>
  <c r="T134" i="2"/>
  <c r="U134" i="2"/>
  <c r="V134" i="2"/>
  <c r="T124" i="2"/>
  <c r="U109" i="2"/>
  <c r="V124" i="2" s="1"/>
  <c r="T119" i="2"/>
  <c r="V119" i="2" s="1"/>
  <c r="K114" i="2"/>
  <c r="T114" i="2"/>
  <c r="V114" i="2" s="1"/>
  <c r="T109" i="2"/>
  <c r="V109" i="2" s="1"/>
  <c r="T104" i="2"/>
  <c r="U84" i="2"/>
  <c r="K99" i="2"/>
  <c r="T99" i="2"/>
  <c r="V99" i="2"/>
  <c r="T94" i="2"/>
  <c r="V94" i="2" s="1"/>
  <c r="T89" i="2"/>
  <c r="V89" i="2" s="1"/>
  <c r="T84" i="2"/>
  <c r="V84" i="2" s="1"/>
  <c r="T79" i="2"/>
  <c r="U59" i="2"/>
  <c r="T74" i="2"/>
  <c r="T69" i="2"/>
  <c r="T64" i="2"/>
  <c r="T59" i="2"/>
  <c r="K54" i="2"/>
  <c r="T54" i="2"/>
  <c r="U34" i="2"/>
  <c r="V54" i="2" s="1"/>
  <c r="T49" i="2"/>
  <c r="T44" i="2"/>
  <c r="T39" i="2"/>
  <c r="V39" i="2" s="1"/>
  <c r="T34" i="2"/>
  <c r="T29" i="2"/>
  <c r="U4" i="2"/>
  <c r="T24" i="2"/>
  <c r="V24" i="2" s="1"/>
  <c r="T19" i="2"/>
  <c r="V19" i="2" s="1"/>
  <c r="T14" i="2"/>
  <c r="T9" i="2"/>
  <c r="T4" i="2"/>
  <c r="K164" i="1"/>
  <c r="K144" i="1"/>
  <c r="K109" i="1"/>
  <c r="K89" i="1"/>
  <c r="K69" i="1"/>
  <c r="K49" i="1"/>
  <c r="K14" i="1"/>
  <c r="T135" i="4"/>
  <c r="T130" i="4"/>
  <c r="M109" i="4"/>
  <c r="N109" i="4" s="1"/>
  <c r="M84" i="4"/>
  <c r="M59" i="4"/>
  <c r="M34" i="4"/>
  <c r="M4" i="4"/>
  <c r="N4" i="4" s="1"/>
  <c r="U223" i="2"/>
  <c r="V223" i="2"/>
  <c r="U193" i="2"/>
  <c r="V193" i="2"/>
  <c r="U163" i="2"/>
  <c r="V163" i="2"/>
  <c r="U133" i="2"/>
  <c r="V133" i="2"/>
  <c r="M109" i="2"/>
  <c r="M84" i="2"/>
  <c r="M59" i="2"/>
  <c r="M34" i="2"/>
  <c r="N34" i="2" s="1"/>
  <c r="M69" i="1"/>
  <c r="N69" i="1" s="1"/>
  <c r="M39" i="1"/>
  <c r="N39" i="1" s="1"/>
  <c r="M124" i="1"/>
  <c r="N124" i="1" s="1"/>
  <c r="M154" i="1"/>
  <c r="N154" i="1" s="1"/>
  <c r="M190" i="4"/>
  <c r="N190" i="4" s="1"/>
  <c r="M185" i="4"/>
  <c r="N185" i="4" s="1"/>
  <c r="M180" i="4"/>
  <c r="N180" i="4" s="1"/>
  <c r="M175" i="4"/>
  <c r="N175" i="4" s="1"/>
  <c r="M165" i="4"/>
  <c r="N165" i="4" s="1"/>
  <c r="M160" i="4"/>
  <c r="N160" i="4" s="1"/>
  <c r="M155" i="4"/>
  <c r="N155" i="4" s="1"/>
  <c r="M150" i="4"/>
  <c r="N150" i="4" s="1"/>
  <c r="M145" i="4"/>
  <c r="N145" i="4" s="1"/>
  <c r="AH130" i="4"/>
  <c r="AI130" i="4" s="1"/>
  <c r="N84" i="4"/>
  <c r="N59" i="4"/>
  <c r="N34" i="4"/>
  <c r="A20" i="18"/>
  <c r="N184" i="5"/>
  <c r="O184" i="5" s="1"/>
  <c r="N159" i="5"/>
  <c r="O159" i="5" s="1"/>
  <c r="N134" i="5"/>
  <c r="O134" i="5" s="1"/>
  <c r="N109" i="5"/>
  <c r="O109" i="5"/>
  <c r="N84" i="5"/>
  <c r="O84" i="5" s="1"/>
  <c r="N34" i="5"/>
  <c r="O34" i="5" s="1"/>
  <c r="N4" i="5"/>
  <c r="O4" i="5" s="1"/>
  <c r="M4" i="2"/>
  <c r="N4" i="2" s="1"/>
  <c r="N59" i="2"/>
  <c r="N84" i="2"/>
  <c r="N109" i="2"/>
  <c r="M134" i="2"/>
  <c r="N134" i="2" s="1"/>
  <c r="M139" i="2"/>
  <c r="N139" i="2" s="1"/>
  <c r="M144" i="2"/>
  <c r="N144" i="2" s="1"/>
  <c r="M149" i="2"/>
  <c r="N149" i="2" s="1"/>
  <c r="M154" i="2"/>
  <c r="N154" i="2" s="1"/>
  <c r="M164" i="2"/>
  <c r="N164" i="2" s="1"/>
  <c r="M169" i="2"/>
  <c r="N169" i="2" s="1"/>
  <c r="M174" i="2"/>
  <c r="N174" i="2" s="1"/>
  <c r="M179" i="2"/>
  <c r="N179" i="2" s="1"/>
  <c r="M184" i="2"/>
  <c r="N184" i="2" s="1"/>
  <c r="M194" i="2"/>
  <c r="N194" i="2" s="1"/>
  <c r="M199" i="2"/>
  <c r="N199" i="2" s="1"/>
  <c r="M204" i="2"/>
  <c r="N204" i="2" s="1"/>
  <c r="M209" i="2"/>
  <c r="N209" i="2" s="1"/>
  <c r="M214" i="2"/>
  <c r="N214" i="2" s="1"/>
  <c r="M224" i="2"/>
  <c r="N224" i="2" s="1"/>
  <c r="M229" i="2"/>
  <c r="N229" i="2" s="1"/>
  <c r="M234" i="2"/>
  <c r="N234" i="2" s="1"/>
  <c r="A19" i="16"/>
  <c r="A172" i="4"/>
  <c r="A142" i="4"/>
  <c r="A129" i="4"/>
  <c r="B129" i="4"/>
  <c r="C129" i="4"/>
  <c r="G129" i="4"/>
  <c r="J129" i="4"/>
  <c r="U161" i="3"/>
  <c r="U156" i="3"/>
  <c r="A155" i="3"/>
  <c r="B155" i="3"/>
  <c r="C155" i="3"/>
  <c r="G155" i="3"/>
  <c r="J155" i="3"/>
  <c r="A221" i="2"/>
  <c r="A191" i="2"/>
  <c r="A161" i="2"/>
  <c r="A131" i="2"/>
  <c r="W162" i="2"/>
  <c r="W192" i="2"/>
  <c r="W222" i="2"/>
  <c r="T223" i="2"/>
  <c r="T193" i="2"/>
  <c r="T163" i="2"/>
  <c r="W132" i="2"/>
  <c r="T133" i="2"/>
  <c r="V4" i="2" l="1"/>
  <c r="Y4" i="2"/>
  <c r="K139" i="1"/>
  <c r="K234" i="2"/>
  <c r="W234" i="2" s="1"/>
  <c r="K139" i="17" s="1"/>
  <c r="AD156" i="3"/>
  <c r="W156" i="3"/>
  <c r="AA156" i="3"/>
  <c r="V29" i="2"/>
  <c r="V14" i="2"/>
  <c r="F19" i="1"/>
  <c r="K159" i="1"/>
  <c r="K99" i="1"/>
  <c r="F55" i="2"/>
  <c r="F56" i="2"/>
  <c r="F57" i="2"/>
  <c r="F96" i="2"/>
  <c r="F97" i="2"/>
  <c r="F94" i="2"/>
  <c r="F98" i="2"/>
  <c r="F140" i="2"/>
  <c r="F139" i="2"/>
  <c r="F141" i="2"/>
  <c r="F143" i="2"/>
  <c r="F184" i="2"/>
  <c r="F186" i="2"/>
  <c r="F187" i="2"/>
  <c r="F236" i="2"/>
  <c r="F235" i="2"/>
  <c r="F237" i="2"/>
  <c r="F40" i="1"/>
  <c r="F39" i="1"/>
  <c r="F41" i="1"/>
  <c r="F42" i="1"/>
  <c r="F81" i="1"/>
  <c r="F82" i="1"/>
  <c r="F79" i="1"/>
  <c r="F120" i="1"/>
  <c r="F119" i="1"/>
  <c r="F121" i="1"/>
  <c r="F122" i="1"/>
  <c r="F161" i="1"/>
  <c r="F162" i="1"/>
  <c r="F163" i="1"/>
  <c r="F34" i="3"/>
  <c r="F38" i="3"/>
  <c r="F35" i="3"/>
  <c r="F36" i="3"/>
  <c r="F76" i="3"/>
  <c r="F77" i="3"/>
  <c r="F74" i="3"/>
  <c r="F78" i="3"/>
  <c r="F115" i="3"/>
  <c r="F114" i="3"/>
  <c r="F116" i="3"/>
  <c r="G157" i="3"/>
  <c r="G160" i="3"/>
  <c r="G156" i="3"/>
  <c r="G159" i="3"/>
  <c r="V79" i="2"/>
  <c r="V74" i="2"/>
  <c r="K124" i="4"/>
  <c r="F160" i="1"/>
  <c r="G159" i="1" s="1"/>
  <c r="F75" i="3"/>
  <c r="F118" i="3"/>
  <c r="F58" i="2"/>
  <c r="K9" i="4"/>
  <c r="W9" i="4" s="1"/>
  <c r="R15" i="19" s="1"/>
  <c r="K59" i="1"/>
  <c r="K144" i="3"/>
  <c r="F35" i="2"/>
  <c r="F36" i="2"/>
  <c r="G34" i="2" s="1"/>
  <c r="F37" i="2"/>
  <c r="F76" i="2"/>
  <c r="F77" i="2"/>
  <c r="F74" i="2"/>
  <c r="F78" i="2"/>
  <c r="F114" i="2"/>
  <c r="F115" i="2"/>
  <c r="F117" i="2"/>
  <c r="F164" i="2"/>
  <c r="F165" i="2"/>
  <c r="F167" i="2"/>
  <c r="F213" i="2"/>
  <c r="F210" i="2"/>
  <c r="F211" i="2"/>
  <c r="F209" i="2"/>
  <c r="F21" i="1"/>
  <c r="F22" i="1"/>
  <c r="F23" i="1"/>
  <c r="F61" i="1"/>
  <c r="F62" i="1"/>
  <c r="F63" i="1"/>
  <c r="F102" i="1"/>
  <c r="F103" i="1"/>
  <c r="F100" i="1"/>
  <c r="F99" i="1"/>
  <c r="F143" i="1"/>
  <c r="F140" i="1"/>
  <c r="F139" i="1"/>
  <c r="F141" i="1"/>
  <c r="F16" i="3"/>
  <c r="F17" i="3"/>
  <c r="F14" i="3"/>
  <c r="F18" i="3"/>
  <c r="F57" i="3"/>
  <c r="F54" i="3"/>
  <c r="F58" i="3"/>
  <c r="F55" i="3"/>
  <c r="F94" i="3"/>
  <c r="F95" i="3"/>
  <c r="F137" i="3"/>
  <c r="F134" i="3"/>
  <c r="F138" i="3"/>
  <c r="F135" i="3"/>
  <c r="F94" i="4"/>
  <c r="F97" i="4"/>
  <c r="V175" i="4"/>
  <c r="M166" i="3"/>
  <c r="F60" i="1"/>
  <c r="G59" i="1" s="1"/>
  <c r="F142" i="1"/>
  <c r="F56" i="3"/>
  <c r="F188" i="2"/>
  <c r="F95" i="2"/>
  <c r="F75" i="2"/>
  <c r="F54" i="2"/>
  <c r="F38" i="2"/>
  <c r="F37" i="3"/>
  <c r="V9" i="2"/>
  <c r="V104" i="2"/>
  <c r="V54" i="4"/>
  <c r="W54" i="4" s="1"/>
  <c r="R24" i="19" s="1"/>
  <c r="V84" i="4"/>
  <c r="V94" i="4"/>
  <c r="V119" i="4"/>
  <c r="V145" i="4"/>
  <c r="W145" i="4" s="1"/>
  <c r="R66" i="19" s="1"/>
  <c r="V155" i="4"/>
  <c r="L109" i="5"/>
  <c r="K19" i="1"/>
  <c r="K39" i="4"/>
  <c r="W39" i="4" s="1"/>
  <c r="R21" i="19" s="1"/>
  <c r="K154" i="1"/>
  <c r="K134" i="1"/>
  <c r="K114" i="1"/>
  <c r="K94" i="1"/>
  <c r="K74" i="1"/>
  <c r="K54" i="1"/>
  <c r="K124" i="2"/>
  <c r="K84" i="2"/>
  <c r="K64" i="2"/>
  <c r="K44" i="2"/>
  <c r="K149" i="2"/>
  <c r="K209" i="2"/>
  <c r="K139" i="3"/>
  <c r="L144" i="5"/>
  <c r="L124" i="5"/>
  <c r="L104" i="5"/>
  <c r="U104" i="5" s="1"/>
  <c r="R33" i="20" s="1"/>
  <c r="L159" i="5"/>
  <c r="K44" i="4"/>
  <c r="K135" i="4"/>
  <c r="L129" i="5"/>
  <c r="U129" i="5" s="1"/>
  <c r="R38" i="20" s="1"/>
  <c r="L149" i="5"/>
  <c r="K24" i="2"/>
  <c r="K134" i="2"/>
  <c r="K160" i="4"/>
  <c r="W160" i="4" s="1"/>
  <c r="R69" i="19" s="1"/>
  <c r="K169" i="1"/>
  <c r="K149" i="1"/>
  <c r="K129" i="1"/>
  <c r="K119" i="2"/>
  <c r="W119" i="2" s="1"/>
  <c r="Q40" i="17" s="1"/>
  <c r="K79" i="2"/>
  <c r="K59" i="2"/>
  <c r="K39" i="2"/>
  <c r="K144" i="2"/>
  <c r="K174" i="2"/>
  <c r="K204" i="2"/>
  <c r="K114" i="4"/>
  <c r="L4" i="5"/>
  <c r="U4" i="5" s="1"/>
  <c r="R13" i="20" s="1"/>
  <c r="L44" i="5"/>
  <c r="L24" i="5"/>
  <c r="L84" i="5"/>
  <c r="L169" i="5"/>
  <c r="U169" i="5" s="1"/>
  <c r="R46" i="20" s="1"/>
  <c r="V59" i="2"/>
  <c r="V79" i="4"/>
  <c r="V165" i="4"/>
  <c r="K161" i="3"/>
  <c r="M161" i="3" s="1"/>
  <c r="K89" i="4"/>
  <c r="K155" i="4"/>
  <c r="K124" i="1"/>
  <c r="K104" i="1"/>
  <c r="T104" i="1" s="1"/>
  <c r="R30" i="16" s="1"/>
  <c r="K84" i="1"/>
  <c r="K64" i="1"/>
  <c r="K44" i="1"/>
  <c r="K94" i="2"/>
  <c r="K74" i="2"/>
  <c r="K139" i="2"/>
  <c r="K169" i="2"/>
  <c r="K199" i="2"/>
  <c r="K149" i="3"/>
  <c r="L134" i="5"/>
  <c r="L184" i="5"/>
  <c r="L164" i="5"/>
  <c r="AD161" i="3"/>
  <c r="AE161" i="3" s="1"/>
  <c r="AE156" i="3"/>
  <c r="W161" i="3"/>
  <c r="AC130" i="4"/>
  <c r="F159" i="4"/>
  <c r="F131" i="1"/>
  <c r="G170" i="3"/>
  <c r="F88" i="3"/>
  <c r="F124" i="3"/>
  <c r="F105" i="2"/>
  <c r="F66" i="2"/>
  <c r="F44" i="3"/>
  <c r="F58" i="4"/>
  <c r="F157" i="4"/>
  <c r="F89" i="1"/>
  <c r="G89" i="1" s="1"/>
  <c r="H89" i="1" s="1"/>
  <c r="F130" i="1"/>
  <c r="G129" i="1" s="1"/>
  <c r="F149" i="2"/>
  <c r="F86" i="3"/>
  <c r="F153" i="2"/>
  <c r="F65" i="2"/>
  <c r="F47" i="3"/>
  <c r="F59" i="4"/>
  <c r="F155" i="4"/>
  <c r="F93" i="1"/>
  <c r="F150" i="2"/>
  <c r="F84" i="3"/>
  <c r="F203" i="2"/>
  <c r="F152" i="2"/>
  <c r="F45" i="3"/>
  <c r="F12" i="1"/>
  <c r="F23" i="4"/>
  <c r="F52" i="1"/>
  <c r="F92" i="1"/>
  <c r="F202" i="2"/>
  <c r="F8" i="3"/>
  <c r="F99" i="4"/>
  <c r="F21" i="4"/>
  <c r="F63" i="4"/>
  <c r="F103" i="4"/>
  <c r="F91" i="1"/>
  <c r="G166" i="3"/>
  <c r="F128" i="3"/>
  <c r="F201" i="2"/>
  <c r="F7" i="3"/>
  <c r="F19" i="4"/>
  <c r="F5" i="4"/>
  <c r="W14" i="4"/>
  <c r="R16" i="19" s="1"/>
  <c r="F35" i="4"/>
  <c r="F47" i="4"/>
  <c r="F66" i="4"/>
  <c r="F78" i="4"/>
  <c r="F8" i="1"/>
  <c r="F38" i="1"/>
  <c r="F46" i="1"/>
  <c r="G69" i="1"/>
  <c r="G109" i="1"/>
  <c r="H109" i="1" s="1"/>
  <c r="F23" i="2"/>
  <c r="F78" i="1"/>
  <c r="L89" i="5"/>
  <c r="U89" i="5" s="1"/>
  <c r="R30" i="20" s="1"/>
  <c r="K180" i="4"/>
  <c r="W180" i="4" s="1"/>
  <c r="K84" i="4"/>
  <c r="K94" i="4"/>
  <c r="K104" i="4"/>
  <c r="W104" i="4" s="1"/>
  <c r="W79" i="2"/>
  <c r="Q32" i="17" s="1"/>
  <c r="L139" i="5"/>
  <c r="T39" i="1"/>
  <c r="R17" i="16" s="1"/>
  <c r="T119" i="1"/>
  <c r="R33" i="16" s="1"/>
  <c r="F15" i="4"/>
  <c r="F37" i="4"/>
  <c r="F45" i="4"/>
  <c r="F54" i="4"/>
  <c r="F87" i="4"/>
  <c r="F63" i="3"/>
  <c r="F126" i="1"/>
  <c r="F75" i="4"/>
  <c r="G131" i="4"/>
  <c r="G4" i="5"/>
  <c r="G14" i="5"/>
  <c r="G24" i="5"/>
  <c r="G34" i="5"/>
  <c r="G44" i="5"/>
  <c r="G54" i="5"/>
  <c r="G64" i="5"/>
  <c r="G74" i="5"/>
  <c r="G84" i="5"/>
  <c r="G94" i="5"/>
  <c r="G104" i="5"/>
  <c r="G114" i="5"/>
  <c r="G124" i="5"/>
  <c r="G134" i="5"/>
  <c r="G144" i="5"/>
  <c r="G164" i="5"/>
  <c r="G6" i="5"/>
  <c r="G15" i="5"/>
  <c r="G26" i="5"/>
  <c r="G35" i="5"/>
  <c r="G46" i="5"/>
  <c r="G55" i="5"/>
  <c r="G66" i="5"/>
  <c r="G75" i="5"/>
  <c r="G86" i="5"/>
  <c r="G95" i="5"/>
  <c r="G106" i="5"/>
  <c r="G115" i="5"/>
  <c r="G125" i="5"/>
  <c r="G136" i="5"/>
  <c r="G146" i="5"/>
  <c r="G155" i="5"/>
  <c r="H154" i="5" s="1"/>
  <c r="G165" i="5"/>
  <c r="G176" i="5"/>
  <c r="H174" i="5" s="1"/>
  <c r="G186" i="5"/>
  <c r="H184" i="5" s="1"/>
  <c r="AB156" i="3"/>
  <c r="AC135" i="4"/>
  <c r="F20" i="2"/>
  <c r="F22" i="2"/>
  <c r="F15" i="1"/>
  <c r="F16" i="1"/>
  <c r="F66" i="1"/>
  <c r="F68" i="1"/>
  <c r="F170" i="1"/>
  <c r="F172" i="1"/>
  <c r="F169" i="1"/>
  <c r="F104" i="4"/>
  <c r="F106" i="4"/>
  <c r="F108" i="4"/>
  <c r="F115" i="4"/>
  <c r="F117" i="4"/>
  <c r="F125" i="4"/>
  <c r="F124" i="4"/>
  <c r="F128" i="4"/>
  <c r="F150" i="4"/>
  <c r="F152" i="4"/>
  <c r="F154" i="4"/>
  <c r="F160" i="4"/>
  <c r="F161" i="4"/>
  <c r="F175" i="4"/>
  <c r="F177" i="4"/>
  <c r="F179" i="4"/>
  <c r="F185" i="4"/>
  <c r="F188" i="4"/>
  <c r="F9" i="2"/>
  <c r="F12" i="2"/>
  <c r="F30" i="2"/>
  <c r="F29" i="2"/>
  <c r="F33" i="2"/>
  <c r="F28" i="1"/>
  <c r="F26" i="1"/>
  <c r="F55" i="1"/>
  <c r="F56" i="1"/>
  <c r="T109" i="1"/>
  <c r="R31" i="16" s="1"/>
  <c r="F17" i="4"/>
  <c r="F38" i="4"/>
  <c r="F36" i="4"/>
  <c r="F48" i="4"/>
  <c r="F46" i="4"/>
  <c r="F56" i="4"/>
  <c r="F68" i="4"/>
  <c r="F64" i="4"/>
  <c r="F74" i="4"/>
  <c r="F85" i="4"/>
  <c r="F95" i="4"/>
  <c r="F118" i="4"/>
  <c r="F114" i="4"/>
  <c r="F151" i="4"/>
  <c r="F176" i="4"/>
  <c r="F186" i="4"/>
  <c r="F105" i="4"/>
  <c r="F96" i="1"/>
  <c r="F108" i="1"/>
  <c r="F116" i="1"/>
  <c r="F136" i="1"/>
  <c r="F148" i="1"/>
  <c r="F171" i="1"/>
  <c r="G124" i="2"/>
  <c r="F31" i="2"/>
  <c r="F21" i="2"/>
  <c r="F10" i="2"/>
  <c r="F207" i="2"/>
  <c r="T54" i="3"/>
  <c r="R21" i="18" s="1"/>
  <c r="G144" i="3"/>
  <c r="F189" i="4"/>
  <c r="F187" i="4"/>
  <c r="F164" i="4"/>
  <c r="F162" i="4"/>
  <c r="F149" i="4"/>
  <c r="F127" i="4"/>
  <c r="F92" i="4"/>
  <c r="G89" i="4" s="1"/>
  <c r="F83" i="4"/>
  <c r="F81" i="4"/>
  <c r="F22" i="4"/>
  <c r="G19" i="4" s="1"/>
  <c r="F13" i="4"/>
  <c r="F11" i="4"/>
  <c r="F7" i="4"/>
  <c r="K185" i="4"/>
  <c r="W185" i="4" s="1"/>
  <c r="K175" i="4"/>
  <c r="W175" i="4" s="1"/>
  <c r="W155" i="4"/>
  <c r="R68" i="19" s="1"/>
  <c r="W79" i="4"/>
  <c r="R29" i="19" s="1"/>
  <c r="G69" i="4"/>
  <c r="K69" i="4"/>
  <c r="G59" i="4"/>
  <c r="K59" i="4"/>
  <c r="K34" i="4"/>
  <c r="W34" i="4" s="1"/>
  <c r="R20" i="19" s="1"/>
  <c r="F117" i="3"/>
  <c r="F99" i="3"/>
  <c r="F98" i="3"/>
  <c r="F96" i="3"/>
  <c r="G94" i="3" s="1"/>
  <c r="F87" i="3"/>
  <c r="F67" i="3"/>
  <c r="G64" i="3" s="1"/>
  <c r="F48" i="3"/>
  <c r="H166" i="3"/>
  <c r="AJ166" i="3" s="1"/>
  <c r="G124" i="3"/>
  <c r="H124" i="3" s="1"/>
  <c r="G104" i="3"/>
  <c r="G24" i="3"/>
  <c r="H24" i="3" s="1"/>
  <c r="F168" i="1"/>
  <c r="F156" i="1"/>
  <c r="F86" i="1"/>
  <c r="F83" i="1"/>
  <c r="H69" i="1"/>
  <c r="F54" i="1"/>
  <c r="F57" i="1"/>
  <c r="F29" i="1"/>
  <c r="F32" i="1"/>
  <c r="F14" i="1"/>
  <c r="F17" i="1"/>
  <c r="F234" i="2"/>
  <c r="F238" i="2"/>
  <c r="G234" i="2" s="1"/>
  <c r="F168" i="2"/>
  <c r="F166" i="2"/>
  <c r="F142" i="2"/>
  <c r="F118" i="2"/>
  <c r="F116" i="2"/>
  <c r="F108" i="2"/>
  <c r="F106" i="2"/>
  <c r="F87" i="2"/>
  <c r="G84" i="2" s="1"/>
  <c r="F47" i="2"/>
  <c r="G44" i="2" s="1"/>
  <c r="F32" i="2"/>
  <c r="F13" i="2"/>
  <c r="F11" i="2"/>
  <c r="W29" i="2"/>
  <c r="Q22" i="17" s="1"/>
  <c r="G149" i="1"/>
  <c r="T24" i="1"/>
  <c r="R14" i="16" s="1"/>
  <c r="T4" i="1"/>
  <c r="R10" i="16" s="1"/>
  <c r="S44" i="1"/>
  <c r="T44" i="1" s="1"/>
  <c r="R18" i="16" s="1"/>
  <c r="S84" i="1"/>
  <c r="T84" i="1" s="1"/>
  <c r="R26" i="16" s="1"/>
  <c r="S84" i="2"/>
  <c r="T124" i="1"/>
  <c r="R34" i="16" s="1"/>
  <c r="T69" i="1"/>
  <c r="R23" i="16" s="1"/>
  <c r="T79" i="1"/>
  <c r="R25" i="16" s="1"/>
  <c r="T134" i="1"/>
  <c r="R36" i="16" s="1"/>
  <c r="W104" i="2"/>
  <c r="Q37" i="17" s="1"/>
  <c r="T64" i="1"/>
  <c r="R22" i="16" s="1"/>
  <c r="T144" i="1"/>
  <c r="R38" i="16" s="1"/>
  <c r="R156" i="3"/>
  <c r="V156" i="3"/>
  <c r="X156" i="3" s="1"/>
  <c r="S109" i="2"/>
  <c r="W109" i="2" s="1"/>
  <c r="Q38" i="17" s="1"/>
  <c r="R130" i="4"/>
  <c r="U130" i="4"/>
  <c r="W130" i="4" s="1"/>
  <c r="T29" i="1"/>
  <c r="R15" i="16" s="1"/>
  <c r="W9" i="2"/>
  <c r="Q18" i="17" s="1"/>
  <c r="W89" i="2"/>
  <c r="Q34" i="17" s="1"/>
  <c r="W19" i="4"/>
  <c r="R17" i="19" s="1"/>
  <c r="W59" i="4"/>
  <c r="R25" i="19" s="1"/>
  <c r="T9" i="1"/>
  <c r="R11" i="16" s="1"/>
  <c r="T49" i="1"/>
  <c r="R19" i="16" s="1"/>
  <c r="T59" i="1"/>
  <c r="R21" i="16" s="1"/>
  <c r="T89" i="1"/>
  <c r="R27" i="16" s="1"/>
  <c r="T99" i="1"/>
  <c r="R29" i="16" s="1"/>
  <c r="T129" i="1"/>
  <c r="R35" i="16" s="1"/>
  <c r="T139" i="1"/>
  <c r="R37" i="16" s="1"/>
  <c r="T149" i="1"/>
  <c r="R39" i="16" s="1"/>
  <c r="T159" i="1"/>
  <c r="R41" i="16" s="1"/>
  <c r="T169" i="1"/>
  <c r="R43" i="16" s="1"/>
  <c r="W19" i="2"/>
  <c r="Q20" i="17" s="1"/>
  <c r="U189" i="5"/>
  <c r="R50" i="20" s="1"/>
  <c r="T114" i="3"/>
  <c r="R33" i="18" s="1"/>
  <c r="R135" i="4"/>
  <c r="U135" i="4"/>
  <c r="W135" i="4" s="1"/>
  <c r="W150" i="4"/>
  <c r="R67" i="19" s="1"/>
  <c r="S165" i="4"/>
  <c r="W165" i="4" s="1"/>
  <c r="R70" i="19" s="1"/>
  <c r="T184" i="5"/>
  <c r="U184" i="5" s="1"/>
  <c r="R49" i="20" s="1"/>
  <c r="T164" i="5"/>
  <c r="U164" i="5" s="1"/>
  <c r="R45" i="20" s="1"/>
  <c r="T14" i="1"/>
  <c r="R12" i="16" s="1"/>
  <c r="S79" i="3"/>
  <c r="T79" i="3" s="1"/>
  <c r="R26" i="18" s="1"/>
  <c r="S89" i="3"/>
  <c r="T89" i="3" s="1"/>
  <c r="R28" i="18" s="1"/>
  <c r="S84" i="4"/>
  <c r="W54" i="2"/>
  <c r="Q27" i="17" s="1"/>
  <c r="W44" i="4"/>
  <c r="R22" i="19" s="1"/>
  <c r="W94" i="4"/>
  <c r="R32" i="19" s="1"/>
  <c r="U14" i="5"/>
  <c r="R15" i="20" s="1"/>
  <c r="U24" i="5"/>
  <c r="R17" i="20" s="1"/>
  <c r="U34" i="5"/>
  <c r="R19" i="20" s="1"/>
  <c r="U44" i="5"/>
  <c r="R21" i="20" s="1"/>
  <c r="U54" i="5"/>
  <c r="R23" i="20" s="1"/>
  <c r="U64" i="5"/>
  <c r="R25" i="20" s="1"/>
  <c r="U74" i="5"/>
  <c r="R27" i="20" s="1"/>
  <c r="U84" i="5"/>
  <c r="R29" i="20" s="1"/>
  <c r="U94" i="5"/>
  <c r="R31" i="20" s="1"/>
  <c r="U114" i="5"/>
  <c r="R35" i="20" s="1"/>
  <c r="U124" i="5"/>
  <c r="R37" i="20" s="1"/>
  <c r="U134" i="5"/>
  <c r="R39" i="20" s="1"/>
  <c r="U144" i="5"/>
  <c r="R41" i="20" s="1"/>
  <c r="U154" i="5"/>
  <c r="R43" i="20" s="1"/>
  <c r="S114" i="1"/>
  <c r="T114" i="1" s="1"/>
  <c r="R32" i="16" s="1"/>
  <c r="S94" i="1"/>
  <c r="S74" i="1"/>
  <c r="T74" i="1" s="1"/>
  <c r="R24" i="16" s="1"/>
  <c r="S54" i="1"/>
  <c r="T54" i="1" s="1"/>
  <c r="R20" i="16" s="1"/>
  <c r="S34" i="1"/>
  <c r="T34" i="1" s="1"/>
  <c r="R16" i="16" s="1"/>
  <c r="T69" i="3"/>
  <c r="R24" i="18" s="1"/>
  <c r="T139" i="3"/>
  <c r="R38" i="18" s="1"/>
  <c r="T19" i="1"/>
  <c r="R13" i="16" s="1"/>
  <c r="T154" i="1"/>
  <c r="R40" i="16" s="1"/>
  <c r="T164" i="1"/>
  <c r="R42" i="16" s="1"/>
  <c r="W59" i="2"/>
  <c r="Q28" i="17" s="1"/>
  <c r="W94" i="2"/>
  <c r="Q35" i="17" s="1"/>
  <c r="W24" i="4"/>
  <c r="R18" i="19" s="1"/>
  <c r="W89" i="4"/>
  <c r="R31" i="19" s="1"/>
  <c r="T104" i="3"/>
  <c r="R31" i="18" s="1"/>
  <c r="V34" i="2"/>
  <c r="W34" i="2" s="1"/>
  <c r="Q23" i="17" s="1"/>
  <c r="W39" i="2"/>
  <c r="Q24" i="17" s="1"/>
  <c r="V44" i="2"/>
  <c r="W44" i="2" s="1"/>
  <c r="Q25" i="17" s="1"/>
  <c r="V49" i="2"/>
  <c r="V64" i="2"/>
  <c r="W64" i="2" s="1"/>
  <c r="Q29" i="17" s="1"/>
  <c r="V69" i="2"/>
  <c r="W69" i="2" s="1"/>
  <c r="Q30" i="17" s="1"/>
  <c r="W99" i="2"/>
  <c r="Q36" i="17" s="1"/>
  <c r="S149" i="2"/>
  <c r="W149" i="2" s="1"/>
  <c r="Q72" i="17" s="1"/>
  <c r="S179" i="2"/>
  <c r="W179" i="2" s="1"/>
  <c r="Q90" i="17" s="1"/>
  <c r="S209" i="2"/>
  <c r="V39" i="4"/>
  <c r="V49" i="4"/>
  <c r="W49" i="4" s="1"/>
  <c r="R23" i="19" s="1"/>
  <c r="V64" i="4"/>
  <c r="W64" i="4" s="1"/>
  <c r="R26" i="19" s="1"/>
  <c r="V69" i="4"/>
  <c r="W99" i="4"/>
  <c r="R33" i="19" s="1"/>
  <c r="AF130" i="4"/>
  <c r="AF135" i="4"/>
  <c r="M135" i="4"/>
  <c r="H135" i="4"/>
  <c r="AN135" i="4" s="1"/>
  <c r="U99" i="5"/>
  <c r="R32" i="20" s="1"/>
  <c r="U109" i="5"/>
  <c r="R34" i="20" s="1"/>
  <c r="U119" i="5"/>
  <c r="R36" i="20" s="1"/>
  <c r="U139" i="5"/>
  <c r="R40" i="20" s="1"/>
  <c r="U149" i="5"/>
  <c r="R42" i="20" s="1"/>
  <c r="R166" i="3"/>
  <c r="W4" i="2"/>
  <c r="Q17" i="17" s="1"/>
  <c r="W14" i="2"/>
  <c r="Q19" i="17" s="1"/>
  <c r="W24" i="2"/>
  <c r="Q21" i="17" s="1"/>
  <c r="W49" i="2"/>
  <c r="Q26" i="17" s="1"/>
  <c r="W74" i="2"/>
  <c r="Q31" i="17" s="1"/>
  <c r="W114" i="2"/>
  <c r="Q39" i="17" s="1"/>
  <c r="S124" i="2"/>
  <c r="W124" i="2" s="1"/>
  <c r="Q41" i="17" s="1"/>
  <c r="S134" i="2"/>
  <c r="W134" i="2" s="1"/>
  <c r="Q69" i="17" s="1"/>
  <c r="S139" i="2"/>
  <c r="W139" i="2" s="1"/>
  <c r="Q70" i="17" s="1"/>
  <c r="S164" i="2"/>
  <c r="W164" i="2" s="1"/>
  <c r="Q87" i="17" s="1"/>
  <c r="S169" i="2"/>
  <c r="W169" i="2" s="1"/>
  <c r="Q88" i="17" s="1"/>
  <c r="S194" i="2"/>
  <c r="W194" i="2" s="1"/>
  <c r="K117" i="17" s="1"/>
  <c r="Q117" i="17" s="1"/>
  <c r="S199" i="2"/>
  <c r="W199" i="2" s="1"/>
  <c r="K119" i="17" s="1"/>
  <c r="Q118" i="17" s="1"/>
  <c r="S224" i="2"/>
  <c r="W224" i="2" s="1"/>
  <c r="K135" i="17" s="1"/>
  <c r="S229" i="2"/>
  <c r="W229" i="2" s="1"/>
  <c r="K137" i="17" s="1"/>
  <c r="V161" i="3"/>
  <c r="R161" i="3"/>
  <c r="W4" i="4"/>
  <c r="R14" i="19" s="1"/>
  <c r="W29" i="4"/>
  <c r="R19" i="19" s="1"/>
  <c r="W74" i="4"/>
  <c r="R28" i="19" s="1"/>
  <c r="W114" i="4"/>
  <c r="R36" i="19" s="1"/>
  <c r="W124" i="4"/>
  <c r="R38" i="19" s="1"/>
  <c r="W154" i="2"/>
  <c r="Q73" i="17" s="1"/>
  <c r="W144" i="2"/>
  <c r="Q71" i="17" s="1"/>
  <c r="W184" i="2"/>
  <c r="Q91" i="17" s="1"/>
  <c r="W174" i="2"/>
  <c r="Q89" i="17" s="1"/>
  <c r="W214" i="2"/>
  <c r="K125" i="17" s="1"/>
  <c r="Q121" i="17" s="1"/>
  <c r="W204" i="2"/>
  <c r="K121" i="17" s="1"/>
  <c r="Q119" i="17" s="1"/>
  <c r="K109" i="4"/>
  <c r="W109" i="4" s="1"/>
  <c r="R35" i="19" s="1"/>
  <c r="K119" i="4"/>
  <c r="W119" i="4" s="1"/>
  <c r="R37" i="19" s="1"/>
  <c r="K130" i="4"/>
  <c r="M130" i="4" s="1"/>
  <c r="U159" i="5"/>
  <c r="R44" i="20" s="1"/>
  <c r="S124" i="3"/>
  <c r="T124" i="3" s="1"/>
  <c r="R35" i="18" s="1"/>
  <c r="F8" i="4"/>
  <c r="F6" i="4"/>
  <c r="F18" i="4"/>
  <c r="F16" i="4"/>
  <c r="F28" i="4"/>
  <c r="F26" i="4"/>
  <c r="F42" i="4"/>
  <c r="G39" i="4" s="1"/>
  <c r="F52" i="4"/>
  <c r="G49" i="4" s="1"/>
  <c r="F57" i="4"/>
  <c r="F67" i="4"/>
  <c r="F77" i="4"/>
  <c r="F88" i="4"/>
  <c r="F86" i="4"/>
  <c r="F98" i="4"/>
  <c r="F96" i="4"/>
  <c r="F113" i="4"/>
  <c r="F111" i="4"/>
  <c r="F123" i="4"/>
  <c r="F121" i="4"/>
  <c r="G134" i="4"/>
  <c r="G132" i="4"/>
  <c r="F148" i="4"/>
  <c r="F158" i="4"/>
  <c r="W190" i="4"/>
  <c r="G159" i="5"/>
  <c r="U179" i="5"/>
  <c r="R48" i="20" s="1"/>
  <c r="G179" i="5"/>
  <c r="F49" i="1"/>
  <c r="F215" i="2"/>
  <c r="S99" i="3"/>
  <c r="T99" i="3" s="1"/>
  <c r="R30" i="18" s="1"/>
  <c r="T94" i="3"/>
  <c r="R29" i="18" s="1"/>
  <c r="T129" i="3"/>
  <c r="R36" i="18" s="1"/>
  <c r="S59" i="3"/>
  <c r="T59" i="3" s="1"/>
  <c r="R22" i="18" s="1"/>
  <c r="T149" i="3"/>
  <c r="R40" i="18" s="1"/>
  <c r="L79" i="5"/>
  <c r="U79" i="5" s="1"/>
  <c r="R28" i="20" s="1"/>
  <c r="L69" i="5"/>
  <c r="U69" i="5" s="1"/>
  <c r="R26" i="20" s="1"/>
  <c r="L59" i="5"/>
  <c r="U59" i="5" s="1"/>
  <c r="R24" i="20" s="1"/>
  <c r="L49" i="5"/>
  <c r="U49" i="5" s="1"/>
  <c r="R22" i="20" s="1"/>
  <c r="L39" i="5"/>
  <c r="U39" i="5" s="1"/>
  <c r="R20" i="20" s="1"/>
  <c r="L29" i="5"/>
  <c r="U29" i="5" s="1"/>
  <c r="R18" i="20" s="1"/>
  <c r="L19" i="5"/>
  <c r="U19" i="5" s="1"/>
  <c r="R16" i="20" s="1"/>
  <c r="L9" i="5"/>
  <c r="U9" i="5" s="1"/>
  <c r="R14" i="20" s="1"/>
  <c r="L174" i="5"/>
  <c r="U174" i="5" s="1"/>
  <c r="R47" i="20" s="1"/>
  <c r="F5" i="1"/>
  <c r="F7" i="1"/>
  <c r="F4" i="1"/>
  <c r="F11" i="1"/>
  <c r="F13" i="1"/>
  <c r="F25" i="1"/>
  <c r="F27" i="1"/>
  <c r="F24" i="1"/>
  <c r="F35" i="1"/>
  <c r="F37" i="1"/>
  <c r="F34" i="1"/>
  <c r="F51" i="1"/>
  <c r="F53" i="1"/>
  <c r="F45" i="1"/>
  <c r="F47" i="1"/>
  <c r="F44" i="1"/>
  <c r="F65" i="1"/>
  <c r="F67" i="1"/>
  <c r="F64" i="1"/>
  <c r="F75" i="1"/>
  <c r="F77" i="1"/>
  <c r="F74" i="1"/>
  <c r="F85" i="1"/>
  <c r="F87" i="1"/>
  <c r="F84" i="1"/>
  <c r="F95" i="1"/>
  <c r="F97" i="1"/>
  <c r="F94" i="1"/>
  <c r="F105" i="1"/>
  <c r="F107" i="1"/>
  <c r="F104" i="1"/>
  <c r="F115" i="1"/>
  <c r="F117" i="1"/>
  <c r="F114" i="1"/>
  <c r="F125" i="1"/>
  <c r="F127" i="1"/>
  <c r="F124" i="1"/>
  <c r="F135" i="1"/>
  <c r="F137" i="1"/>
  <c r="F134" i="1"/>
  <c r="F145" i="1"/>
  <c r="F147" i="1"/>
  <c r="F144" i="1"/>
  <c r="F155" i="1"/>
  <c r="F157" i="1"/>
  <c r="F154" i="1"/>
  <c r="F165" i="1"/>
  <c r="F167" i="1"/>
  <c r="F164" i="1"/>
  <c r="F4" i="2"/>
  <c r="F6" i="2"/>
  <c r="F8" i="2"/>
  <c r="F7" i="2"/>
  <c r="F5" i="2"/>
  <c r="F14" i="2"/>
  <c r="F16" i="2"/>
  <c r="F18" i="2"/>
  <c r="F15" i="2"/>
  <c r="F24" i="2"/>
  <c r="F26" i="2"/>
  <c r="F28" i="2"/>
  <c r="F27" i="2"/>
  <c r="F39" i="2"/>
  <c r="F41" i="2"/>
  <c r="F43" i="2"/>
  <c r="F42" i="2"/>
  <c r="F40" i="2"/>
  <c r="F49" i="2"/>
  <c r="F51" i="2"/>
  <c r="F53" i="2"/>
  <c r="F50" i="2"/>
  <c r="F59" i="2"/>
  <c r="F61" i="2"/>
  <c r="F63" i="2"/>
  <c r="F62" i="2"/>
  <c r="F69" i="2"/>
  <c r="F71" i="2"/>
  <c r="F73" i="2"/>
  <c r="F70" i="2"/>
  <c r="F72" i="2"/>
  <c r="F135" i="2"/>
  <c r="F137" i="2"/>
  <c r="F136" i="2"/>
  <c r="F134" i="2"/>
  <c r="F146" i="2"/>
  <c r="F148" i="2"/>
  <c r="F147" i="2"/>
  <c r="F144" i="2"/>
  <c r="F156" i="2"/>
  <c r="F158" i="2"/>
  <c r="F157" i="2"/>
  <c r="F154" i="2"/>
  <c r="F170" i="2"/>
  <c r="F172" i="2"/>
  <c r="F169" i="2"/>
  <c r="F173" i="2"/>
  <c r="F182" i="2"/>
  <c r="F181" i="2"/>
  <c r="F179" i="2"/>
  <c r="F194" i="2"/>
  <c r="F196" i="2"/>
  <c r="F198" i="2"/>
  <c r="F195" i="2"/>
  <c r="F206" i="2"/>
  <c r="F208" i="2"/>
  <c r="F204" i="2"/>
  <c r="F216" i="2"/>
  <c r="F218" i="2"/>
  <c r="F214" i="2"/>
  <c r="F230" i="2"/>
  <c r="F232" i="2"/>
  <c r="F229" i="2"/>
  <c r="F233" i="2"/>
  <c r="F29" i="4"/>
  <c r="F31" i="4"/>
  <c r="F33" i="4"/>
  <c r="F165" i="4"/>
  <c r="F167" i="4"/>
  <c r="F169" i="4"/>
  <c r="F180" i="4"/>
  <c r="F182" i="4"/>
  <c r="F184" i="4"/>
  <c r="F190" i="4"/>
  <c r="F192" i="4"/>
  <c r="F194" i="4"/>
  <c r="F10" i="3"/>
  <c r="F12" i="3"/>
  <c r="F11" i="3"/>
  <c r="F13" i="3"/>
  <c r="F20" i="3"/>
  <c r="F22" i="3"/>
  <c r="F21" i="3"/>
  <c r="F19" i="3"/>
  <c r="F30" i="3"/>
  <c r="F32" i="3"/>
  <c r="F31" i="3"/>
  <c r="F33" i="3"/>
  <c r="F40" i="3"/>
  <c r="F42" i="3"/>
  <c r="F41" i="3"/>
  <c r="F39" i="3"/>
  <c r="F50" i="3"/>
  <c r="F52" i="3"/>
  <c r="F49" i="3"/>
  <c r="F53" i="3"/>
  <c r="F60" i="3"/>
  <c r="F62" i="3"/>
  <c r="F61" i="3"/>
  <c r="F70" i="3"/>
  <c r="F72" i="3"/>
  <c r="F69" i="3"/>
  <c r="F73" i="3"/>
  <c r="F79" i="3"/>
  <c r="F81" i="3"/>
  <c r="F83" i="3"/>
  <c r="F80" i="3"/>
  <c r="F90" i="3"/>
  <c r="F92" i="3"/>
  <c r="F89" i="3"/>
  <c r="F93" i="3"/>
  <c r="F100" i="3"/>
  <c r="F102" i="3"/>
  <c r="F101" i="3"/>
  <c r="F110" i="3"/>
  <c r="F112" i="3"/>
  <c r="F109" i="3"/>
  <c r="F113" i="3"/>
  <c r="F119" i="3"/>
  <c r="F121" i="3"/>
  <c r="F123" i="3"/>
  <c r="F120" i="3"/>
  <c r="F129" i="3"/>
  <c r="F131" i="3"/>
  <c r="F133" i="3"/>
  <c r="F132" i="3"/>
  <c r="F139" i="3"/>
  <c r="F141" i="3"/>
  <c r="F143" i="3"/>
  <c r="F140" i="3"/>
  <c r="F150" i="3"/>
  <c r="F152" i="3"/>
  <c r="F149" i="3"/>
  <c r="F153" i="3"/>
  <c r="G164" i="3"/>
  <c r="G162" i="3"/>
  <c r="G161" i="3"/>
  <c r="G165" i="3"/>
  <c r="W166" i="3"/>
  <c r="X166" i="3" s="1"/>
  <c r="AA166" i="3"/>
  <c r="AB166" i="3" s="1"/>
  <c r="AD166" i="3"/>
  <c r="AE166" i="3" s="1"/>
  <c r="G13" i="5"/>
  <c r="G11" i="5"/>
  <c r="G9" i="5"/>
  <c r="G23" i="5"/>
  <c r="G21" i="5"/>
  <c r="G19" i="5"/>
  <c r="G33" i="5"/>
  <c r="G31" i="5"/>
  <c r="G29" i="5"/>
  <c r="G43" i="5"/>
  <c r="G41" i="5"/>
  <c r="G39" i="5"/>
  <c r="G53" i="5"/>
  <c r="G51" i="5"/>
  <c r="G49" i="5"/>
  <c r="G63" i="5"/>
  <c r="G61" i="5"/>
  <c r="G59" i="5"/>
  <c r="G73" i="5"/>
  <c r="G71" i="5"/>
  <c r="G69" i="5"/>
  <c r="G83" i="5"/>
  <c r="G81" i="5"/>
  <c r="G79" i="5"/>
  <c r="G93" i="5"/>
  <c r="G91" i="5"/>
  <c r="G89" i="5"/>
  <c r="G103" i="5"/>
  <c r="G101" i="5"/>
  <c r="G99" i="5"/>
  <c r="G112" i="5"/>
  <c r="G111" i="5"/>
  <c r="G109" i="5"/>
  <c r="G122" i="5"/>
  <c r="G120" i="5"/>
  <c r="G121" i="5"/>
  <c r="G119" i="5"/>
  <c r="G132" i="5"/>
  <c r="G130" i="5"/>
  <c r="G131" i="5"/>
  <c r="G129" i="5"/>
  <c r="G142" i="5"/>
  <c r="G140" i="5"/>
  <c r="G141" i="5"/>
  <c r="G139" i="5"/>
  <c r="G152" i="5"/>
  <c r="G150" i="5"/>
  <c r="G151" i="5"/>
  <c r="G149" i="5"/>
  <c r="G162" i="5"/>
  <c r="G160" i="5"/>
  <c r="G161" i="5"/>
  <c r="G172" i="5"/>
  <c r="G170" i="5"/>
  <c r="G171" i="5"/>
  <c r="G182" i="5"/>
  <c r="G180" i="5"/>
  <c r="G181" i="5"/>
  <c r="G192" i="5"/>
  <c r="G190" i="5"/>
  <c r="G191" i="5"/>
  <c r="F79" i="2"/>
  <c r="F81" i="2"/>
  <c r="F83" i="2"/>
  <c r="F82" i="2"/>
  <c r="F80" i="2"/>
  <c r="F89" i="2"/>
  <c r="F91" i="2"/>
  <c r="F93" i="2"/>
  <c r="F90" i="2"/>
  <c r="F99" i="2"/>
  <c r="F101" i="2"/>
  <c r="F103" i="2"/>
  <c r="F102" i="2"/>
  <c r="F109" i="2"/>
  <c r="F111" i="2"/>
  <c r="F113" i="2"/>
  <c r="F110" i="2"/>
  <c r="F112" i="2"/>
  <c r="F119" i="2"/>
  <c r="F121" i="2"/>
  <c r="F123" i="2"/>
  <c r="F122" i="2"/>
  <c r="F120" i="2"/>
  <c r="T64" i="3"/>
  <c r="R23" i="18" s="1"/>
  <c r="T74" i="3"/>
  <c r="R25" i="18" s="1"/>
  <c r="T84" i="3"/>
  <c r="R27" i="18" s="1"/>
  <c r="T119" i="3"/>
  <c r="R34" i="18" s="1"/>
  <c r="S109" i="3"/>
  <c r="T109" i="3" s="1"/>
  <c r="R32" i="18" s="1"/>
  <c r="T134" i="3"/>
  <c r="R37" i="18" s="1"/>
  <c r="T144" i="3"/>
  <c r="R39" i="18" s="1"/>
  <c r="G224" i="2"/>
  <c r="G174" i="2"/>
  <c r="I24" i="3"/>
  <c r="K24" i="3" s="1"/>
  <c r="T24" i="3" s="1"/>
  <c r="R15" i="18" s="1"/>
  <c r="G155" i="4" l="1"/>
  <c r="G74" i="4"/>
  <c r="X161" i="3"/>
  <c r="G54" i="3"/>
  <c r="G14" i="3"/>
  <c r="G139" i="1"/>
  <c r="H139" i="1" s="1"/>
  <c r="G209" i="2"/>
  <c r="G74" i="2"/>
  <c r="H74" i="2" s="1"/>
  <c r="H156" i="3"/>
  <c r="AJ156" i="3" s="1"/>
  <c r="G74" i="3"/>
  <c r="G119" i="1"/>
  <c r="H119" i="1" s="1"/>
  <c r="G79" i="1"/>
  <c r="H79" i="1" s="1"/>
  <c r="G39" i="1"/>
  <c r="H39" i="1" s="1"/>
  <c r="G184" i="2"/>
  <c r="G54" i="2"/>
  <c r="I4" i="3"/>
  <c r="K4" i="3" s="1"/>
  <c r="T4" i="3" s="1"/>
  <c r="R11" i="18" s="1"/>
  <c r="G99" i="4"/>
  <c r="G149" i="2"/>
  <c r="G64" i="2"/>
  <c r="H64" i="2" s="1"/>
  <c r="G134" i="3"/>
  <c r="H134" i="3" s="1"/>
  <c r="G19" i="1"/>
  <c r="H19" i="1" s="1"/>
  <c r="G94" i="2"/>
  <c r="I14" i="3"/>
  <c r="K14" i="3" s="1"/>
  <c r="T14" i="3" s="1"/>
  <c r="R13" i="18" s="1"/>
  <c r="G150" i="4"/>
  <c r="G114" i="3"/>
  <c r="G34" i="3"/>
  <c r="G104" i="2"/>
  <c r="G29" i="1"/>
  <c r="H29" i="1" s="1"/>
  <c r="H14" i="3"/>
  <c r="H159" i="1"/>
  <c r="H94" i="2"/>
  <c r="H59" i="1"/>
  <c r="G34" i="4"/>
  <c r="G169" i="1"/>
  <c r="H169" i="1" s="1"/>
  <c r="G199" i="2"/>
  <c r="W209" i="2"/>
  <c r="K123" i="17" s="1"/>
  <c r="Q120" i="17" s="1"/>
  <c r="T94" i="1"/>
  <c r="R28" i="16" s="1"/>
  <c r="W84" i="2"/>
  <c r="Q33" i="17" s="1"/>
  <c r="G139" i="2"/>
  <c r="G185" i="4"/>
  <c r="I34" i="3"/>
  <c r="K34" i="3" s="1"/>
  <c r="T34" i="3" s="1"/>
  <c r="R17" i="18" s="1"/>
  <c r="H144" i="3"/>
  <c r="G84" i="3"/>
  <c r="G99" i="1"/>
  <c r="G79" i="4"/>
  <c r="G4" i="3"/>
  <c r="G54" i="4"/>
  <c r="I44" i="3"/>
  <c r="K44" i="3" s="1"/>
  <c r="T44" i="3" s="1"/>
  <c r="R19" i="18" s="1"/>
  <c r="G9" i="4"/>
  <c r="G64" i="4"/>
  <c r="H64" i="4" s="1"/>
  <c r="H149" i="2"/>
  <c r="G164" i="2"/>
  <c r="G44" i="4"/>
  <c r="G175" i="4"/>
  <c r="G160" i="4"/>
  <c r="G145" i="4"/>
  <c r="H145" i="4" s="1"/>
  <c r="W84" i="4"/>
  <c r="R30" i="19" s="1"/>
  <c r="G124" i="4"/>
  <c r="G114" i="4"/>
  <c r="H209" i="2"/>
  <c r="H124" i="2"/>
  <c r="G114" i="2"/>
  <c r="H54" i="2"/>
  <c r="H34" i="2"/>
  <c r="G29" i="2"/>
  <c r="G19" i="2"/>
  <c r="G9" i="2"/>
  <c r="G14" i="1"/>
  <c r="H14" i="1" s="1"/>
  <c r="AK156" i="3"/>
  <c r="I184" i="5"/>
  <c r="H189" i="5"/>
  <c r="H169" i="5"/>
  <c r="H99" i="5"/>
  <c r="H79" i="5"/>
  <c r="I79" i="5" s="1"/>
  <c r="H59" i="5"/>
  <c r="I59" i="5" s="1"/>
  <c r="H39" i="5"/>
  <c r="H19" i="5"/>
  <c r="I19" i="5" s="1"/>
  <c r="H144" i="5"/>
  <c r="H124" i="5"/>
  <c r="H104" i="5"/>
  <c r="H84" i="5"/>
  <c r="H64" i="5"/>
  <c r="H44" i="5"/>
  <c r="H24" i="5"/>
  <c r="H4" i="5"/>
  <c r="I174" i="5"/>
  <c r="H164" i="5"/>
  <c r="H134" i="5"/>
  <c r="H114" i="5"/>
  <c r="H94" i="5"/>
  <c r="H74" i="5"/>
  <c r="H54" i="5"/>
  <c r="H34" i="5"/>
  <c r="H14" i="5"/>
  <c r="H99" i="4"/>
  <c r="G104" i="4"/>
  <c r="G204" i="2"/>
  <c r="H204" i="2" s="1"/>
  <c r="G134" i="1"/>
  <c r="H134" i="1" s="1"/>
  <c r="G24" i="1"/>
  <c r="H104" i="3"/>
  <c r="H89" i="4"/>
  <c r="H69" i="4"/>
  <c r="W69" i="4"/>
  <c r="R27" i="19" s="1"/>
  <c r="H59" i="4"/>
  <c r="G24" i="4"/>
  <c r="H24" i="4" s="1"/>
  <c r="H19" i="4"/>
  <c r="G14" i="4"/>
  <c r="H14" i="4" s="1"/>
  <c r="G4" i="4"/>
  <c r="H114" i="3"/>
  <c r="H94" i="3"/>
  <c r="H64" i="3"/>
  <c r="G44" i="3"/>
  <c r="AK166" i="3"/>
  <c r="H161" i="3"/>
  <c r="AJ161" i="3" s="1"/>
  <c r="AK161" i="3" s="1"/>
  <c r="G149" i="3"/>
  <c r="H149" i="3" s="1"/>
  <c r="G119" i="3"/>
  <c r="G109" i="3"/>
  <c r="H109" i="3" s="1"/>
  <c r="H74" i="3"/>
  <c r="G59" i="3"/>
  <c r="H54" i="3"/>
  <c r="I29" i="3"/>
  <c r="K29" i="3" s="1"/>
  <c r="T29" i="3" s="1"/>
  <c r="R16" i="18" s="1"/>
  <c r="I9" i="3"/>
  <c r="K9" i="3" s="1"/>
  <c r="T9" i="3" s="1"/>
  <c r="R12" i="18" s="1"/>
  <c r="G74" i="1"/>
  <c r="G54" i="1"/>
  <c r="G44" i="1"/>
  <c r="G9" i="1"/>
  <c r="H9" i="1" s="1"/>
  <c r="H114" i="2"/>
  <c r="H104" i="2"/>
  <c r="H84" i="2"/>
  <c r="H44" i="2"/>
  <c r="AI156" i="3"/>
  <c r="R41" i="18" s="1"/>
  <c r="G229" i="2"/>
  <c r="H229" i="2" s="1"/>
  <c r="G179" i="2"/>
  <c r="G134" i="2"/>
  <c r="G154" i="1"/>
  <c r="H154" i="1" s="1"/>
  <c r="H149" i="1"/>
  <c r="H129" i="1"/>
  <c r="G114" i="1"/>
  <c r="H114" i="1" s="1"/>
  <c r="G94" i="1"/>
  <c r="H94" i="1" s="1"/>
  <c r="AM130" i="4"/>
  <c r="R39" i="19" s="1"/>
  <c r="AM135" i="4"/>
  <c r="R40" i="19" s="1"/>
  <c r="AI166" i="3"/>
  <c r="R43" i="18" s="1"/>
  <c r="H224" i="2"/>
  <c r="G119" i="2"/>
  <c r="G79" i="2"/>
  <c r="H174" i="2"/>
  <c r="H234" i="2"/>
  <c r="G109" i="2"/>
  <c r="G99" i="2"/>
  <c r="G89" i="2"/>
  <c r="H149" i="5"/>
  <c r="H139" i="5"/>
  <c r="H129" i="5"/>
  <c r="H119" i="5"/>
  <c r="H109" i="5"/>
  <c r="H89" i="5"/>
  <c r="H69" i="5"/>
  <c r="H49" i="5"/>
  <c r="H29" i="5"/>
  <c r="H9" i="5"/>
  <c r="G99" i="3"/>
  <c r="G89" i="3"/>
  <c r="G79" i="3"/>
  <c r="G69" i="3"/>
  <c r="I39" i="3"/>
  <c r="K39" i="3" s="1"/>
  <c r="T39" i="3" s="1"/>
  <c r="R18" i="18" s="1"/>
  <c r="G39" i="3"/>
  <c r="I19" i="3"/>
  <c r="K19" i="3" s="1"/>
  <c r="T19" i="3" s="1"/>
  <c r="R14" i="18" s="1"/>
  <c r="G19" i="3"/>
  <c r="G190" i="4"/>
  <c r="G165" i="4"/>
  <c r="G214" i="2"/>
  <c r="G169" i="2"/>
  <c r="G154" i="2"/>
  <c r="G144" i="2"/>
  <c r="G39" i="2"/>
  <c r="G24" i="2"/>
  <c r="G14" i="2"/>
  <c r="G164" i="1"/>
  <c r="G144" i="1"/>
  <c r="G124" i="1"/>
  <c r="G104" i="1"/>
  <c r="G84" i="1"/>
  <c r="G64" i="1"/>
  <c r="G34" i="1"/>
  <c r="G4" i="1"/>
  <c r="G49" i="1"/>
  <c r="H155" i="4"/>
  <c r="H130" i="4"/>
  <c r="AN130" i="4" s="1"/>
  <c r="G119" i="4"/>
  <c r="G109" i="4"/>
  <c r="G94" i="4"/>
  <c r="G84" i="4"/>
  <c r="H74" i="4"/>
  <c r="H39" i="4"/>
  <c r="G9" i="3"/>
  <c r="AI161" i="3"/>
  <c r="R42" i="18" s="1"/>
  <c r="I154" i="5"/>
  <c r="AO135" i="4"/>
  <c r="G139" i="3"/>
  <c r="G129" i="3"/>
  <c r="I49" i="3"/>
  <c r="K49" i="3" s="1"/>
  <c r="T49" i="3" s="1"/>
  <c r="R20" i="18" s="1"/>
  <c r="G49" i="3"/>
  <c r="G29" i="3"/>
  <c r="G180" i="4"/>
  <c r="G29" i="4"/>
  <c r="G194" i="2"/>
  <c r="G69" i="2"/>
  <c r="G59" i="2"/>
  <c r="G49" i="2"/>
  <c r="G4" i="2"/>
  <c r="H184" i="2"/>
  <c r="H179" i="5"/>
  <c r="H159" i="5"/>
  <c r="H49" i="4"/>
  <c r="H79" i="4"/>
  <c r="H199" i="2" l="1"/>
  <c r="H160" i="4"/>
  <c r="H54" i="4"/>
  <c r="H164" i="2"/>
  <c r="H34" i="3"/>
  <c r="H29" i="2"/>
  <c r="H139" i="2"/>
  <c r="H84" i="3"/>
  <c r="H150" i="4"/>
  <c r="H99" i="1"/>
  <c r="H119" i="3"/>
  <c r="H4" i="3"/>
  <c r="H185" i="4"/>
  <c r="H34" i="4"/>
  <c r="H9" i="4"/>
  <c r="H44" i="1"/>
  <c r="H44" i="4"/>
  <c r="H74" i="1"/>
  <c r="H175" i="4"/>
  <c r="H114" i="4"/>
  <c r="H124" i="4"/>
  <c r="H179" i="2"/>
  <c r="H19" i="2"/>
  <c r="H9" i="2"/>
  <c r="H24" i="1"/>
  <c r="I189" i="5"/>
  <c r="I169" i="5"/>
  <c r="I99" i="5"/>
  <c r="I39" i="5"/>
  <c r="H4" i="4"/>
  <c r="I34" i="5"/>
  <c r="I74" i="5"/>
  <c r="I114" i="5"/>
  <c r="I164" i="5"/>
  <c r="I24" i="5"/>
  <c r="I64" i="5"/>
  <c r="I104" i="5"/>
  <c r="I144" i="5"/>
  <c r="I14" i="5"/>
  <c r="I54" i="5"/>
  <c r="I94" i="5"/>
  <c r="I134" i="5"/>
  <c r="I4" i="5"/>
  <c r="I44" i="5"/>
  <c r="I84" i="5"/>
  <c r="I124" i="5"/>
  <c r="H104" i="4"/>
  <c r="H59" i="3"/>
  <c r="H44" i="3"/>
  <c r="H54" i="1"/>
  <c r="H134" i="2"/>
  <c r="I159" i="5"/>
  <c r="H4" i="2"/>
  <c r="H59" i="2"/>
  <c r="H194" i="2"/>
  <c r="H180" i="4"/>
  <c r="H49" i="3"/>
  <c r="H129" i="3"/>
  <c r="H84" i="4"/>
  <c r="H109" i="4"/>
  <c r="AO130" i="4"/>
  <c r="H4" i="1"/>
  <c r="H64" i="1"/>
  <c r="H104" i="1"/>
  <c r="H144" i="1"/>
  <c r="H14" i="2"/>
  <c r="H39" i="2"/>
  <c r="H154" i="2"/>
  <c r="H214" i="2"/>
  <c r="H190" i="4"/>
  <c r="H79" i="3"/>
  <c r="H99" i="3"/>
  <c r="I29" i="5"/>
  <c r="I69" i="5"/>
  <c r="I109" i="5"/>
  <c r="I129" i="5"/>
  <c r="I149" i="5"/>
  <c r="H99" i="2"/>
  <c r="H79" i="2"/>
  <c r="I179" i="5"/>
  <c r="H49" i="2"/>
  <c r="H69" i="2"/>
  <c r="H29" i="4"/>
  <c r="H29" i="3"/>
  <c r="H139" i="3"/>
  <c r="H9" i="3"/>
  <c r="H94" i="4"/>
  <c r="H119" i="4"/>
  <c r="H49" i="1"/>
  <c r="H34" i="1"/>
  <c r="H84" i="1"/>
  <c r="H124" i="1"/>
  <c r="H164" i="1"/>
  <c r="H24" i="2"/>
  <c r="H144" i="2"/>
  <c r="H169" i="2"/>
  <c r="H165" i="4"/>
  <c r="H19" i="3"/>
  <c r="H39" i="3"/>
  <c r="H69" i="3"/>
  <c r="H89" i="3"/>
  <c r="I9" i="5"/>
  <c r="I49" i="5"/>
  <c r="I89" i="5"/>
  <c r="I119" i="5"/>
  <c r="I139" i="5"/>
  <c r="H89" i="2"/>
  <c r="H109" i="2"/>
  <c r="H119" i="2"/>
</calcChain>
</file>

<file path=xl/sharedStrings.xml><?xml version="1.0" encoding="utf-8"?>
<sst xmlns="http://schemas.openxmlformats.org/spreadsheetml/2006/main" count="479" uniqueCount="127">
  <si>
    <t>Incertitude de type A</t>
  </si>
  <si>
    <t>Calibre</t>
  </si>
  <si>
    <t>point</t>
  </si>
  <si>
    <t>Valeur lue</t>
  </si>
  <si>
    <t>Correction</t>
  </si>
  <si>
    <t>Valeur corrigée</t>
  </si>
  <si>
    <t>Moyenne</t>
  </si>
  <si>
    <t>coefficient diviseur</t>
  </si>
  <si>
    <t>320.000 mV</t>
  </si>
  <si>
    <t>3.20000 V</t>
  </si>
  <si>
    <t>32.0000 V</t>
  </si>
  <si>
    <t>320.000 V</t>
  </si>
  <si>
    <t>320.000 µA</t>
  </si>
  <si>
    <t>3.20000 mA</t>
  </si>
  <si>
    <t>32.0000 mA</t>
  </si>
  <si>
    <t>320.000 mA</t>
  </si>
  <si>
    <t>3.20000 A</t>
  </si>
  <si>
    <t>40.0000 ohms</t>
  </si>
  <si>
    <t>400.000 ohms</t>
  </si>
  <si>
    <t>4.00000 Kohms</t>
  </si>
  <si>
    <t>40.0000 Kohms</t>
  </si>
  <si>
    <t>400.000 Kohms</t>
  </si>
  <si>
    <t>Incertitude de type B</t>
  </si>
  <si>
    <t xml:space="preserve">Incertitude </t>
  </si>
  <si>
    <t>1050.00 V</t>
  </si>
  <si>
    <t xml:space="preserve">Correction sur le point même unité que le calibre </t>
  </si>
  <si>
    <t>Incertitude étalon en Ampére</t>
  </si>
  <si>
    <t>Incertitude de résolution en Ampére</t>
  </si>
  <si>
    <t>Résolution en Ampére</t>
  </si>
  <si>
    <t>Incertitude sur la dérive en Volt</t>
  </si>
  <si>
    <t>Incertitude étalon en Volt</t>
  </si>
  <si>
    <t>Incertitude de résolution en Volt</t>
  </si>
  <si>
    <t>Résolution en Volt</t>
  </si>
  <si>
    <t>Résolution en Ohm</t>
  </si>
  <si>
    <t>Incertitude de résolution en Ohm</t>
  </si>
  <si>
    <t>Incertitude étalon en Ohm</t>
  </si>
  <si>
    <t>Incertitude sur la dérive en Ohm</t>
  </si>
  <si>
    <t>Ecart type</t>
  </si>
  <si>
    <t>Répétabilité</t>
  </si>
  <si>
    <t>Coefficient K</t>
  </si>
  <si>
    <t>4.00000 Mohms</t>
  </si>
  <si>
    <t>40.0000 Mohms</t>
  </si>
  <si>
    <t xml:space="preserve">Ecart max </t>
  </si>
  <si>
    <t>Incertitude sur la dérive en Ampère</t>
  </si>
  <si>
    <t>20.0000 A</t>
  </si>
  <si>
    <t>Valeur lue en mV</t>
  </si>
  <si>
    <t>Valeur du shunt en mV</t>
  </si>
  <si>
    <t xml:space="preserve">Coefficient de sensibilité </t>
  </si>
  <si>
    <t>Incertitude étalon du multimètre en V</t>
  </si>
  <si>
    <t xml:space="preserve">Coefficient diviseur </t>
  </si>
  <si>
    <t>Incertitude type de lecture en A</t>
  </si>
  <si>
    <t>Incertitude type étalon du multimètre en V</t>
  </si>
  <si>
    <t>Incertitude type de lecture en V</t>
  </si>
  <si>
    <t>Incertitude type étalon du multimètre en A</t>
  </si>
  <si>
    <t>Ecart max du multimètre en V</t>
  </si>
  <si>
    <t>Incertitude type de dérive du multimètre en V</t>
  </si>
  <si>
    <t>Incertitude type de dérive du multimètre en A</t>
  </si>
  <si>
    <r>
      <t>Valeur du Shunt en m</t>
    </r>
    <r>
      <rPr>
        <b/>
        <sz val="10"/>
        <rFont val="Symbol"/>
        <family val="1"/>
        <charset val="2"/>
      </rPr>
      <t>W</t>
    </r>
  </si>
  <si>
    <t>Ecart type en V</t>
  </si>
  <si>
    <t>Moyenne en mV</t>
  </si>
  <si>
    <t>Coefficient diviseur</t>
  </si>
  <si>
    <r>
      <t xml:space="preserve">Incertitude type étalon du shunt en </t>
    </r>
    <r>
      <rPr>
        <b/>
        <sz val="10"/>
        <rFont val="Symbol"/>
        <family val="1"/>
        <charset val="2"/>
      </rPr>
      <t>W</t>
    </r>
  </si>
  <si>
    <t>Coefficient de sensibilité U/R²</t>
  </si>
  <si>
    <t>Coefficient de sensibilité 1/R</t>
  </si>
  <si>
    <r>
      <t xml:space="preserve">Incertitude type étalon du shunt en </t>
    </r>
    <r>
      <rPr>
        <b/>
        <sz val="10"/>
        <rFont val="Symbol"/>
        <family val="1"/>
        <charset val="2"/>
      </rPr>
      <t>A</t>
    </r>
  </si>
  <si>
    <r>
      <t xml:space="preserve">Ecart max du shunt en </t>
    </r>
    <r>
      <rPr>
        <b/>
        <sz val="10"/>
        <rFont val="Symbol"/>
        <family val="1"/>
        <charset val="2"/>
      </rPr>
      <t xml:space="preserve">W = </t>
    </r>
    <r>
      <rPr>
        <b/>
        <sz val="10"/>
        <rFont val="Arial"/>
        <family val="2"/>
      </rPr>
      <t>Incertitude d'étalonnage</t>
    </r>
  </si>
  <si>
    <r>
      <t xml:space="preserve">Incertitude type de dérive du shunt en </t>
    </r>
    <r>
      <rPr>
        <b/>
        <sz val="10"/>
        <rFont val="Symbol"/>
        <family val="1"/>
        <charset val="2"/>
      </rPr>
      <t>A</t>
    </r>
  </si>
  <si>
    <t>Résolution du calibrateur en A</t>
  </si>
  <si>
    <t xml:space="preserve">Incertitude type de résolution du calibrateur en A </t>
  </si>
  <si>
    <r>
      <t xml:space="preserve">Incertitude type en A à 1 </t>
    </r>
    <r>
      <rPr>
        <b/>
        <sz val="10"/>
        <rFont val="Symbol"/>
        <family val="1"/>
        <charset val="2"/>
      </rPr>
      <t>s</t>
    </r>
  </si>
  <si>
    <t>Moyenne en A</t>
  </si>
  <si>
    <t xml:space="preserve">Correction à appliquer sur le point après l'étalonnage </t>
  </si>
  <si>
    <t>320 mV</t>
  </si>
  <si>
    <t>32 V</t>
  </si>
  <si>
    <t>320 V</t>
  </si>
  <si>
    <t>1050 V</t>
  </si>
  <si>
    <t>20 A</t>
  </si>
  <si>
    <t>320 µA</t>
  </si>
  <si>
    <t>32 mA</t>
  </si>
  <si>
    <t>320 mA</t>
  </si>
  <si>
    <t>Incertitude en Volt par calibre à 1 sigma</t>
  </si>
  <si>
    <t>3,2 V</t>
  </si>
  <si>
    <t>3,2 mA</t>
  </si>
  <si>
    <t>3,2 A</t>
  </si>
  <si>
    <r>
      <t xml:space="preserve">40 </t>
    </r>
    <r>
      <rPr>
        <b/>
        <u/>
        <sz val="10"/>
        <rFont val="Symbol"/>
        <family val="1"/>
        <charset val="2"/>
      </rPr>
      <t>W</t>
    </r>
  </si>
  <si>
    <r>
      <t xml:space="preserve">400 </t>
    </r>
    <r>
      <rPr>
        <b/>
        <u/>
        <sz val="10"/>
        <rFont val="Symbol"/>
        <family val="1"/>
        <charset val="2"/>
      </rPr>
      <t>W</t>
    </r>
  </si>
  <si>
    <r>
      <t>4 K</t>
    </r>
    <r>
      <rPr>
        <b/>
        <u/>
        <sz val="10"/>
        <rFont val="Symbol"/>
        <family val="1"/>
        <charset val="2"/>
      </rPr>
      <t>W</t>
    </r>
  </si>
  <si>
    <r>
      <t>40 K</t>
    </r>
    <r>
      <rPr>
        <b/>
        <u/>
        <sz val="10"/>
        <rFont val="Symbol"/>
        <family val="1"/>
        <charset val="2"/>
      </rPr>
      <t>W</t>
    </r>
  </si>
  <si>
    <r>
      <t>400 K</t>
    </r>
    <r>
      <rPr>
        <b/>
        <u/>
        <sz val="10"/>
        <rFont val="Symbol"/>
        <family val="1"/>
        <charset val="2"/>
      </rPr>
      <t>W</t>
    </r>
  </si>
  <si>
    <r>
      <t>4 M</t>
    </r>
    <r>
      <rPr>
        <b/>
        <u/>
        <sz val="10"/>
        <rFont val="Symbol"/>
        <family val="1"/>
        <charset val="2"/>
      </rPr>
      <t>W</t>
    </r>
  </si>
  <si>
    <r>
      <t>40 M</t>
    </r>
    <r>
      <rPr>
        <b/>
        <u/>
        <sz val="10"/>
        <rFont val="Symbol"/>
        <family val="1"/>
        <charset val="2"/>
      </rPr>
      <t>W</t>
    </r>
  </si>
  <si>
    <t>Valeur affichée</t>
  </si>
  <si>
    <t xml:space="preserve">Ecart max en V </t>
  </si>
  <si>
    <t>DISTORTION + HARMONIQUE</t>
  </si>
  <si>
    <t>Incertitude en Volt  à 1 sigma</t>
  </si>
  <si>
    <t>Incertitude en AMPERE à 1 sigma</t>
  </si>
  <si>
    <t>Incertitude en AMPERE par calibre à 1 sigma</t>
  </si>
  <si>
    <t>Incertitude en OHM par calibre à 1 sigma</t>
  </si>
  <si>
    <t>Incertitude type de dérive du shunt en A</t>
  </si>
  <si>
    <r>
      <t xml:space="preserve">Incertitude type étalon du shunt en </t>
    </r>
    <r>
      <rPr>
        <b/>
        <sz val="10"/>
        <rFont val="Symbol"/>
        <family val="1"/>
        <charset val="2"/>
      </rPr>
      <t xml:space="preserve">W </t>
    </r>
    <r>
      <rPr>
        <b/>
        <sz val="10"/>
        <rFont val="Arial"/>
        <family val="2"/>
      </rPr>
      <t>à 1</t>
    </r>
    <r>
      <rPr>
        <b/>
        <sz val="10"/>
        <rFont val="Symbol"/>
        <family val="1"/>
        <charset val="2"/>
      </rPr>
      <t xml:space="preserve"> s</t>
    </r>
  </si>
  <si>
    <r>
      <t xml:space="preserve">Incertitude type étalon du shunt en </t>
    </r>
    <r>
      <rPr>
        <b/>
        <sz val="10"/>
        <rFont val="Arial Baltic"/>
        <family val="2"/>
        <charset val="186"/>
      </rPr>
      <t>A</t>
    </r>
  </si>
  <si>
    <r>
      <t>VALEUR DU SHUNT en m</t>
    </r>
    <r>
      <rPr>
        <b/>
        <sz val="10"/>
        <rFont val="Symbol"/>
        <family val="1"/>
        <charset val="2"/>
      </rPr>
      <t>W</t>
    </r>
  </si>
  <si>
    <t>FONCTION GENERATION DE TENSION POUR COURANT CONTINU</t>
  </si>
  <si>
    <t>FONCTION GENERATION DE TENSION POUR COURANT ALTERNATIF</t>
  </si>
  <si>
    <t>FONCTION GENERATION D'INTENSITE POUR COURANT CONTINU</t>
  </si>
  <si>
    <t>FONCTION GENERATION D'INTENSITE POUR COURANT ALTERNATIF</t>
  </si>
  <si>
    <t>Calibre 1 KHZ</t>
  </si>
  <si>
    <t>Calibre 60 Hz</t>
  </si>
  <si>
    <t>Calibre 10 KHz</t>
  </si>
  <si>
    <t>Calibre 1 KHz</t>
  </si>
  <si>
    <t>Calibre 100 Hz</t>
  </si>
  <si>
    <t>Calibre 100 KHz</t>
  </si>
  <si>
    <t>FONCTION SIMULATION DE RESISTANCES</t>
  </si>
  <si>
    <t>mV</t>
  </si>
  <si>
    <t>V</t>
  </si>
  <si>
    <t>µA</t>
  </si>
  <si>
    <t>mA</t>
  </si>
  <si>
    <t>A</t>
  </si>
  <si>
    <t>Incertitude sur la DISTORTION + HARMONIQUE en Volt</t>
  </si>
  <si>
    <t>Incerttitude sur la DISTORTION + HARMONIQUE en Ampère</t>
  </si>
  <si>
    <t>Calibre 5 KHz</t>
  </si>
  <si>
    <r>
      <t xml:space="preserve">Incertitude type étalon du shunt en </t>
    </r>
    <r>
      <rPr>
        <b/>
        <sz val="10"/>
        <rFont val="Symbol"/>
        <family val="1"/>
        <charset val="2"/>
      </rPr>
      <t>W A 2 s</t>
    </r>
  </si>
  <si>
    <t>Incertitudes de type B</t>
  </si>
  <si>
    <t>U</t>
  </si>
  <si>
    <t>Ω</t>
  </si>
  <si>
    <t>kΩ</t>
  </si>
  <si>
    <t>MΩ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</si>
</sst>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"/>
    <numFmt numFmtId="166" formatCode="0.00000"/>
    <numFmt numFmtId="168" formatCode="0.000000"/>
    <numFmt numFmtId="169" formatCode="0.E+00"/>
    <numFmt numFmtId="170" formatCode="0.0E+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sz val="10"/>
      <name val="Arial"/>
      <family val="2"/>
    </font>
    <font>
      <sz val="10"/>
      <name val="Symbol"/>
      <family val="1"/>
      <charset val="2"/>
    </font>
    <font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u/>
      <sz val="10"/>
      <name val="Symbol"/>
      <family val="1"/>
      <charset val="2"/>
    </font>
    <font>
      <b/>
      <sz val="10"/>
      <name val="Arial Baltic"/>
      <family val="2"/>
      <charset val="186"/>
    </font>
    <font>
      <sz val="10"/>
      <name val="Arial"/>
      <family val="2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6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0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1" fontId="2" fillId="2" borderId="1" xfId="0" applyNumberFormat="1" applyFont="1" applyFill="1" applyBorder="1" applyAlignment="1">
      <alignment horizontal="center" vertical="center" wrapText="1"/>
    </xf>
    <xf numFmtId="11" fontId="2" fillId="2" borderId="0" xfId="0" applyNumberFormat="1" applyFont="1" applyFill="1" applyBorder="1" applyAlignment="1">
      <alignment horizontal="center" vertical="center"/>
    </xf>
    <xf numFmtId="11" fontId="2" fillId="2" borderId="0" xfId="0" applyNumberFormat="1" applyFont="1" applyFill="1" applyAlignment="1">
      <alignment horizontal="center" vertical="center"/>
    </xf>
    <xf numFmtId="11" fontId="2" fillId="2" borderId="4" xfId="0" applyNumberFormat="1" applyFont="1" applyFill="1" applyBorder="1" applyAlignment="1">
      <alignment horizontal="center" vertical="center" wrapText="1"/>
    </xf>
    <xf numFmtId="11" fontId="2" fillId="2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6" fontId="2" fillId="3" borderId="3" xfId="0" applyNumberFormat="1" applyFont="1" applyFill="1" applyBorder="1" applyAlignment="1">
      <alignment horizontal="center" vertical="center"/>
    </xf>
    <xf numFmtId="11" fontId="0" fillId="2" borderId="0" xfId="0" applyNumberFormat="1" applyFill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1" fontId="2" fillId="0" borderId="4" xfId="0" applyNumberFormat="1" applyFont="1" applyFill="1" applyBorder="1" applyAlignment="1">
      <alignment horizontal="center" vertical="center" wrapText="1"/>
    </xf>
    <xf numFmtId="11" fontId="2" fillId="0" borderId="0" xfId="0" applyNumberFormat="1" applyFont="1" applyFill="1" applyBorder="1" applyAlignment="1">
      <alignment horizontal="center" vertical="center"/>
    </xf>
    <xf numFmtId="11" fontId="2" fillId="0" borderId="0" xfId="0" applyNumberFormat="1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11" fontId="0" fillId="0" borderId="0" xfId="0" applyNumberFormat="1" applyFill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 shrinkToFit="1"/>
    </xf>
    <xf numFmtId="168" fontId="2" fillId="3" borderId="1" xfId="0" applyNumberFormat="1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8" xfId="0" applyNumberFormat="1" applyBorder="1" applyAlignment="1">
      <alignment horizontal="center"/>
    </xf>
    <xf numFmtId="0" fontId="8" fillId="0" borderId="8" xfId="0" applyFont="1" applyBorder="1"/>
    <xf numFmtId="166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8" fillId="0" borderId="8" xfId="0" applyNumberFormat="1" applyFont="1" applyBorder="1" applyAlignment="1">
      <alignment horizontal="left" vertical="center"/>
    </xf>
    <xf numFmtId="166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168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/>
    </xf>
    <xf numFmtId="0" fontId="8" fillId="0" borderId="0" xfId="0" applyFont="1" applyBorder="1"/>
    <xf numFmtId="166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2" fontId="8" fillId="0" borderId="0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 vertical="center"/>
    </xf>
    <xf numFmtId="11" fontId="0" fillId="2" borderId="6" xfId="0" applyNumberForma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1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1" fontId="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1" fontId="1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9" fontId="0" fillId="0" borderId="0" xfId="0" applyNumberFormat="1" applyBorder="1" applyAlignment="1">
      <alignment horizontal="center"/>
    </xf>
    <xf numFmtId="170" fontId="0" fillId="0" borderId="0" xfId="0" applyNumberFormat="1" applyBorder="1" applyAlignment="1">
      <alignment horizontal="center"/>
    </xf>
    <xf numFmtId="170" fontId="0" fillId="0" borderId="0" xfId="0" applyNumberFormat="1" applyBorder="1"/>
    <xf numFmtId="11" fontId="0" fillId="0" borderId="0" xfId="0" applyNumberFormat="1" applyBorder="1"/>
    <xf numFmtId="0" fontId="0" fillId="0" borderId="9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/>
    <xf numFmtId="166" fontId="0" fillId="0" borderId="0" xfId="0" applyNumberFormat="1"/>
    <xf numFmtId="164" fontId="0" fillId="0" borderId="0" xfId="0" applyNumberFormat="1"/>
    <xf numFmtId="165" fontId="0" fillId="0" borderId="0" xfId="0" applyNumberFormat="1"/>
    <xf numFmtId="169" fontId="0" fillId="0" borderId="0" xfId="0" applyNumberFormat="1"/>
    <xf numFmtId="170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11" fontId="0" fillId="0" borderId="0" xfId="0" applyNumberFormat="1"/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1" fontId="2" fillId="2" borderId="3" xfId="0" applyNumberFormat="1" applyFont="1" applyFill="1" applyBorder="1" applyAlignment="1">
      <alignment horizontal="center" vertical="center"/>
    </xf>
    <xf numFmtId="11" fontId="0" fillId="0" borderId="6" xfId="0" applyNumberFormat="1" applyBorder="1" applyAlignment="1">
      <alignment horizontal="center" vertical="center"/>
    </xf>
    <xf numFmtId="11" fontId="0" fillId="0" borderId="4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1" fontId="2" fillId="0" borderId="3" xfId="0" applyNumberFormat="1" applyFont="1" applyFill="1" applyBorder="1" applyAlignment="1">
      <alignment horizontal="center" vertical="center"/>
    </xf>
    <xf numFmtId="11" fontId="0" fillId="0" borderId="6" xfId="0" applyNumberFormat="1" applyFill="1" applyBorder="1" applyAlignment="1">
      <alignment horizontal="center" vertical="center"/>
    </xf>
    <xf numFmtId="11" fontId="0" fillId="0" borderId="4" xfId="0" applyNumberForma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165" fontId="2" fillId="5" borderId="6" xfId="0" applyNumberFormat="1" applyFont="1" applyFill="1" applyBorder="1" applyAlignment="1">
      <alignment horizontal="center" vertical="center"/>
    </xf>
    <xf numFmtId="165" fontId="2" fillId="5" borderId="4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1" fontId="2" fillId="0" borderId="3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1" fontId="2" fillId="0" borderId="6" xfId="0" applyNumberFormat="1" applyFont="1" applyBorder="1" applyAlignment="1">
      <alignment horizontal="center" vertical="center"/>
    </xf>
    <xf numFmtId="11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1" fontId="2" fillId="2" borderId="6" xfId="0" applyNumberFormat="1" applyFont="1" applyFill="1" applyBorder="1" applyAlignment="1">
      <alignment horizontal="center" vertical="center"/>
    </xf>
    <xf numFmtId="11" fontId="2" fillId="2" borderId="4" xfId="0" applyNumberFormat="1" applyFont="1" applyFill="1" applyBorder="1" applyAlignment="1">
      <alignment horizontal="center" vertical="center"/>
    </xf>
    <xf numFmtId="168" fontId="2" fillId="5" borderId="3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6" fontId="2" fillId="5" borderId="3" xfId="0" applyNumberFormat="1" applyFon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6" fontId="2" fillId="5" borderId="3" xfId="0" applyNumberFormat="1" applyFont="1" applyFill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 wrapText="1"/>
    </xf>
    <xf numFmtId="0" fontId="2" fillId="5" borderId="3" xfId="0" applyNumberFormat="1" applyFont="1" applyFill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8" fontId="2" fillId="5" borderId="3" xfId="0" applyNumberFormat="1" applyFont="1" applyFill="1" applyBorder="1" applyAlignment="1">
      <alignment horizontal="center" vertical="center" wrapText="1"/>
    </xf>
    <xf numFmtId="168" fontId="0" fillId="0" borderId="6" xfId="0" applyNumberFormat="1" applyBorder="1" applyAlignment="1">
      <alignment horizontal="center" vertical="center" wrapText="1"/>
    </xf>
    <xf numFmtId="168" fontId="0" fillId="0" borderId="4" xfId="0" applyNumberFormat="1" applyBorder="1" applyAlignment="1">
      <alignment horizontal="center" vertical="center" wrapText="1"/>
    </xf>
    <xf numFmtId="11" fontId="2" fillId="0" borderId="3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11" fontId="2" fillId="2" borderId="1" xfId="0" applyNumberFormat="1" applyFont="1" applyFill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4" fontId="2" fillId="5" borderId="3" xfId="0" applyNumberFormat="1" applyFont="1" applyFill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8" fontId="2" fillId="2" borderId="6" xfId="0" applyNumberFormat="1" applyFon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8" fontId="0" fillId="2" borderId="4" xfId="0" applyNumberForma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1" fontId="0" fillId="2" borderId="6" xfId="0" applyNumberForma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168" fontId="0" fillId="5" borderId="6" xfId="0" applyNumberFormat="1" applyFill="1" applyBorder="1" applyAlignment="1">
      <alignment horizontal="center" vertical="center"/>
    </xf>
    <xf numFmtId="168" fontId="0" fillId="5" borderId="4" xfId="0" applyNumberForma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1" fontId="2" fillId="6" borderId="3" xfId="0" applyNumberFormat="1" applyFont="1" applyFill="1" applyBorder="1" applyAlignment="1">
      <alignment horizontal="center" vertical="center"/>
    </xf>
    <xf numFmtId="11" fontId="2" fillId="6" borderId="6" xfId="0" applyNumberFormat="1" applyFont="1" applyFill="1" applyBorder="1" applyAlignment="1">
      <alignment horizontal="center" vertical="center"/>
    </xf>
    <xf numFmtId="11" fontId="2" fillId="6" borderId="4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1" fontId="0" fillId="2" borderId="4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164" fontId="6" fillId="5" borderId="6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2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66" fontId="0" fillId="5" borderId="6" xfId="0" applyNumberFormat="1" applyFill="1" applyBorder="1" applyAlignment="1">
      <alignment horizontal="center" vertical="center"/>
    </xf>
    <xf numFmtId="166" fontId="0" fillId="5" borderId="4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1" fontId="0" fillId="2" borderId="1" xfId="0" applyNumberFormat="1" applyFill="1" applyBorder="1" applyAlignment="1">
      <alignment horizontal="center" vertical="center"/>
    </xf>
    <xf numFmtId="11" fontId="2" fillId="0" borderId="6" xfId="0" applyNumberFormat="1" applyFont="1" applyFill="1" applyBorder="1" applyAlignment="1">
      <alignment horizontal="center" vertical="center"/>
    </xf>
    <xf numFmtId="11" fontId="2" fillId="0" borderId="4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8" fontId="2" fillId="2" borderId="4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1" fontId="2" fillId="5" borderId="3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1" fontId="0" fillId="6" borderId="6" xfId="0" applyNumberFormat="1" applyFill="1" applyBorder="1" applyAlignment="1">
      <alignment horizontal="center" vertical="center"/>
    </xf>
    <xf numFmtId="11" fontId="0" fillId="6" borderId="4" xfId="0" applyNumberForma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11" fontId="2" fillId="0" borderId="1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2" fontId="0" fillId="5" borderId="6" xfId="0" applyNumberForma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11" fontId="0" fillId="0" borderId="1" xfId="0" applyNumberForma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left" vertical="center" wrapText="1" indent="3"/>
    </xf>
    <xf numFmtId="164" fontId="0" fillId="5" borderId="6" xfId="0" applyNumberFormat="1" applyFill="1" applyBorder="1" applyAlignment="1">
      <alignment horizontal="left" vertical="center" indent="3"/>
    </xf>
    <xf numFmtId="164" fontId="0" fillId="5" borderId="4" xfId="0" applyNumberFormat="1" applyFill="1" applyBorder="1" applyAlignment="1">
      <alignment horizontal="left" vertical="center" indent="3"/>
    </xf>
    <xf numFmtId="0" fontId="2" fillId="2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2" fillId="0" borderId="0" xfId="0" applyNumberFormat="1" applyFon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6" fontId="2" fillId="2" borderId="4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6" xfId="0" applyBorder="1" applyAlignment="1"/>
    <xf numFmtId="0" fontId="0" fillId="0" borderId="4" xfId="0" applyBorder="1" applyAlignment="1"/>
    <xf numFmtId="166" fontId="2" fillId="0" borderId="3" xfId="0" applyNumberFormat="1" applyFont="1" applyBorder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/>
    </xf>
    <xf numFmtId="164" fontId="0" fillId="0" borderId="0" xfId="0" applyNumberForma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0" fillId="0" borderId="0" xfId="0" applyFill="1" applyBorder="1" applyAlignment="1">
      <alignment horizontal="left"/>
    </xf>
    <xf numFmtId="168" fontId="0" fillId="0" borderId="0" xfId="0" applyNumberForma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8" fillId="0" borderId="8" xfId="0" applyFont="1" applyBorder="1" applyAlignment="1">
      <alignment horizontal="left"/>
    </xf>
    <xf numFmtId="2" fontId="8" fillId="0" borderId="0" xfId="0" applyNumberFormat="1" applyFont="1" applyFill="1" applyBorder="1" applyAlignment="1">
      <alignment horizontal="left" vertic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MECAM\hubiC\Documents\METROLOGIE%20ERMECAM\EN%20VIGUEUR\CAMPAGNE%202016\ETALONS%20DE%20REFERENCE\KEITHLEY%202001%20ERM%20001-08\d&#233;rive%202001%20ERM%20001-08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MECAMLABO\Mes%20documents\Documents\2015\ERMECAM\Mat&#233;riel%20ERMECAM\2015\CAMPAGNE%202015\ETALONS%20DE%20REFERENCE\SHUNT%2020A\d&#233;rive%20shunt%2020A%20ERM005.02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toine\hubiC\Documents\METROLOGIE%20ERMECAM\EN%20VIGUEUR\CAMPAGNE%202016\LABORATOIRE%20PERMANENT\ETALONNAGES\CALIBRATEUR%20DATRON%209100%20ERM%20001.12\DATRON%209100%20ERM%20001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"/>
      <sheetName val="dérive"/>
      <sheetName val="CONFORMITE"/>
    </sheetNames>
    <sheetDataSet>
      <sheetData sheetId="0"/>
      <sheetData sheetId="1">
        <row r="13">
          <cell r="C13">
            <v>0</v>
          </cell>
          <cell r="D13">
            <v>5.9999999999999997E-7</v>
          </cell>
        </row>
        <row r="14">
          <cell r="C14">
            <v>0</v>
          </cell>
          <cell r="D14">
            <v>6.9999999999999997E-7</v>
          </cell>
        </row>
        <row r="15">
          <cell r="C15">
            <v>0</v>
          </cell>
          <cell r="D15">
            <v>7.9999999999999996E-7</v>
          </cell>
        </row>
        <row r="16">
          <cell r="C16">
            <v>5.0000000000238745E-7</v>
          </cell>
          <cell r="D16">
            <v>8.9999999999999996E-7</v>
          </cell>
        </row>
        <row r="17">
          <cell r="C17">
            <v>4.000000000132786E-7</v>
          </cell>
          <cell r="D17">
            <v>1.1999999999999999E-6</v>
          </cell>
        </row>
        <row r="18">
          <cell r="C18">
            <v>4.9999999998817656E-7</v>
          </cell>
          <cell r="D18">
            <v>1.3999999999999999E-6</v>
          </cell>
        </row>
        <row r="24">
          <cell r="C24">
            <v>1.7999999999851468E-5</v>
          </cell>
          <cell r="D24">
            <v>9.0000000000000002E-6</v>
          </cell>
        </row>
        <row r="27">
          <cell r="C27">
            <v>2.9999999999752447E-6</v>
          </cell>
          <cell r="D27">
            <v>3.0000000000000001E-6</v>
          </cell>
        </row>
        <row r="28">
          <cell r="C28">
            <v>4.9999999999772449E-6</v>
          </cell>
          <cell r="D28">
            <v>3.0000000000000001E-6</v>
          </cell>
        </row>
        <row r="29">
          <cell r="C29">
            <v>-3.9999999998929781E-6</v>
          </cell>
          <cell r="D29">
            <v>3.9999999999999998E-6</v>
          </cell>
        </row>
        <row r="30">
          <cell r="C30">
            <v>0</v>
          </cell>
          <cell r="D30">
            <v>6.9999999999999999E-6</v>
          </cell>
        </row>
        <row r="31">
          <cell r="C31">
            <v>-5.9999999999504894E-6</v>
          </cell>
          <cell r="D31">
            <v>9.0000000000000002E-6</v>
          </cell>
        </row>
        <row r="33">
          <cell r="C33">
            <v>1.7000000000066962E-4</v>
          </cell>
          <cell r="D33">
            <v>8.0000000000000007E-5</v>
          </cell>
        </row>
        <row r="36">
          <cell r="C36">
            <v>-1.0000000000065512E-5</v>
          </cell>
          <cell r="D36">
            <v>2.0000000000000002E-5</v>
          </cell>
        </row>
        <row r="37">
          <cell r="C37">
            <v>-2.0000000000131024E-5</v>
          </cell>
          <cell r="D37">
            <v>3.0000000000000001E-5</v>
          </cell>
        </row>
        <row r="38">
          <cell r="C38">
            <v>-2.0000000000131024E-5</v>
          </cell>
          <cell r="D38">
            <v>3.0000000000000001E-5</v>
          </cell>
        </row>
        <row r="39">
          <cell r="C39">
            <v>-4.0000000000262048E-5</v>
          </cell>
          <cell r="D39">
            <v>4.0000000000000003E-5</v>
          </cell>
        </row>
        <row r="40">
          <cell r="C40">
            <v>-5.9999999999504894E-5</v>
          </cell>
          <cell r="D40">
            <v>3.0000000000000001E-5</v>
          </cell>
        </row>
        <row r="41">
          <cell r="C41">
            <v>-3.0000000000640625E-5</v>
          </cell>
          <cell r="D41">
            <v>5.0000000000000002E-5</v>
          </cell>
        </row>
        <row r="42">
          <cell r="C42">
            <v>-4.0000000000262048E-5</v>
          </cell>
          <cell r="D42">
            <v>6.0000000000000002E-5</v>
          </cell>
        </row>
        <row r="43">
          <cell r="C43">
            <v>-3.9999999998485691E-5</v>
          </cell>
          <cell r="D43">
            <v>6.9999999999999994E-5</v>
          </cell>
        </row>
        <row r="44">
          <cell r="C44">
            <v>-7.0000000000902673E-5</v>
          </cell>
          <cell r="D44">
            <v>8.0000000000000007E-5</v>
          </cell>
        </row>
        <row r="45">
          <cell r="C45">
            <v>-9.9999999999766942E-5</v>
          </cell>
          <cell r="D45">
            <v>8.0000000000000007E-5</v>
          </cell>
        </row>
        <row r="47">
          <cell r="C47">
            <v>-3.5000000000025011E-3</v>
          </cell>
          <cell r="D47">
            <v>1E-3</v>
          </cell>
        </row>
        <row r="50">
          <cell r="C50">
            <v>5.9999999999860165E-4</v>
          </cell>
          <cell r="D50">
            <v>2.0000000000000001E-4</v>
          </cell>
        </row>
        <row r="51">
          <cell r="C51">
            <v>1.1000000000009891E-3</v>
          </cell>
          <cell r="D51">
            <v>2.9999999999999997E-4</v>
          </cell>
        </row>
        <row r="52">
          <cell r="C52">
            <v>2.0999999999986585E-3</v>
          </cell>
          <cell r="D52">
            <v>2.9999999999999997E-4</v>
          </cell>
        </row>
        <row r="53">
          <cell r="C53">
            <v>2.3999999999944066E-3</v>
          </cell>
          <cell r="D53">
            <v>8.0000000000000004E-4</v>
          </cell>
        </row>
        <row r="54">
          <cell r="C54">
            <v>3.6000000000058208E-3</v>
          </cell>
          <cell r="D54">
            <v>1E-3</v>
          </cell>
        </row>
        <row r="57">
          <cell r="C57">
            <v>7.0000000000050022E-3</v>
          </cell>
          <cell r="D57">
            <v>2E-3</v>
          </cell>
        </row>
        <row r="58">
          <cell r="C58">
            <v>9.0000000000145519E-3</v>
          </cell>
          <cell r="D58">
            <v>3.0000000000000001E-3</v>
          </cell>
        </row>
        <row r="59">
          <cell r="C59">
            <v>1.2000000000000455E-2</v>
          </cell>
          <cell r="D59">
            <v>3.0000000000000001E-3</v>
          </cell>
        </row>
        <row r="60">
          <cell r="C60">
            <v>1.4000000000010004E-2</v>
          </cell>
          <cell r="D60">
            <v>4.0000000000000001E-3</v>
          </cell>
        </row>
        <row r="61">
          <cell r="C61">
            <v>1.9000000000005457E-2</v>
          </cell>
          <cell r="D61">
            <v>4.0000000000000001E-3</v>
          </cell>
        </row>
        <row r="68">
          <cell r="C68">
            <v>-7.0000000000014492E-6</v>
          </cell>
          <cell r="D68">
            <v>7.9999999999999996E-6</v>
          </cell>
        </row>
        <row r="69">
          <cell r="C69">
            <v>0</v>
          </cell>
          <cell r="D69">
            <v>1.7E-5</v>
          </cell>
        </row>
        <row r="70">
          <cell r="C70">
            <v>-3.0000000000001136E-6</v>
          </cell>
          <cell r="D70">
            <v>1.0000000000000001E-5</v>
          </cell>
        </row>
        <row r="71">
          <cell r="C71">
            <v>-2.5000000000005683E-5</v>
          </cell>
          <cell r="D71">
            <v>1.5E-5</v>
          </cell>
        </row>
        <row r="72">
          <cell r="C72">
            <v>-6.399999999999295E-5</v>
          </cell>
          <cell r="D72">
            <v>1.5999999999999999E-5</v>
          </cell>
        </row>
        <row r="76">
          <cell r="C76">
            <v>7.2000000000016495E-5</v>
          </cell>
          <cell r="D76">
            <v>2.4000000000000001E-5</v>
          </cell>
        </row>
        <row r="77">
          <cell r="C77">
            <v>6.0000000000004494E-5</v>
          </cell>
          <cell r="D77">
            <v>4.0000000000000003E-5</v>
          </cell>
        </row>
        <row r="78">
          <cell r="C78">
            <v>-8.0000000000080007E-5</v>
          </cell>
          <cell r="D78">
            <v>8.0000000000000007E-5</v>
          </cell>
        </row>
        <row r="79">
          <cell r="C79">
            <v>-3.8000000000004697E-4</v>
          </cell>
          <cell r="D79">
            <v>1.2E-4</v>
          </cell>
        </row>
        <row r="80">
          <cell r="C80">
            <v>-8.5999999999986088E-4</v>
          </cell>
          <cell r="D80">
            <v>1.6000000000000001E-4</v>
          </cell>
        </row>
        <row r="83">
          <cell r="C83">
            <v>-1.0000000000021103E-4</v>
          </cell>
          <cell r="D83">
            <v>2.9999999999999997E-4</v>
          </cell>
        </row>
        <row r="84">
          <cell r="C84">
            <v>-6.0000000000037801E-4</v>
          </cell>
          <cell r="D84">
            <v>5.0000000000000001E-4</v>
          </cell>
        </row>
        <row r="85">
          <cell r="C85">
            <v>1.9999999999953388E-4</v>
          </cell>
          <cell r="D85">
            <v>1E-3</v>
          </cell>
        </row>
        <row r="86">
          <cell r="C86">
            <v>-1.8999999999991246E-3</v>
          </cell>
          <cell r="D86">
            <v>1.5E-3</v>
          </cell>
        </row>
        <row r="87">
          <cell r="C87">
            <v>-5.8000000000006935E-3</v>
          </cell>
          <cell r="D87">
            <v>2E-3</v>
          </cell>
        </row>
        <row r="90">
          <cell r="C90">
            <v>9.0000000000003411E-3</v>
          </cell>
          <cell r="D90">
            <v>3.0000000000000001E-3</v>
          </cell>
        </row>
        <row r="91">
          <cell r="C91">
            <v>9.0000000000003411E-3</v>
          </cell>
          <cell r="D91">
            <v>5.0000000000000001E-3</v>
          </cell>
        </row>
        <row r="92">
          <cell r="C92">
            <v>-3.0000000000001137E-3</v>
          </cell>
          <cell r="D92">
            <v>0.01</v>
          </cell>
        </row>
        <row r="93">
          <cell r="C93">
            <v>-3.1000000000005912E-2</v>
          </cell>
          <cell r="D93">
            <v>1.4999999999999999E-2</v>
          </cell>
        </row>
        <row r="94">
          <cell r="D94">
            <v>0.02</v>
          </cell>
        </row>
        <row r="96">
          <cell r="C96">
            <v>-2.0999999999986585E-2</v>
          </cell>
        </row>
        <row r="97">
          <cell r="C97">
            <v>-4.0000000000020464E-2</v>
          </cell>
          <cell r="D97">
            <v>0.03</v>
          </cell>
        </row>
        <row r="98">
          <cell r="C98">
            <v>-0.10000000000002274</v>
          </cell>
          <cell r="D98">
            <v>7.0000000000000007E-2</v>
          </cell>
        </row>
        <row r="99">
          <cell r="C99">
            <v>-0.22000000000002728</v>
          </cell>
          <cell r="D99">
            <v>0.1</v>
          </cell>
        </row>
        <row r="100">
          <cell r="C100">
            <v>-0.36000000000001364</v>
          </cell>
          <cell r="D100">
            <v>0.12</v>
          </cell>
        </row>
        <row r="101">
          <cell r="C101">
            <v>-0.66999999999995907</v>
          </cell>
          <cell r="D101">
            <v>0.15</v>
          </cell>
        </row>
        <row r="108">
          <cell r="C108">
            <v>-6.2000000000011821E-5</v>
          </cell>
          <cell r="D108">
            <v>1.5999999999999999E-5</v>
          </cell>
        </row>
        <row r="111">
          <cell r="C111">
            <v>-8.5999999999986088E-4</v>
          </cell>
          <cell r="D111">
            <v>1.6000000000000001E-4</v>
          </cell>
        </row>
        <row r="113">
          <cell r="C113">
            <v>-6.599999999998829E-3</v>
          </cell>
          <cell r="D113">
            <v>2E-3</v>
          </cell>
        </row>
        <row r="115">
          <cell r="C115">
            <v>-9.4999999999998863E-2</v>
          </cell>
          <cell r="D115">
            <v>0.02</v>
          </cell>
        </row>
        <row r="117">
          <cell r="C117">
            <v>-0.66999999999995907</v>
          </cell>
          <cell r="D117">
            <v>0.15</v>
          </cell>
        </row>
        <row r="124">
          <cell r="C124">
            <v>-6.0000000000002272E-5</v>
          </cell>
          <cell r="D124">
            <v>1.5999999999999999E-5</v>
          </cell>
        </row>
        <row r="127">
          <cell r="C127">
            <v>-8.6999999999992639E-4</v>
          </cell>
          <cell r="D127">
            <v>1.6000000000000001E-4</v>
          </cell>
        </row>
        <row r="129">
          <cell r="C129">
            <v>-6.9000000000016826E-3</v>
          </cell>
          <cell r="D129">
            <v>2E-3</v>
          </cell>
        </row>
        <row r="131">
          <cell r="C131">
            <v>-9.8000000000013188E-2</v>
          </cell>
          <cell r="D131">
            <v>0.02</v>
          </cell>
        </row>
        <row r="133">
          <cell r="C133">
            <v>-0.66999999999995907</v>
          </cell>
          <cell r="D133">
            <v>0.15</v>
          </cell>
        </row>
        <row r="140">
          <cell r="C140">
            <v>-7.9000000000007734E-5</v>
          </cell>
          <cell r="D140">
            <v>1.5999999999999999E-5</v>
          </cell>
        </row>
        <row r="143">
          <cell r="C143">
            <v>-9.8999999999982435E-4</v>
          </cell>
          <cell r="D143">
            <v>1.6000000000000001E-4</v>
          </cell>
        </row>
        <row r="145">
          <cell r="C145">
            <v>-2.3000000000017451E-3</v>
          </cell>
          <cell r="D145">
            <v>2E-3</v>
          </cell>
        </row>
        <row r="147">
          <cell r="C147">
            <v>-6.6000000000002501E-2</v>
          </cell>
          <cell r="D147">
            <v>0.02</v>
          </cell>
        </row>
        <row r="149">
          <cell r="C149">
            <v>-0.72000000000002728</v>
          </cell>
          <cell r="D149">
            <v>0.15</v>
          </cell>
        </row>
        <row r="156">
          <cell r="C156">
            <v>1.1000000000001364E-4</v>
          </cell>
          <cell r="D156">
            <v>3.0000000000000001E-5</v>
          </cell>
        </row>
        <row r="159">
          <cell r="C159">
            <v>1.3000000000000789E-3</v>
          </cell>
          <cell r="D159">
            <v>2.9999999999999997E-4</v>
          </cell>
        </row>
        <row r="161">
          <cell r="C161">
            <v>0</v>
          </cell>
          <cell r="D161">
            <v>4.0000000000000001E-3</v>
          </cell>
        </row>
        <row r="174">
          <cell r="C174">
            <v>-1.9999999999997798E-10</v>
          </cell>
          <cell r="D174">
            <v>2.0000000000000001E-10</v>
          </cell>
        </row>
        <row r="175">
          <cell r="C175">
            <v>-2.8000000000005797E-9</v>
          </cell>
          <cell r="D175">
            <v>6E-10</v>
          </cell>
        </row>
        <row r="176">
          <cell r="C176">
            <v>-6.500000000002615E-9</v>
          </cell>
          <cell r="D176">
            <v>2.0000000000000001E-9</v>
          </cell>
        </row>
        <row r="177">
          <cell r="C177">
            <v>-1.3700000000000045E-8</v>
          </cell>
          <cell r="D177">
            <v>2.7000000000000002E-9</v>
          </cell>
        </row>
        <row r="178">
          <cell r="C178">
            <v>-2.0000000000010231E-8</v>
          </cell>
          <cell r="D178">
            <v>4.0000000000000002E-9</v>
          </cell>
        </row>
        <row r="179">
          <cell r="C179">
            <v>-2.6999999999986812E-8</v>
          </cell>
          <cell r="D179">
            <v>4.0000000000000002E-9</v>
          </cell>
        </row>
        <row r="182">
          <cell r="C182">
            <v>1.8999999999991247E-7</v>
          </cell>
          <cell r="D182">
            <v>4.0000000000000001E-8</v>
          </cell>
        </row>
        <row r="183">
          <cell r="C183">
            <v>2.0999999999993246E-8</v>
          </cell>
          <cell r="D183">
            <v>5.0000000000000001E-9</v>
          </cell>
        </row>
        <row r="185">
          <cell r="C185">
            <v>-2.6000000000026001E-8</v>
          </cell>
          <cell r="D185">
            <v>1.7E-8</v>
          </cell>
        </row>
        <row r="186">
          <cell r="C186">
            <v>-4.4999999999961737E-8</v>
          </cell>
          <cell r="D186">
            <v>2E-8</v>
          </cell>
        </row>
        <row r="187">
          <cell r="C187">
            <v>-9.2999999999898726E-8</v>
          </cell>
          <cell r="D187">
            <v>2.7E-8</v>
          </cell>
        </row>
        <row r="188">
          <cell r="C188">
            <v>-1.4000000000002899E-7</v>
          </cell>
          <cell r="D188">
            <v>4.0000000000000001E-8</v>
          </cell>
        </row>
        <row r="189">
          <cell r="C189">
            <v>-1.7999999999984695E-7</v>
          </cell>
          <cell r="D189">
            <v>4.0000000000000001E-8</v>
          </cell>
        </row>
        <row r="191">
          <cell r="C191">
            <v>1.9999999999988916E-6</v>
          </cell>
          <cell r="D191">
            <v>3.9999999999999998E-7</v>
          </cell>
        </row>
        <row r="194">
          <cell r="C194">
            <v>-2.8000000000005799E-7</v>
          </cell>
          <cell r="D194">
            <v>1.6999999999999999E-7</v>
          </cell>
        </row>
        <row r="195">
          <cell r="C195">
            <v>-4.6999999999997046E-7</v>
          </cell>
          <cell r="D195">
            <v>1.9999999999999999E-7</v>
          </cell>
        </row>
        <row r="196">
          <cell r="C196">
            <v>-9.8999999999982429E-7</v>
          </cell>
          <cell r="D196">
            <v>2.7000000000000001E-7</v>
          </cell>
        </row>
        <row r="197">
          <cell r="C197">
            <v>-1.4000000000002898E-6</v>
          </cell>
          <cell r="D197">
            <v>3.9999999999999998E-7</v>
          </cell>
        </row>
        <row r="198">
          <cell r="C198">
            <v>-1.9999999999988916E-6</v>
          </cell>
          <cell r="D198">
            <v>3.9999999999999998E-7</v>
          </cell>
        </row>
        <row r="200">
          <cell r="C200">
            <v>-2.0999999999986585E-5</v>
          </cell>
          <cell r="D200">
            <v>3.9999999999999998E-6</v>
          </cell>
        </row>
        <row r="203">
          <cell r="C203">
            <v>3.2999999999994144E-6</v>
          </cell>
          <cell r="D203">
            <v>1.7E-6</v>
          </cell>
        </row>
        <row r="204">
          <cell r="C204">
            <v>5.4999999999978399E-6</v>
          </cell>
          <cell r="D204">
            <v>1.9999999999999999E-6</v>
          </cell>
        </row>
        <row r="205">
          <cell r="C205">
            <v>1.1399999999994748E-5</v>
          </cell>
          <cell r="D205">
            <v>2.7E-6</v>
          </cell>
        </row>
        <row r="206">
          <cell r="C206">
            <v>1.8000000000000681E-5</v>
          </cell>
          <cell r="D206">
            <v>3.9999999999999998E-6</v>
          </cell>
        </row>
        <row r="207">
          <cell r="C207">
            <v>2.6000000000010458E-5</v>
          </cell>
          <cell r="D207">
            <v>3.9999999999999998E-6</v>
          </cell>
        </row>
        <row r="211">
          <cell r="C211">
            <v>5.6000000000000494E-5</v>
          </cell>
          <cell r="D211">
            <v>1.8E-5</v>
          </cell>
        </row>
        <row r="212">
          <cell r="C212">
            <v>1.0399999999999299E-4</v>
          </cell>
          <cell r="D212">
            <v>2.0999999999999999E-5</v>
          </cell>
        </row>
        <row r="213">
          <cell r="C213">
            <v>2.7999999999994696E-4</v>
          </cell>
          <cell r="D213">
            <v>3.0000000000000001E-5</v>
          </cell>
        </row>
        <row r="214">
          <cell r="C214">
            <v>7.6000000000009393E-4</v>
          </cell>
          <cell r="D214">
            <v>4.0000000000000003E-5</v>
          </cell>
        </row>
        <row r="215">
          <cell r="C215">
            <v>1.5000000000000568E-3</v>
          </cell>
          <cell r="D215">
            <v>5.0000000000000002E-5</v>
          </cell>
        </row>
        <row r="222">
          <cell r="C222">
            <v>3.0000000000001136E-8</v>
          </cell>
          <cell r="D222">
            <v>1.6000000000000001E-8</v>
          </cell>
        </row>
        <row r="223">
          <cell r="C223">
            <v>2.9000000000003465E-7</v>
          </cell>
          <cell r="D223">
            <v>2.4999999999999999E-8</v>
          </cell>
        </row>
        <row r="224">
          <cell r="C224">
            <v>4.999999999999716E-7</v>
          </cell>
          <cell r="D224">
            <v>4.0000000000000001E-8</v>
          </cell>
        </row>
        <row r="225">
          <cell r="C225">
            <v>6.0000000000002274E-7</v>
          </cell>
          <cell r="D225">
            <v>1.4999999999999999E-7</v>
          </cell>
        </row>
        <row r="226">
          <cell r="C226">
            <v>5.0000000000011369E-7</v>
          </cell>
          <cell r="D226">
            <v>1.6E-7</v>
          </cell>
        </row>
        <row r="230">
          <cell r="C230">
            <v>-6.0000000000004495E-8</v>
          </cell>
          <cell r="D230">
            <v>1.9000000000000001E-7</v>
          </cell>
        </row>
        <row r="231">
          <cell r="C231">
            <v>-9.0000000000034502E-8</v>
          </cell>
          <cell r="D231">
            <v>2.4999999999999999E-7</v>
          </cell>
        </row>
        <row r="232">
          <cell r="C232">
            <v>-1.5999999999993796E-7</v>
          </cell>
          <cell r="D232">
            <v>1.9999999999999999E-7</v>
          </cell>
        </row>
        <row r="233">
          <cell r="C233">
            <v>-3.9999999999995594E-7</v>
          </cell>
          <cell r="D233">
            <v>2.9999999999999999E-7</v>
          </cell>
        </row>
        <row r="234">
          <cell r="C234">
            <v>-9.0000000000012288E-7</v>
          </cell>
          <cell r="D234">
            <v>3.9999999999999998E-7</v>
          </cell>
        </row>
        <row r="237">
          <cell r="C237">
            <v>-9.9999999999988984E-7</v>
          </cell>
          <cell r="D237">
            <v>5.9999999999999997E-7</v>
          </cell>
        </row>
        <row r="238">
          <cell r="C238">
            <v>-1.1000000000001009E-6</v>
          </cell>
          <cell r="D238">
            <v>9.9999999999999995E-7</v>
          </cell>
        </row>
        <row r="239">
          <cell r="C239">
            <v>-2.5999999999992695E-6</v>
          </cell>
          <cell r="D239">
            <v>1.9999999999999999E-6</v>
          </cell>
        </row>
        <row r="240">
          <cell r="C240">
            <v>-6.0000000000002272E-6</v>
          </cell>
          <cell r="D240">
            <v>3.0000000000000001E-6</v>
          </cell>
        </row>
        <row r="241">
          <cell r="C241">
            <v>-1.0000000000001563E-5</v>
          </cell>
          <cell r="D241">
            <v>3.9999999999999998E-6</v>
          </cell>
        </row>
        <row r="244">
          <cell r="C244">
            <v>-4.0000000000013356E-6</v>
          </cell>
          <cell r="D244">
            <v>6.0000000000000002E-6</v>
          </cell>
        </row>
        <row r="245">
          <cell r="C245">
            <v>-2.0000000000024444E-6</v>
          </cell>
          <cell r="D245">
            <v>1.0000000000000001E-5</v>
          </cell>
        </row>
        <row r="246">
          <cell r="C246">
            <v>-7.9999999999955663E-6</v>
          </cell>
          <cell r="D246">
            <v>2.0000000000000002E-5</v>
          </cell>
        </row>
        <row r="247">
          <cell r="C247">
            <v>-3.0000000000001136E-5</v>
          </cell>
          <cell r="D247">
            <v>3.0000000000000001E-5</v>
          </cell>
        </row>
        <row r="248">
          <cell r="C248">
            <v>-6.0000000000002272E-5</v>
          </cell>
          <cell r="D248">
            <v>4.0000000000000003E-5</v>
          </cell>
        </row>
        <row r="252">
          <cell r="C252">
            <v>-3.0000000000030001E-8</v>
          </cell>
          <cell r="D252">
            <v>6.0000000000000002E-5</v>
          </cell>
        </row>
        <row r="253">
          <cell r="C253">
            <v>1.0000000000010001E-8</v>
          </cell>
          <cell r="D253">
            <v>1E-4</v>
          </cell>
        </row>
        <row r="254">
          <cell r="C254">
            <v>1.1000000000005449E-7</v>
          </cell>
          <cell r="D254">
            <v>2.0000000000000001E-4</v>
          </cell>
        </row>
        <row r="255">
          <cell r="C255">
            <v>2.9999999999996695E-7</v>
          </cell>
          <cell r="D255">
            <v>5.0000000000000001E-4</v>
          </cell>
        </row>
        <row r="256">
          <cell r="C256">
            <v>7.9999999999991187E-7</v>
          </cell>
          <cell r="D256">
            <v>5.9999999999999995E-4</v>
          </cell>
        </row>
        <row r="263">
          <cell r="C263">
            <v>-3.999999999999204E-8</v>
          </cell>
          <cell r="D263">
            <v>1.6E-7</v>
          </cell>
        </row>
        <row r="266">
          <cell r="C266">
            <v>-3.9999999999995594E-7</v>
          </cell>
          <cell r="D266">
            <v>3.9999999999999998E-7</v>
          </cell>
        </row>
        <row r="268">
          <cell r="C268">
            <v>-4.0000000000013356E-6</v>
          </cell>
          <cell r="D268">
            <v>3.9999999999999998E-6</v>
          </cell>
        </row>
        <row r="270">
          <cell r="C270">
            <v>0</v>
          </cell>
          <cell r="D270">
            <v>4.0000000000000003E-5</v>
          </cell>
        </row>
        <row r="273">
          <cell r="C273">
            <v>1.6000000000000458E-3</v>
          </cell>
          <cell r="D273">
            <v>5.9999999999999995E-4</v>
          </cell>
        </row>
        <row r="280">
          <cell r="C280">
            <v>8.0000000000012509E-8</v>
          </cell>
          <cell r="D280">
            <v>1.6E-7</v>
          </cell>
        </row>
        <row r="283">
          <cell r="C283">
            <v>-9.0000000000012288E-7</v>
          </cell>
          <cell r="D283">
            <v>3.9999999999999998E-7</v>
          </cell>
        </row>
        <row r="285">
          <cell r="C285">
            <v>-1.0999999999999232E-5</v>
          </cell>
          <cell r="D285">
            <v>3.9999999999999998E-6</v>
          </cell>
        </row>
        <row r="287">
          <cell r="C287">
            <v>-8.0000000000012502E-5</v>
          </cell>
          <cell r="D287">
            <v>4.0000000000000003E-5</v>
          </cell>
        </row>
        <row r="297">
          <cell r="C297">
            <v>0</v>
          </cell>
          <cell r="D297">
            <v>1.0000000000000001E-5</v>
          </cell>
        </row>
        <row r="298">
          <cell r="C298">
            <v>-3.00000000000189E-4</v>
          </cell>
          <cell r="D298">
            <v>1.1999999999999999E-3</v>
          </cell>
        </row>
        <row r="299">
          <cell r="C299">
            <v>6.9999999999126317E-5</v>
          </cell>
          <cell r="D299">
            <v>3.0000000000000001E-5</v>
          </cell>
        </row>
        <row r="300">
          <cell r="C300">
            <v>-2.9999999999930083E-4</v>
          </cell>
          <cell r="D300">
            <v>1.5E-3</v>
          </cell>
        </row>
        <row r="301">
          <cell r="C301">
            <v>-3.9999999999906777E-4</v>
          </cell>
          <cell r="D301">
            <v>1.6999999999999999E-3</v>
          </cell>
        </row>
        <row r="304">
          <cell r="C304">
            <v>-5.0000000000238742E-4</v>
          </cell>
          <cell r="D304">
            <v>2.2000000000000001E-3</v>
          </cell>
        </row>
        <row r="305">
          <cell r="C305">
            <v>-7.9999999999813554E-4</v>
          </cell>
          <cell r="D305">
            <v>2.8E-3</v>
          </cell>
        </row>
        <row r="306">
          <cell r="C306">
            <v>-1.0000000000047748E-3</v>
          </cell>
          <cell r="D306">
            <v>4.0000000000000001E-3</v>
          </cell>
        </row>
        <row r="307">
          <cell r="C307">
            <v>6.0000000000570708E-4</v>
          </cell>
          <cell r="D307">
            <v>2.9999999999999997E-4</v>
          </cell>
        </row>
        <row r="308">
          <cell r="C308">
            <v>7.0000000000902673E-4</v>
          </cell>
          <cell r="D308">
            <v>2.8E-3</v>
          </cell>
        </row>
        <row r="309">
          <cell r="C309">
            <v>0</v>
          </cell>
          <cell r="D309">
            <v>3.0000000000000001E-3</v>
          </cell>
        </row>
        <row r="310">
          <cell r="C310">
            <v>0</v>
          </cell>
          <cell r="D310">
            <v>4.0000000000000001E-3</v>
          </cell>
        </row>
        <row r="311">
          <cell r="C311">
            <v>0</v>
          </cell>
          <cell r="D311">
            <v>5.0000000000000001E-3</v>
          </cell>
        </row>
        <row r="315">
          <cell r="C315">
            <v>-1.0000000000010001E-3</v>
          </cell>
          <cell r="D315">
            <v>5.0000000000000001E-3</v>
          </cell>
        </row>
        <row r="316">
          <cell r="C316">
            <v>-9.9999999997324451E-4</v>
          </cell>
          <cell r="D316">
            <v>7.0000000000000001E-3</v>
          </cell>
        </row>
        <row r="317">
          <cell r="C317">
            <v>0</v>
          </cell>
          <cell r="D317">
            <v>8.0000000000000002E-3</v>
          </cell>
        </row>
        <row r="318">
          <cell r="C318">
            <v>0</v>
          </cell>
          <cell r="D318">
            <v>1.2E-2</v>
          </cell>
        </row>
        <row r="319">
          <cell r="C319">
            <v>0</v>
          </cell>
          <cell r="D319">
            <v>2E-3</v>
          </cell>
        </row>
        <row r="320">
          <cell r="C320">
            <v>0</v>
          </cell>
          <cell r="D320">
            <v>0.05</v>
          </cell>
        </row>
        <row r="321">
          <cell r="C321">
            <v>0</v>
          </cell>
          <cell r="D321">
            <v>0.06</v>
          </cell>
        </row>
        <row r="324">
          <cell r="C324">
            <v>0.23000000000017451</v>
          </cell>
          <cell r="D324">
            <v>0.11</v>
          </cell>
        </row>
        <row r="325">
          <cell r="C325">
            <v>0.300000000000189</v>
          </cell>
          <cell r="D325">
            <v>0.15</v>
          </cell>
        </row>
        <row r="326">
          <cell r="C326">
            <v>0.64000000000064006</v>
          </cell>
          <cell r="D326">
            <v>0.02</v>
          </cell>
        </row>
        <row r="327">
          <cell r="C327">
            <v>0.99999999999944578</v>
          </cell>
          <cell r="D327">
            <v>0.5</v>
          </cell>
        </row>
        <row r="328">
          <cell r="C328">
            <v>1.4000000000002899</v>
          </cell>
          <cell r="D328">
            <v>0.6</v>
          </cell>
        </row>
        <row r="331">
          <cell r="C331">
            <v>-0.39999999999906777</v>
          </cell>
          <cell r="D331">
            <v>1.1000000000000001</v>
          </cell>
        </row>
        <row r="332">
          <cell r="C332">
            <v>-0.50000000000238742</v>
          </cell>
          <cell r="D332">
            <v>1.5</v>
          </cell>
        </row>
        <row r="333">
          <cell r="C333">
            <v>-1.1999999999972033</v>
          </cell>
          <cell r="D333">
            <v>0.3</v>
          </cell>
        </row>
        <row r="334">
          <cell r="C334">
            <v>2.9999999999859028</v>
          </cell>
          <cell r="D334">
            <v>4</v>
          </cell>
        </row>
        <row r="335">
          <cell r="C335">
            <v>6.0000000000002274</v>
          </cell>
          <cell r="D335">
            <v>5</v>
          </cell>
        </row>
        <row r="343">
          <cell r="C343">
            <v>40.999999999957737</v>
          </cell>
          <cell r="D343">
            <v>15</v>
          </cell>
        </row>
        <row r="344">
          <cell r="C344">
            <v>41.999999999986493</v>
          </cell>
          <cell r="D344">
            <v>17</v>
          </cell>
        </row>
        <row r="345">
          <cell r="C345">
            <v>36.999999999953737</v>
          </cell>
          <cell r="D345">
            <v>13</v>
          </cell>
        </row>
        <row r="346">
          <cell r="C346">
            <v>10.000000000065512</v>
          </cell>
          <cell r="D346">
            <v>80</v>
          </cell>
        </row>
        <row r="347">
          <cell r="C347">
            <v>129.99999999996348</v>
          </cell>
          <cell r="D347">
            <v>100</v>
          </cell>
        </row>
        <row r="350">
          <cell r="C350">
            <v>1.0000000000021103E-4</v>
          </cell>
          <cell r="D350">
            <v>400</v>
          </cell>
        </row>
        <row r="351">
          <cell r="C351">
            <v>2.0000000000042206E-4</v>
          </cell>
          <cell r="D351">
            <v>400</v>
          </cell>
        </row>
        <row r="352">
          <cell r="C352">
            <v>2.9999999999930083E-4</v>
          </cell>
          <cell r="D352">
            <v>300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ndes platine"/>
      <sheetName val="VALIDATION"/>
      <sheetName val="dérive"/>
    </sheetNames>
    <sheetDataSet>
      <sheetData sheetId="0" refreshError="1"/>
      <sheetData sheetId="1" refreshError="1"/>
      <sheetData sheetId="2">
        <row r="12">
          <cell r="C12">
            <v>4.99</v>
          </cell>
          <cell r="E12">
            <v>3.9999999999999998E-6</v>
          </cell>
        </row>
        <row r="13">
          <cell r="C13">
            <v>4.992</v>
          </cell>
          <cell r="E13">
            <v>3.9999999999999998E-6</v>
          </cell>
        </row>
        <row r="14">
          <cell r="C14">
            <v>4.9950000000000001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INCERTITUDE VOLT DC"/>
      <sheetName val="INCERTITUDE VOLT AC"/>
      <sheetName val="INCERTITUDE AMPERE DC"/>
      <sheetName val="INCERTITUDE AMPERE AC"/>
      <sheetName val="INCERTITUDE OHM"/>
      <sheetName val="présentation"/>
      <sheetName val="page 2"/>
      <sheetName val="page 3"/>
      <sheetName val="page 4"/>
      <sheetName val="correction VDC "/>
      <sheetName val="correction VAC"/>
      <sheetName val="correction IDC"/>
      <sheetName val="correction IAC"/>
      <sheetName val="correction ohm"/>
    </sheetNames>
    <sheetDataSet>
      <sheetData sheetId="0">
        <row r="4">
          <cell r="T4">
            <v>5.2825972007099236E-7</v>
          </cell>
        </row>
        <row r="9">
          <cell r="T9">
            <v>6.322805101488817E-7</v>
          </cell>
        </row>
        <row r="14">
          <cell r="T14">
            <v>5.8716657173434256E-7</v>
          </cell>
        </row>
        <row r="19">
          <cell r="T19">
            <v>6.7876381139816751E-7</v>
          </cell>
        </row>
        <row r="24">
          <cell r="T24">
            <v>9.0501841519496423E-7</v>
          </cell>
        </row>
        <row r="29">
          <cell r="T29">
            <v>9.9307157130843558E-7</v>
          </cell>
        </row>
        <row r="34">
          <cell r="T34">
            <v>2.1213203435596428E-6</v>
          </cell>
        </row>
        <row r="39">
          <cell r="T39">
            <v>6.4124187771606589E-6</v>
          </cell>
        </row>
        <row r="44">
          <cell r="T44">
            <v>2.1213203435596428E-6</v>
          </cell>
        </row>
        <row r="49">
          <cell r="T49">
            <v>2.8284271247461899E-6</v>
          </cell>
        </row>
        <row r="54">
          <cell r="T54">
            <v>5.0118973028417576E-6</v>
          </cell>
        </row>
        <row r="59">
          <cell r="T59">
            <v>6.3639610306789281E-6</v>
          </cell>
        </row>
        <row r="64">
          <cell r="T64">
            <v>1.4142135623730951E-5</v>
          </cell>
        </row>
        <row r="69">
          <cell r="T69">
            <v>6.8904183000971164E-5</v>
          </cell>
        </row>
        <row r="74">
          <cell r="T74">
            <v>2.2625460379874107E-5</v>
          </cell>
        </row>
        <row r="79">
          <cell r="T79">
            <v>2.2625460379874107E-5</v>
          </cell>
        </row>
        <row r="84">
          <cell r="T84">
            <v>2.9358328586642208E-5</v>
          </cell>
        </row>
        <row r="89">
          <cell r="T89">
            <v>3.1736463518754936E-5</v>
          </cell>
        </row>
        <row r="94">
          <cell r="T94">
            <v>3.6220318295139996E-5</v>
          </cell>
        </row>
        <row r="99">
          <cell r="T99">
            <v>4.3149872043857247E-5</v>
          </cell>
        </row>
        <row r="104">
          <cell r="T104">
            <v>5.0118973028198139E-5</v>
          </cell>
        </row>
        <row r="109">
          <cell r="T109">
            <v>5.8716657173284417E-5</v>
          </cell>
        </row>
        <row r="114">
          <cell r="T114">
            <v>5.7113146099661273E-5</v>
          </cell>
        </row>
        <row r="119">
          <cell r="T119">
            <v>1.4142135623730951E-4</v>
          </cell>
        </row>
        <row r="124">
          <cell r="T124">
            <v>7.1147111377834946E-4</v>
          </cell>
        </row>
        <row r="129">
          <cell r="T129">
            <v>2.1213203435596425E-4</v>
          </cell>
        </row>
        <row r="134">
          <cell r="T134">
            <v>2.2625460379679675E-4</v>
          </cell>
        </row>
        <row r="139">
          <cell r="T139">
            <v>5.6568542494923803E-4</v>
          </cell>
        </row>
        <row r="144">
          <cell r="T144">
            <v>7.0710678118654751E-4</v>
          </cell>
        </row>
        <row r="149">
          <cell r="T149">
            <v>1.414213562373095E-3</v>
          </cell>
        </row>
        <row r="154">
          <cell r="T154">
            <v>2.2625460379912996E-3</v>
          </cell>
        </row>
        <row r="159">
          <cell r="T159">
            <v>2.1213203435596424E-3</v>
          </cell>
        </row>
        <row r="164">
          <cell r="T164">
            <v>2.9358328586672174E-3</v>
          </cell>
        </row>
        <row r="169">
          <cell r="T169">
            <v>2.8284271247461901E-3</v>
          </cell>
        </row>
      </sheetData>
      <sheetData sheetId="1">
        <row r="4">
          <cell r="W4">
            <v>6.7116543139647199E-6</v>
          </cell>
        </row>
        <row r="9">
          <cell r="W9">
            <v>1.4836411782302907E-5</v>
          </cell>
        </row>
        <row r="14">
          <cell r="W14">
            <v>1.8803353422902139E-5</v>
          </cell>
        </row>
        <row r="19">
          <cell r="W19">
            <v>2.813128980491055E-5</v>
          </cell>
        </row>
        <row r="24">
          <cell r="W24">
            <v>3.6466275394109426E-5</v>
          </cell>
        </row>
        <row r="29">
          <cell r="W29">
            <v>5.4662601752355457E-5</v>
          </cell>
        </row>
        <row r="34">
          <cell r="W34">
            <v>9.1514550009607538E-5</v>
          </cell>
        </row>
        <row r="39">
          <cell r="W39">
            <v>1.8264307632910568E-4</v>
          </cell>
        </row>
        <row r="44">
          <cell r="W44">
            <v>2.753036834272915E-4</v>
          </cell>
        </row>
        <row r="49">
          <cell r="W49">
            <v>3.647238686475499E-4</v>
          </cell>
        </row>
        <row r="54">
          <cell r="W54">
            <v>5.6213039707748069E-4</v>
          </cell>
        </row>
        <row r="59">
          <cell r="W59">
            <v>1.4863794659008989E-3</v>
          </cell>
        </row>
        <row r="64">
          <cell r="W64">
            <v>2.975100963752897E-3</v>
          </cell>
        </row>
        <row r="69">
          <cell r="W69">
            <v>4.4614980830865129E-3</v>
          </cell>
        </row>
        <row r="74">
          <cell r="W74">
            <v>5.9467048420715719E-3</v>
          </cell>
        </row>
        <row r="79">
          <cell r="W79">
            <v>8.917665870784925E-3</v>
          </cell>
        </row>
        <row r="84">
          <cell r="W84">
            <v>1.4862336749145465E-2</v>
          </cell>
        </row>
        <row r="89">
          <cell r="W89">
            <v>2.9780856825818477E-2</v>
          </cell>
        </row>
        <row r="94">
          <cell r="W94">
            <v>0.13899516885300775</v>
          </cell>
        </row>
        <row r="99">
          <cell r="W99">
            <v>0.18530064718686698</v>
          </cell>
        </row>
        <row r="104">
          <cell r="W104">
            <v>0.27802904215297186</v>
          </cell>
        </row>
        <row r="109">
          <cell r="W109">
            <v>0.32711713721234431</v>
          </cell>
        </row>
        <row r="114">
          <cell r="W114">
            <v>0.46743109295840918</v>
          </cell>
        </row>
        <row r="119">
          <cell r="W119">
            <v>0.56105877286500616</v>
          </cell>
        </row>
        <row r="124">
          <cell r="W124">
            <v>0.70101991705792799</v>
          </cell>
        </row>
        <row r="134">
          <cell r="W134">
            <v>3.6479176186855362E-5</v>
          </cell>
        </row>
        <row r="139">
          <cell r="W139">
            <v>3.647238686475499E-4</v>
          </cell>
        </row>
        <row r="144">
          <cell r="W144">
            <v>5.9449346996582027E-3</v>
          </cell>
        </row>
        <row r="149">
          <cell r="W149">
            <v>0.28902202263263738</v>
          </cell>
        </row>
        <row r="154">
          <cell r="W154">
            <v>1.0878660356908283</v>
          </cell>
        </row>
        <row r="164">
          <cell r="W164">
            <v>3.6486642982011224E-5</v>
          </cell>
        </row>
        <row r="169">
          <cell r="W169">
            <v>3.6479176186854286E-4</v>
          </cell>
        </row>
        <row r="174">
          <cell r="W174">
            <v>5.9799532910720489E-3</v>
          </cell>
        </row>
        <row r="179">
          <cell r="W179">
            <v>0.28902343641631995</v>
          </cell>
        </row>
        <row r="184">
          <cell r="W184">
            <v>1.0895811170906027</v>
          </cell>
        </row>
      </sheetData>
      <sheetData sheetId="2">
        <row r="4">
          <cell r="T4">
            <v>3.547299442298794E-9</v>
          </cell>
        </row>
        <row r="9">
          <cell r="T9">
            <v>4.1703317214184343E-10</v>
          </cell>
        </row>
        <row r="14">
          <cell r="T14">
            <v>5.467733635717072E-10</v>
          </cell>
        </row>
        <row r="19">
          <cell r="T19">
            <v>1.4463997449605992E-9</v>
          </cell>
        </row>
        <row r="24">
          <cell r="T24">
            <v>1.9416516451493814E-9</v>
          </cell>
        </row>
        <row r="29">
          <cell r="T29">
            <v>2.8529156625767191E-9</v>
          </cell>
        </row>
        <row r="34">
          <cell r="T34">
            <v>2.8480812254338082E-9</v>
          </cell>
        </row>
        <row r="39">
          <cell r="T39">
            <v>1.2024280990285172E-8</v>
          </cell>
        </row>
        <row r="44">
          <cell r="T44">
            <v>2.8431203515386637E-8</v>
          </cell>
        </row>
        <row r="49">
          <cell r="T49">
            <v>1.4433756729740644E-8</v>
          </cell>
        </row>
        <row r="54">
          <cell r="T54">
            <v>1.9324917798209799E-8</v>
          </cell>
        </row>
        <row r="59">
          <cell r="T59">
            <v>2.8431203515386637E-8</v>
          </cell>
        </row>
        <row r="64">
          <cell r="T64">
            <v>2.8431203515386637E-8</v>
          </cell>
        </row>
        <row r="69">
          <cell r="T69">
            <v>1.202428099028517E-7</v>
          </cell>
        </row>
        <row r="74">
          <cell r="T74">
            <v>2.8529026700878632E-7</v>
          </cell>
        </row>
        <row r="79">
          <cell r="T79">
            <v>1.5448946483895163E-7</v>
          </cell>
        </row>
        <row r="84">
          <cell r="T84">
            <v>1.9563720671651743E-7</v>
          </cell>
        </row>
        <row r="89">
          <cell r="T89">
            <v>2.8474721976331626E-7</v>
          </cell>
        </row>
        <row r="94">
          <cell r="T94">
            <v>2.8474721976331626E-7</v>
          </cell>
        </row>
        <row r="99">
          <cell r="T99">
            <v>1.2024280990285172E-6</v>
          </cell>
        </row>
        <row r="104">
          <cell r="T104">
            <v>3.1420653163745905E-6</v>
          </cell>
        </row>
        <row r="109">
          <cell r="T109">
            <v>1.4625503905838939E-6</v>
          </cell>
        </row>
        <row r="114">
          <cell r="T114">
            <v>1.9324917798206382E-6</v>
          </cell>
        </row>
        <row r="119">
          <cell r="T119">
            <v>2.8702111380246686E-6</v>
          </cell>
        </row>
        <row r="124">
          <cell r="T124">
            <v>2.911969550108253E-6</v>
          </cell>
        </row>
        <row r="129">
          <cell r="T129">
            <v>1.2731195380237931E-5</v>
          </cell>
        </row>
        <row r="134">
          <cell r="T134">
            <v>1.6702742703877596E-5</v>
          </cell>
        </row>
        <row r="139">
          <cell r="T139">
            <v>3.6774104724306921E-5</v>
          </cell>
        </row>
        <row r="144">
          <cell r="T144">
            <v>4.1259359886870426E-5</v>
          </cell>
        </row>
        <row r="149">
          <cell r="T149">
            <v>4.0562050516691818E-5</v>
          </cell>
        </row>
        <row r="156">
          <cell r="AI156">
            <v>2.8411012794164088E-3</v>
          </cell>
        </row>
        <row r="161">
          <cell r="AI161">
            <v>5.6770067614285609E-3</v>
          </cell>
        </row>
        <row r="166">
          <cell r="AI166">
            <v>1.4175852328139116E-2</v>
          </cell>
        </row>
      </sheetData>
      <sheetData sheetId="3">
        <row r="4">
          <cell r="W4">
            <v>1.2808732513599504E-8</v>
          </cell>
        </row>
        <row r="9">
          <cell r="W9">
            <v>2.284468509223742E-8</v>
          </cell>
        </row>
        <row r="14">
          <cell r="W14">
            <v>4.0439328191171678E-8</v>
          </cell>
        </row>
        <row r="19">
          <cell r="W19">
            <v>1.145676617926482E-7</v>
          </cell>
        </row>
        <row r="24">
          <cell r="W24">
            <v>1.2702885439092865E-7</v>
          </cell>
        </row>
        <row r="29">
          <cell r="W29">
            <v>1.5985141994457303E-7</v>
          </cell>
        </row>
        <row r="34">
          <cell r="W34">
            <v>2.2848343438824674E-7</v>
          </cell>
        </row>
        <row r="39">
          <cell r="W39">
            <v>3.2170145580070486E-7</v>
          </cell>
        </row>
        <row r="44">
          <cell r="W44">
            <v>4.823269645988758E-7</v>
          </cell>
        </row>
        <row r="49">
          <cell r="W49">
            <v>6.4310261946516774E-7</v>
          </cell>
        </row>
        <row r="54">
          <cell r="W54">
            <v>9.6487853293483841E-7</v>
          </cell>
        </row>
        <row r="59">
          <cell r="W59">
            <v>1.6096038704226238E-6</v>
          </cell>
        </row>
        <row r="64">
          <cell r="W64">
            <v>3.2176688216056243E-6</v>
          </cell>
        </row>
        <row r="69">
          <cell r="W69">
            <v>4.8292411044346383E-6</v>
          </cell>
        </row>
        <row r="74">
          <cell r="W74">
            <v>6.4367997999924149E-6</v>
          </cell>
        </row>
        <row r="79">
          <cell r="W79">
            <v>9.6516723236708636E-6</v>
          </cell>
        </row>
        <row r="84">
          <cell r="W84">
            <v>1.6105267367029171E-5</v>
          </cell>
        </row>
        <row r="89">
          <cell r="W89">
            <v>3.2173320848994818E-5</v>
          </cell>
        </row>
        <row r="94">
          <cell r="W94">
            <v>4.8230835204930238E-5</v>
          </cell>
        </row>
        <row r="99">
          <cell r="W99">
            <v>6.4303330136493864E-5</v>
          </cell>
        </row>
        <row r="104">
          <cell r="W104">
            <v>8.6602540507124405E-5</v>
          </cell>
        </row>
        <row r="109">
          <cell r="W109">
            <v>2.972092416687835E-4</v>
          </cell>
        </row>
        <row r="114">
          <cell r="W114">
            <v>5.9474387759952778E-4</v>
          </cell>
        </row>
        <row r="119">
          <cell r="W119">
            <v>9.3712832096353295E-4</v>
          </cell>
        </row>
        <row r="124">
          <cell r="W124">
            <v>1.2347536986968557E-3</v>
          </cell>
        </row>
        <row r="130">
          <cell r="AM130">
            <v>0.11023293058293754</v>
          </cell>
        </row>
        <row r="135">
          <cell r="AM135">
            <v>0.30693664663549836</v>
          </cell>
        </row>
        <row r="145">
          <cell r="W145">
            <v>1.0307458287432923E-6</v>
          </cell>
        </row>
        <row r="150">
          <cell r="W150">
            <v>6.4293364350254622E-7</v>
          </cell>
        </row>
        <row r="155">
          <cell r="W155">
            <v>6.4293364350254929E-6</v>
          </cell>
        </row>
        <row r="160">
          <cell r="W160">
            <v>6.4318733144239562E-5</v>
          </cell>
        </row>
        <row r="165">
          <cell r="W165">
            <v>1.2301761463367207E-3</v>
          </cell>
        </row>
        <row r="175">
          <cell r="W175">
            <v>4.3406448467763533E-7</v>
          </cell>
        </row>
        <row r="180">
          <cell r="W180">
            <v>1.4708484778490069E-6</v>
          </cell>
        </row>
        <row r="185">
          <cell r="W185">
            <v>1.4708484778490067E-5</v>
          </cell>
        </row>
        <row r="190">
          <cell r="W190">
            <v>1.470888254574506E-4</v>
          </cell>
        </row>
      </sheetData>
      <sheetData sheetId="4">
        <row r="4">
          <cell r="U4">
            <v>3.9348271056657299E-4</v>
          </cell>
        </row>
        <row r="9">
          <cell r="U9">
            <v>8.5216849609720091E-4</v>
          </cell>
        </row>
        <row r="14">
          <cell r="U14">
            <v>3.1544941250527487E-4</v>
          </cell>
        </row>
        <row r="19">
          <cell r="U19">
            <v>1.0866095488563253E-3</v>
          </cell>
        </row>
        <row r="24">
          <cell r="U24">
            <v>1.2648235622070496E-3</v>
          </cell>
        </row>
        <row r="29">
          <cell r="U29">
            <v>1.5871541613369016E-3</v>
          </cell>
        </row>
        <row r="34">
          <cell r="U34">
            <v>1.9814618708774096E-3</v>
          </cell>
        </row>
        <row r="39">
          <cell r="U39">
            <v>2.8328015431654408E-3</v>
          </cell>
        </row>
        <row r="44">
          <cell r="U44">
            <v>4.4696604291190805E-4</v>
          </cell>
        </row>
        <row r="49">
          <cell r="U49">
            <v>1.9861431426168711E-3</v>
          </cell>
        </row>
        <row r="54">
          <cell r="U54">
            <v>2.1445415201986839E-3</v>
          </cell>
        </row>
        <row r="59">
          <cell r="U59">
            <v>2.8458844551133978E-3</v>
          </cell>
        </row>
        <row r="64">
          <cell r="U64">
            <v>3.5573555688917474E-3</v>
          </cell>
        </row>
        <row r="69">
          <cell r="U69">
            <v>3.5355339059327377E-3</v>
          </cell>
        </row>
        <row r="74">
          <cell r="U74">
            <v>4.9497475308458482E-3</v>
          </cell>
        </row>
        <row r="79">
          <cell r="U79">
            <v>5.6568542494923801E-3</v>
          </cell>
        </row>
        <row r="84">
          <cell r="U84">
            <v>8.521684960974267E-3</v>
          </cell>
        </row>
        <row r="89">
          <cell r="U89">
            <v>1.6183678735364874E-3</v>
          </cell>
        </row>
        <row r="94">
          <cell r="U94">
            <v>3.5390344139275901E-2</v>
          </cell>
        </row>
        <row r="99">
          <cell r="U99">
            <v>4.2426406871192854E-2</v>
          </cell>
        </row>
        <row r="104">
          <cell r="U104">
            <v>7.8178714861570547E-2</v>
          </cell>
        </row>
        <row r="109">
          <cell r="U109">
            <v>0.10635747015331011</v>
          </cell>
        </row>
        <row r="114">
          <cell r="U114">
            <v>1.6183678735110042E-2</v>
          </cell>
        </row>
        <row r="119">
          <cell r="U119">
            <v>0.35364093577727007</v>
          </cell>
        </row>
        <row r="124">
          <cell r="U124">
            <v>0.42433702579129395</v>
          </cell>
        </row>
        <row r="129">
          <cell r="U129">
            <v>0.812847040754758</v>
          </cell>
        </row>
        <row r="134">
          <cell r="U134">
            <v>1.2333828794807284</v>
          </cell>
        </row>
        <row r="139">
          <cell r="U139">
            <v>0.26412986003195699</v>
          </cell>
        </row>
        <row r="144">
          <cell r="U144">
            <v>2.8382600852756688</v>
          </cell>
        </row>
        <row r="149">
          <cell r="U149">
            <v>3.5911325967438423</v>
          </cell>
        </row>
        <row r="154">
          <cell r="U154">
            <v>10.60660244743171</v>
          </cell>
        </row>
        <row r="159">
          <cell r="U159">
            <v>12.123384770609345</v>
          </cell>
        </row>
        <row r="164">
          <cell r="U164">
            <v>9.9988931563292507</v>
          </cell>
        </row>
        <row r="169">
          <cell r="U169">
            <v>56.656030863310754</v>
          </cell>
        </row>
        <row r="174">
          <cell r="U174">
            <v>71.446695955913142</v>
          </cell>
        </row>
        <row r="179">
          <cell r="U179">
            <v>323.67357470508892</v>
          </cell>
        </row>
        <row r="184">
          <cell r="U184">
            <v>319.92192191771414</v>
          </cell>
        </row>
        <row r="189">
          <cell r="U189">
            <v>317.36463518339099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67"/>
  <sheetViews>
    <sheetView topLeftCell="A46" workbookViewId="0">
      <selection activeCell="D64" sqref="D64"/>
    </sheetView>
  </sheetViews>
  <sheetFormatPr baseColWidth="10" defaultRowHeight="12.75" x14ac:dyDescent="0.2"/>
  <cols>
    <col min="1" max="1" width="11.140625" style="17" bestFit="1" customWidth="1"/>
    <col min="2" max="2" width="15.140625" style="17" bestFit="1" customWidth="1"/>
    <col min="3" max="3" width="5.5703125" style="17" bestFit="1" customWidth="1"/>
    <col min="4" max="4" width="11.140625" style="17" bestFit="1" customWidth="1"/>
    <col min="5" max="5" width="10.42578125" style="57" bestFit="1" customWidth="1"/>
    <col min="6" max="6" width="15.140625" style="17" bestFit="1" customWidth="1"/>
    <col min="7" max="7" width="12.5703125" style="17" customWidth="1"/>
    <col min="8" max="8" width="25.28515625" style="17" bestFit="1" customWidth="1"/>
    <col min="9" max="9" width="12.28515625" style="43" bestFit="1" customWidth="1"/>
    <col min="10" max="10" width="12.5703125" style="17" bestFit="1" customWidth="1"/>
    <col min="11" max="11" width="12.28515625" style="43" bestFit="1" customWidth="1"/>
    <col min="12" max="12" width="13.42578125" style="17" bestFit="1" customWidth="1"/>
    <col min="13" max="13" width="18.28515625" style="17" bestFit="1" customWidth="1"/>
    <col min="14" max="14" width="28.28515625" style="43" bestFit="1" customWidth="1"/>
    <col min="15" max="15" width="12" style="60" bestFit="1" customWidth="1"/>
    <col min="16" max="16" width="18.28515625" style="17" bestFit="1" customWidth="1"/>
    <col min="17" max="17" width="22" style="43" bestFit="1" customWidth="1"/>
    <col min="18" max="18" width="10.140625" style="39" bestFit="1" customWidth="1"/>
    <col min="19" max="20" width="25.7109375" style="43" customWidth="1"/>
    <col min="21" max="21" width="12.28515625" style="17" bestFit="1" customWidth="1"/>
    <col min="22" max="22" width="12.28515625" style="17" customWidth="1"/>
    <col min="23" max="24" width="11.42578125" style="17"/>
    <col min="25" max="25" width="12.28515625" style="17" bestFit="1" customWidth="1"/>
    <col min="26" max="16384" width="11.42578125" style="17"/>
  </cols>
  <sheetData>
    <row r="1" spans="1:20" x14ac:dyDescent="0.2">
      <c r="A1" s="161" t="s">
        <v>102</v>
      </c>
      <c r="B1" s="161"/>
      <c r="C1" s="161"/>
      <c r="D1" s="161"/>
      <c r="E1" s="161"/>
      <c r="F1" s="161"/>
      <c r="G1" s="161"/>
      <c r="H1" s="161"/>
      <c r="I1" s="162"/>
      <c r="J1" s="161" t="s">
        <v>23</v>
      </c>
      <c r="K1" s="162"/>
      <c r="L1" s="162"/>
      <c r="M1" s="162"/>
      <c r="N1" s="162"/>
      <c r="O1" s="162"/>
      <c r="P1" s="162"/>
      <c r="Q1" s="162"/>
      <c r="R1" s="162"/>
      <c r="S1" s="162"/>
      <c r="T1" s="162"/>
    </row>
    <row r="2" spans="1:20" ht="12.75" customHeight="1" x14ac:dyDescent="0.2">
      <c r="A2" s="161"/>
      <c r="B2" s="161"/>
      <c r="C2" s="161"/>
      <c r="D2" s="161"/>
      <c r="E2" s="161"/>
      <c r="F2" s="161"/>
      <c r="G2" s="161"/>
      <c r="H2" s="161"/>
      <c r="I2" s="162"/>
      <c r="J2" s="189" t="s">
        <v>0</v>
      </c>
      <c r="K2" s="191"/>
      <c r="L2" s="189" t="s">
        <v>22</v>
      </c>
      <c r="M2" s="190"/>
      <c r="N2" s="190"/>
      <c r="O2" s="190"/>
      <c r="P2" s="190"/>
      <c r="Q2" s="190"/>
      <c r="R2" s="190"/>
      <c r="S2" s="191"/>
      <c r="T2" s="163" t="s">
        <v>94</v>
      </c>
    </row>
    <row r="3" spans="1:20" ht="38.25" x14ac:dyDescent="0.2">
      <c r="A3" s="5" t="s">
        <v>1</v>
      </c>
      <c r="B3" s="5" t="s">
        <v>91</v>
      </c>
      <c r="C3" s="6" t="s">
        <v>2</v>
      </c>
      <c r="D3" s="6" t="s">
        <v>3</v>
      </c>
      <c r="E3" s="38" t="s">
        <v>4</v>
      </c>
      <c r="F3" s="6" t="s">
        <v>5</v>
      </c>
      <c r="G3" s="6" t="s">
        <v>6</v>
      </c>
      <c r="H3" s="8" t="s">
        <v>25</v>
      </c>
      <c r="I3" s="41" t="s">
        <v>37</v>
      </c>
      <c r="J3" s="7" t="s">
        <v>39</v>
      </c>
      <c r="K3" s="45" t="s">
        <v>38</v>
      </c>
      <c r="L3" s="9" t="s">
        <v>32</v>
      </c>
      <c r="M3" s="9" t="s">
        <v>7</v>
      </c>
      <c r="N3" s="44" t="s">
        <v>31</v>
      </c>
      <c r="O3" s="58" t="s">
        <v>30</v>
      </c>
      <c r="P3" s="9" t="s">
        <v>7</v>
      </c>
      <c r="Q3" s="41" t="s">
        <v>30</v>
      </c>
      <c r="R3" s="38" t="s">
        <v>92</v>
      </c>
      <c r="S3" s="41" t="s">
        <v>29</v>
      </c>
      <c r="T3" s="164"/>
    </row>
    <row r="4" spans="1:20" x14ac:dyDescent="0.2">
      <c r="A4" s="188" t="s">
        <v>8</v>
      </c>
      <c r="B4" s="147">
        <v>0.79800000000000004</v>
      </c>
      <c r="C4" s="26">
        <v>1</v>
      </c>
      <c r="D4" s="49">
        <v>0.79830000000000001</v>
      </c>
      <c r="E4" s="183">
        <f>[1]dérive!$C$13*1000</f>
        <v>0</v>
      </c>
      <c r="F4" s="37">
        <f>D4+$E$4</f>
        <v>0.79830000000000001</v>
      </c>
      <c r="G4" s="153">
        <f>AVERAGE(F4:F8)</f>
        <v>0.79812000000000016</v>
      </c>
      <c r="H4" s="153">
        <f>G4-B4</f>
        <v>1.2000000000012001E-4</v>
      </c>
      <c r="I4" s="138">
        <f>((MAX(D4:D8)-MIN(D4:D8))/2.33)/1000</f>
        <v>1.7167381974247037E-7</v>
      </c>
      <c r="J4" s="141">
        <f>5.5/3</f>
        <v>1.8333333333333333</v>
      </c>
      <c r="K4" s="138">
        <f>I4*J4</f>
        <v>3.14735336194529E-7</v>
      </c>
      <c r="L4" s="172">
        <v>9.9999999999999995E-7</v>
      </c>
      <c r="M4" s="168">
        <v>3.4641016151377544</v>
      </c>
      <c r="N4" s="170">
        <f>L4/M4</f>
        <v>2.8867513459481289E-7</v>
      </c>
      <c r="O4" s="144">
        <f>[1]dérive!$D$13</f>
        <v>5.9999999999999997E-7</v>
      </c>
      <c r="P4" s="142">
        <v>2</v>
      </c>
      <c r="Q4" s="138">
        <f>O4/$P$4</f>
        <v>2.9999999999999999E-7</v>
      </c>
      <c r="R4" s="156"/>
      <c r="S4" s="159">
        <f>Q4</f>
        <v>2.9999999999999999E-7</v>
      </c>
      <c r="T4" s="159">
        <f>SQRT((K4^2)+(Q4^2)+(S4^2))</f>
        <v>5.2825972007099236E-7</v>
      </c>
    </row>
    <row r="5" spans="1:20" x14ac:dyDescent="0.2">
      <c r="A5" s="188"/>
      <c r="B5" s="142"/>
      <c r="C5" s="26">
        <v>2</v>
      </c>
      <c r="D5" s="49">
        <v>0.79810000000000003</v>
      </c>
      <c r="E5" s="142"/>
      <c r="F5" s="37">
        <f>D5+$E$4</f>
        <v>0.79810000000000003</v>
      </c>
      <c r="G5" s="154"/>
      <c r="H5" s="154"/>
      <c r="I5" s="139"/>
      <c r="J5" s="142"/>
      <c r="K5" s="139"/>
      <c r="L5" s="173"/>
      <c r="M5" s="168"/>
      <c r="N5" s="170"/>
      <c r="O5" s="145"/>
      <c r="P5" s="142"/>
      <c r="Q5" s="139"/>
      <c r="R5" s="157"/>
      <c r="S5" s="139"/>
      <c r="T5" s="139"/>
    </row>
    <row r="6" spans="1:20" ht="12.6" customHeight="1" x14ac:dyDescent="0.2">
      <c r="A6" s="188"/>
      <c r="B6" s="142"/>
      <c r="C6" s="18">
        <v>3</v>
      </c>
      <c r="D6" s="49">
        <v>0.79830000000000001</v>
      </c>
      <c r="E6" s="142"/>
      <c r="F6" s="37">
        <f>D6+$E$4</f>
        <v>0.79830000000000001</v>
      </c>
      <c r="G6" s="154"/>
      <c r="H6" s="154"/>
      <c r="I6" s="139"/>
      <c r="J6" s="142"/>
      <c r="K6" s="139"/>
      <c r="L6" s="173"/>
      <c r="M6" s="168"/>
      <c r="N6" s="170"/>
      <c r="O6" s="145"/>
      <c r="P6" s="142"/>
      <c r="Q6" s="139"/>
      <c r="R6" s="157"/>
      <c r="S6" s="139"/>
      <c r="T6" s="139"/>
    </row>
    <row r="7" spans="1:20" ht="12.6" customHeight="1" x14ac:dyDescent="0.2">
      <c r="A7" s="188"/>
      <c r="B7" s="142"/>
      <c r="C7" s="18">
        <v>4</v>
      </c>
      <c r="D7" s="49">
        <v>0.79790000000000005</v>
      </c>
      <c r="E7" s="142"/>
      <c r="F7" s="37">
        <f>D7+$E$4</f>
        <v>0.79790000000000005</v>
      </c>
      <c r="G7" s="154"/>
      <c r="H7" s="154"/>
      <c r="I7" s="139"/>
      <c r="J7" s="142"/>
      <c r="K7" s="139"/>
      <c r="L7" s="173"/>
      <c r="M7" s="168"/>
      <c r="N7" s="170"/>
      <c r="O7" s="145"/>
      <c r="P7" s="142"/>
      <c r="Q7" s="139"/>
      <c r="R7" s="157"/>
      <c r="S7" s="139"/>
      <c r="T7" s="139"/>
    </row>
    <row r="8" spans="1:20" ht="12.6" customHeight="1" x14ac:dyDescent="0.2">
      <c r="A8" s="188"/>
      <c r="B8" s="143"/>
      <c r="C8" s="18">
        <v>5</v>
      </c>
      <c r="D8" s="49">
        <v>0.79800000000000004</v>
      </c>
      <c r="E8" s="143"/>
      <c r="F8" s="37">
        <f>D8+$E$4</f>
        <v>0.79800000000000004</v>
      </c>
      <c r="G8" s="155"/>
      <c r="H8" s="155"/>
      <c r="I8" s="140"/>
      <c r="J8" s="143"/>
      <c r="K8" s="140"/>
      <c r="L8" s="173"/>
      <c r="M8" s="168"/>
      <c r="N8" s="170"/>
      <c r="O8" s="146"/>
      <c r="P8" s="142"/>
      <c r="Q8" s="140"/>
      <c r="R8" s="158"/>
      <c r="S8" s="140"/>
      <c r="T8" s="140"/>
    </row>
    <row r="9" spans="1:20" ht="12.6" customHeight="1" x14ac:dyDescent="0.2">
      <c r="A9" s="188"/>
      <c r="B9" s="147">
        <v>20</v>
      </c>
      <c r="C9" s="26">
        <v>1</v>
      </c>
      <c r="D9" s="49">
        <v>20.0002</v>
      </c>
      <c r="E9" s="183">
        <f>[1]dérive!$C$14*1000</f>
        <v>0</v>
      </c>
      <c r="F9" s="37">
        <f>D9+$E$9</f>
        <v>20.0002</v>
      </c>
      <c r="G9" s="153">
        <f>AVERAGE(F9:F13)</f>
        <v>19.999939999999999</v>
      </c>
      <c r="H9" s="153">
        <f>G9-B9</f>
        <v>-6.0000000001281251E-5</v>
      </c>
      <c r="I9" s="138">
        <f>((MAX(D9:D13)-MIN(D9:D13))/2.33)/1000</f>
        <v>2.1459227467761146E-7</v>
      </c>
      <c r="J9" s="141">
        <f>5.5/3</f>
        <v>1.8333333333333333</v>
      </c>
      <c r="K9" s="138">
        <f>I9*J9</f>
        <v>3.9341917024228768E-7</v>
      </c>
      <c r="L9" s="173"/>
      <c r="M9" s="168"/>
      <c r="N9" s="170"/>
      <c r="O9" s="144">
        <f>[1]dérive!$D$14</f>
        <v>6.9999999999999997E-7</v>
      </c>
      <c r="P9" s="142"/>
      <c r="Q9" s="138">
        <f>O9/$P$4</f>
        <v>3.4999999999999998E-7</v>
      </c>
      <c r="R9" s="156"/>
      <c r="S9" s="159">
        <f>Q9</f>
        <v>3.4999999999999998E-7</v>
      </c>
      <c r="T9" s="159">
        <f>SQRT((K9^2)+(Q9^2)+(S9^2))</f>
        <v>6.322805101488817E-7</v>
      </c>
    </row>
    <row r="10" spans="1:20" ht="12.6" customHeight="1" x14ac:dyDescent="0.2">
      <c r="A10" s="188"/>
      <c r="B10" s="142"/>
      <c r="C10" s="26">
        <v>2</v>
      </c>
      <c r="D10" s="49">
        <v>20</v>
      </c>
      <c r="E10" s="142"/>
      <c r="F10" s="37">
        <f>D10+$E$9</f>
        <v>20</v>
      </c>
      <c r="G10" s="154"/>
      <c r="H10" s="154"/>
      <c r="I10" s="139"/>
      <c r="J10" s="142"/>
      <c r="K10" s="139"/>
      <c r="L10" s="173"/>
      <c r="M10" s="168"/>
      <c r="N10" s="170"/>
      <c r="O10" s="145"/>
      <c r="P10" s="142"/>
      <c r="Q10" s="139"/>
      <c r="R10" s="157"/>
      <c r="S10" s="139"/>
      <c r="T10" s="139"/>
    </row>
    <row r="11" spans="1:20" ht="12.6" customHeight="1" x14ac:dyDescent="0.2">
      <c r="A11" s="188"/>
      <c r="B11" s="142"/>
      <c r="C11" s="18">
        <v>3</v>
      </c>
      <c r="D11" s="49">
        <v>19.999700000000001</v>
      </c>
      <c r="E11" s="142"/>
      <c r="F11" s="37">
        <f>D11+$E$9</f>
        <v>19.999700000000001</v>
      </c>
      <c r="G11" s="154"/>
      <c r="H11" s="154"/>
      <c r="I11" s="139"/>
      <c r="J11" s="142"/>
      <c r="K11" s="139"/>
      <c r="L11" s="173"/>
      <c r="M11" s="168"/>
      <c r="N11" s="170"/>
      <c r="O11" s="145"/>
      <c r="P11" s="142"/>
      <c r="Q11" s="139"/>
      <c r="R11" s="157"/>
      <c r="S11" s="139"/>
      <c r="T11" s="139"/>
    </row>
    <row r="12" spans="1:20" ht="12.6" customHeight="1" x14ac:dyDescent="0.2">
      <c r="A12" s="188"/>
      <c r="B12" s="142"/>
      <c r="C12" s="18">
        <v>4</v>
      </c>
      <c r="D12" s="49">
        <v>19.9998</v>
      </c>
      <c r="E12" s="142"/>
      <c r="F12" s="37">
        <f>D12+$E$9</f>
        <v>19.9998</v>
      </c>
      <c r="G12" s="154"/>
      <c r="H12" s="154"/>
      <c r="I12" s="139"/>
      <c r="J12" s="142"/>
      <c r="K12" s="139"/>
      <c r="L12" s="173"/>
      <c r="M12" s="168"/>
      <c r="N12" s="170"/>
      <c r="O12" s="145"/>
      <c r="P12" s="142"/>
      <c r="Q12" s="139"/>
      <c r="R12" s="157"/>
      <c r="S12" s="139"/>
      <c r="T12" s="139"/>
    </row>
    <row r="13" spans="1:20" ht="12.6" customHeight="1" x14ac:dyDescent="0.2">
      <c r="A13" s="188"/>
      <c r="B13" s="143"/>
      <c r="C13" s="18">
        <v>5</v>
      </c>
      <c r="D13" s="49">
        <v>20</v>
      </c>
      <c r="E13" s="143"/>
      <c r="F13" s="37">
        <f>D13+$E$9</f>
        <v>20</v>
      </c>
      <c r="G13" s="155"/>
      <c r="H13" s="155"/>
      <c r="I13" s="140"/>
      <c r="J13" s="143"/>
      <c r="K13" s="140"/>
      <c r="L13" s="173"/>
      <c r="M13" s="168"/>
      <c r="N13" s="170"/>
      <c r="O13" s="146"/>
      <c r="P13" s="142"/>
      <c r="Q13" s="140"/>
      <c r="R13" s="158"/>
      <c r="S13" s="140"/>
      <c r="T13" s="140"/>
    </row>
    <row r="14" spans="1:20" ht="12.6" customHeight="1" x14ac:dyDescent="0.2">
      <c r="A14" s="188"/>
      <c r="B14" s="147">
        <v>50</v>
      </c>
      <c r="C14" s="18">
        <v>1</v>
      </c>
      <c r="D14" s="49">
        <v>49.997399999999999</v>
      </c>
      <c r="E14" s="183">
        <f>[1]dérive!$C$15*1000</f>
        <v>0</v>
      </c>
      <c r="F14" s="37">
        <f>D14+$E$14</f>
        <v>49.997399999999999</v>
      </c>
      <c r="G14" s="153">
        <f>AVERAGE(F14:F18)</f>
        <v>49.997339999999994</v>
      </c>
      <c r="H14" s="153">
        <f>G14-B14</f>
        <v>-2.6600000000058799E-3</v>
      </c>
      <c r="I14" s="138">
        <f>((MAX(D14:D18)-MIN(D14:D18))/2.33)/1000</f>
        <v>8.5836909871044575E-8</v>
      </c>
      <c r="J14" s="141">
        <f>5.5/3</f>
        <v>1.8333333333333333</v>
      </c>
      <c r="K14" s="138">
        <f>I14*J14</f>
        <v>1.5736766809691504E-7</v>
      </c>
      <c r="L14" s="173"/>
      <c r="M14" s="168"/>
      <c r="N14" s="170"/>
      <c r="O14" s="144">
        <f>[1]dérive!$D$15</f>
        <v>7.9999999999999996E-7</v>
      </c>
      <c r="P14" s="142"/>
      <c r="Q14" s="138">
        <f>O14/$P$4</f>
        <v>3.9999999999999998E-7</v>
      </c>
      <c r="R14" s="156"/>
      <c r="S14" s="159">
        <f>Q14</f>
        <v>3.9999999999999998E-7</v>
      </c>
      <c r="T14" s="159">
        <f>SQRT((K14^2)+(Q14^2)+(S14^2))</f>
        <v>5.8716657173434256E-7</v>
      </c>
    </row>
    <row r="15" spans="1:20" ht="12.6" customHeight="1" x14ac:dyDescent="0.2">
      <c r="A15" s="188"/>
      <c r="B15" s="142"/>
      <c r="C15" s="18">
        <v>2</v>
      </c>
      <c r="D15" s="49">
        <v>49.997399999999999</v>
      </c>
      <c r="E15" s="142"/>
      <c r="F15" s="37">
        <f>D15+$E$14</f>
        <v>49.997399999999999</v>
      </c>
      <c r="G15" s="154"/>
      <c r="H15" s="154"/>
      <c r="I15" s="139"/>
      <c r="J15" s="142"/>
      <c r="K15" s="139"/>
      <c r="L15" s="173"/>
      <c r="M15" s="168"/>
      <c r="N15" s="170"/>
      <c r="O15" s="145"/>
      <c r="P15" s="142"/>
      <c r="Q15" s="139"/>
      <c r="R15" s="157"/>
      <c r="S15" s="139"/>
      <c r="T15" s="139"/>
    </row>
    <row r="16" spans="1:20" ht="12.6" customHeight="1" x14ac:dyDescent="0.2">
      <c r="A16" s="188"/>
      <c r="B16" s="142"/>
      <c r="C16" s="18">
        <v>3</v>
      </c>
      <c r="D16" s="49">
        <v>49.997199999999999</v>
      </c>
      <c r="E16" s="142"/>
      <c r="F16" s="37">
        <f>D16+$E$14</f>
        <v>49.997199999999999</v>
      </c>
      <c r="G16" s="154"/>
      <c r="H16" s="154"/>
      <c r="I16" s="139"/>
      <c r="J16" s="142"/>
      <c r="K16" s="139"/>
      <c r="L16" s="173"/>
      <c r="M16" s="168"/>
      <c r="N16" s="170"/>
      <c r="O16" s="145"/>
      <c r="P16" s="142"/>
      <c r="Q16" s="139"/>
      <c r="R16" s="157"/>
      <c r="S16" s="139"/>
      <c r="T16" s="139"/>
    </row>
    <row r="17" spans="1:20" ht="12.6" customHeight="1" x14ac:dyDescent="0.2">
      <c r="A17" s="188"/>
      <c r="B17" s="142"/>
      <c r="C17" s="18">
        <v>4</v>
      </c>
      <c r="D17" s="49">
        <v>49.997300000000003</v>
      </c>
      <c r="E17" s="142"/>
      <c r="F17" s="37">
        <f>D17+$E$14</f>
        <v>49.997300000000003</v>
      </c>
      <c r="G17" s="154"/>
      <c r="H17" s="154"/>
      <c r="I17" s="139"/>
      <c r="J17" s="142"/>
      <c r="K17" s="139"/>
      <c r="L17" s="173"/>
      <c r="M17" s="168"/>
      <c r="N17" s="170"/>
      <c r="O17" s="145"/>
      <c r="P17" s="142"/>
      <c r="Q17" s="139"/>
      <c r="R17" s="157"/>
      <c r="S17" s="139"/>
      <c r="T17" s="139"/>
    </row>
    <row r="18" spans="1:20" ht="12.6" customHeight="1" x14ac:dyDescent="0.2">
      <c r="A18" s="188"/>
      <c r="B18" s="143"/>
      <c r="C18" s="18">
        <v>5</v>
      </c>
      <c r="D18" s="49">
        <v>49.997399999999999</v>
      </c>
      <c r="E18" s="143"/>
      <c r="F18" s="37">
        <f>D18+$E$14</f>
        <v>49.997399999999999</v>
      </c>
      <c r="G18" s="155"/>
      <c r="H18" s="155"/>
      <c r="I18" s="140"/>
      <c r="J18" s="143"/>
      <c r="K18" s="140"/>
      <c r="L18" s="173"/>
      <c r="M18" s="168"/>
      <c r="N18" s="170"/>
      <c r="O18" s="146"/>
      <c r="P18" s="142"/>
      <c r="Q18" s="140"/>
      <c r="R18" s="158"/>
      <c r="S18" s="140"/>
      <c r="T18" s="140"/>
    </row>
    <row r="19" spans="1:20" ht="12.6" customHeight="1" x14ac:dyDescent="0.2">
      <c r="A19" s="188"/>
      <c r="B19" s="147">
        <v>100</v>
      </c>
      <c r="C19" s="18">
        <v>1</v>
      </c>
      <c r="D19" s="49">
        <v>99.997299999999996</v>
      </c>
      <c r="E19" s="183">
        <f>[1]dérive!$C$16*1000</f>
        <v>5.0000000000238742E-4</v>
      </c>
      <c r="F19" s="37">
        <f>D19+$E$19</f>
        <v>99.997799999999998</v>
      </c>
      <c r="G19" s="153">
        <f>AVERAGE(F19:F23)</f>
        <v>99.997659999999996</v>
      </c>
      <c r="H19" s="153">
        <f>G19-B19</f>
        <v>-2.3400000000037835E-3</v>
      </c>
      <c r="I19" s="138">
        <f>((MAX(D19:D23)-MIN(D19:D23))/2.33)/1000</f>
        <v>1.2875536480504212E-7</v>
      </c>
      <c r="J19" s="141">
        <f>5.5/3</f>
        <v>1.8333333333333333</v>
      </c>
      <c r="K19" s="138">
        <f>I19*J19</f>
        <v>2.3605150214257721E-7</v>
      </c>
      <c r="L19" s="173"/>
      <c r="M19" s="168"/>
      <c r="N19" s="170"/>
      <c r="O19" s="144">
        <f>[1]dérive!$D$16</f>
        <v>8.9999999999999996E-7</v>
      </c>
      <c r="P19" s="142"/>
      <c r="Q19" s="138">
        <f>O19/$P$4</f>
        <v>4.4999999999999998E-7</v>
      </c>
      <c r="R19" s="156"/>
      <c r="S19" s="159">
        <f>Q19</f>
        <v>4.4999999999999998E-7</v>
      </c>
      <c r="T19" s="159">
        <f>SQRT((K19^2)+(Q19^2)+(S19^2))</f>
        <v>6.7876381139816751E-7</v>
      </c>
    </row>
    <row r="20" spans="1:20" ht="12.6" customHeight="1" x14ac:dyDescent="0.2">
      <c r="A20" s="188"/>
      <c r="B20" s="142"/>
      <c r="C20" s="18">
        <v>2</v>
      </c>
      <c r="D20" s="49">
        <v>99.997100000000003</v>
      </c>
      <c r="E20" s="142"/>
      <c r="F20" s="37">
        <f>D20+$E$19</f>
        <v>99.997600000000006</v>
      </c>
      <c r="G20" s="154"/>
      <c r="H20" s="154"/>
      <c r="I20" s="139"/>
      <c r="J20" s="142"/>
      <c r="K20" s="139"/>
      <c r="L20" s="173"/>
      <c r="M20" s="168"/>
      <c r="N20" s="170"/>
      <c r="O20" s="145"/>
      <c r="P20" s="142"/>
      <c r="Q20" s="139"/>
      <c r="R20" s="157"/>
      <c r="S20" s="139"/>
      <c r="T20" s="139"/>
    </row>
    <row r="21" spans="1:20" ht="12.6" customHeight="1" x14ac:dyDescent="0.2">
      <c r="A21" s="188"/>
      <c r="B21" s="142"/>
      <c r="C21" s="18">
        <v>3</v>
      </c>
      <c r="D21" s="49">
        <v>99.997</v>
      </c>
      <c r="E21" s="142"/>
      <c r="F21" s="37">
        <f>D21+$E$19</f>
        <v>99.997500000000002</v>
      </c>
      <c r="G21" s="154"/>
      <c r="H21" s="154"/>
      <c r="I21" s="139"/>
      <c r="J21" s="142"/>
      <c r="K21" s="139"/>
      <c r="L21" s="173"/>
      <c r="M21" s="168"/>
      <c r="N21" s="170"/>
      <c r="O21" s="145"/>
      <c r="P21" s="142"/>
      <c r="Q21" s="139"/>
      <c r="R21" s="157"/>
      <c r="S21" s="139"/>
      <c r="T21" s="139"/>
    </row>
    <row r="22" spans="1:20" ht="12.6" customHeight="1" x14ac:dyDescent="0.2">
      <c r="A22" s="188"/>
      <c r="B22" s="142"/>
      <c r="C22" s="18">
        <v>4</v>
      </c>
      <c r="D22" s="49">
        <v>99.997100000000003</v>
      </c>
      <c r="E22" s="142"/>
      <c r="F22" s="37">
        <f>D22+$E$19</f>
        <v>99.997600000000006</v>
      </c>
      <c r="G22" s="154"/>
      <c r="H22" s="154"/>
      <c r="I22" s="139"/>
      <c r="J22" s="142"/>
      <c r="K22" s="139"/>
      <c r="L22" s="173"/>
      <c r="M22" s="168"/>
      <c r="N22" s="170"/>
      <c r="O22" s="145"/>
      <c r="P22" s="142"/>
      <c r="Q22" s="139"/>
      <c r="R22" s="157"/>
      <c r="S22" s="139"/>
      <c r="T22" s="139"/>
    </row>
    <row r="23" spans="1:20" ht="12.6" customHeight="1" x14ac:dyDescent="0.2">
      <c r="A23" s="188"/>
      <c r="B23" s="143"/>
      <c r="C23" s="18">
        <v>5</v>
      </c>
      <c r="D23" s="49">
        <v>99.997299999999996</v>
      </c>
      <c r="E23" s="143"/>
      <c r="F23" s="37">
        <f>D23+$E$19</f>
        <v>99.997799999999998</v>
      </c>
      <c r="G23" s="155"/>
      <c r="H23" s="155"/>
      <c r="I23" s="140"/>
      <c r="J23" s="143"/>
      <c r="K23" s="140"/>
      <c r="L23" s="173"/>
      <c r="M23" s="168"/>
      <c r="N23" s="170"/>
      <c r="O23" s="146"/>
      <c r="P23" s="142"/>
      <c r="Q23" s="140"/>
      <c r="R23" s="158"/>
      <c r="S23" s="140"/>
      <c r="T23" s="140"/>
    </row>
    <row r="24" spans="1:20" ht="12.6" customHeight="1" x14ac:dyDescent="0.2">
      <c r="A24" s="188"/>
      <c r="B24" s="147">
        <v>150</v>
      </c>
      <c r="C24" s="18">
        <v>1</v>
      </c>
      <c r="D24" s="49">
        <v>149.99700000000001</v>
      </c>
      <c r="E24" s="183">
        <f>[1]dérive!$C$17*1000</f>
        <v>4.0000000001327862E-4</v>
      </c>
      <c r="F24" s="37">
        <f>D24+$E$24</f>
        <v>149.99740000000003</v>
      </c>
      <c r="G24" s="153">
        <f>AVERAGE(F24:F28)</f>
        <v>149.99744000000001</v>
      </c>
      <c r="H24" s="153">
        <f>G24-B24</f>
        <v>-2.5599999999883494E-3</v>
      </c>
      <c r="I24" s="138">
        <f>((MAX(D24:D28)-MIN(D24:D28))/2.33)/1000</f>
        <v>1.7167381973599009E-7</v>
      </c>
      <c r="J24" s="141">
        <f>5.5/3</f>
        <v>1.8333333333333333</v>
      </c>
      <c r="K24" s="138">
        <f>I24*J24</f>
        <v>3.1473533618264846E-7</v>
      </c>
      <c r="L24" s="173"/>
      <c r="M24" s="168"/>
      <c r="N24" s="170"/>
      <c r="O24" s="144">
        <f>[1]dérive!$D$17</f>
        <v>1.1999999999999999E-6</v>
      </c>
      <c r="P24" s="142"/>
      <c r="Q24" s="138">
        <f>O24/$P$4</f>
        <v>5.9999999999999997E-7</v>
      </c>
      <c r="R24" s="156"/>
      <c r="S24" s="159">
        <f>Q24</f>
        <v>5.9999999999999997E-7</v>
      </c>
      <c r="T24" s="159">
        <f>SQRT((K24^2)+(Q24^2)+(S24^2))</f>
        <v>9.0501841519496423E-7</v>
      </c>
    </row>
    <row r="25" spans="1:20" ht="12.6" customHeight="1" x14ac:dyDescent="0.2">
      <c r="A25" s="188"/>
      <c r="B25" s="142"/>
      <c r="C25" s="18">
        <v>2</v>
      </c>
      <c r="D25" s="49">
        <v>149.9973</v>
      </c>
      <c r="E25" s="142"/>
      <c r="F25" s="37">
        <f>D25+$E$24</f>
        <v>149.99770000000001</v>
      </c>
      <c r="G25" s="154"/>
      <c r="H25" s="154"/>
      <c r="I25" s="139"/>
      <c r="J25" s="142"/>
      <c r="K25" s="139"/>
      <c r="L25" s="173"/>
      <c r="M25" s="168"/>
      <c r="N25" s="170"/>
      <c r="O25" s="145"/>
      <c r="P25" s="142"/>
      <c r="Q25" s="139"/>
      <c r="R25" s="157"/>
      <c r="S25" s="139"/>
      <c r="T25" s="139"/>
    </row>
    <row r="26" spans="1:20" ht="12.6" customHeight="1" x14ac:dyDescent="0.2">
      <c r="A26" s="188"/>
      <c r="B26" s="142"/>
      <c r="C26" s="18">
        <v>3</v>
      </c>
      <c r="D26" s="49">
        <v>149.99700000000001</v>
      </c>
      <c r="E26" s="142"/>
      <c r="F26" s="37">
        <f>D26+$E$24</f>
        <v>149.99740000000003</v>
      </c>
      <c r="G26" s="154"/>
      <c r="H26" s="154"/>
      <c r="I26" s="139"/>
      <c r="J26" s="142"/>
      <c r="K26" s="139"/>
      <c r="L26" s="173"/>
      <c r="M26" s="168"/>
      <c r="N26" s="170"/>
      <c r="O26" s="145"/>
      <c r="P26" s="142"/>
      <c r="Q26" s="139"/>
      <c r="R26" s="157"/>
      <c r="S26" s="139"/>
      <c r="T26" s="139"/>
    </row>
    <row r="27" spans="1:20" ht="12.6" customHeight="1" x14ac:dyDescent="0.2">
      <c r="A27" s="188"/>
      <c r="B27" s="142"/>
      <c r="C27" s="18">
        <v>4</v>
      </c>
      <c r="D27" s="49">
        <v>149.99700000000001</v>
      </c>
      <c r="E27" s="142"/>
      <c r="F27" s="37">
        <f>D27+$E$24</f>
        <v>149.99740000000003</v>
      </c>
      <c r="G27" s="154"/>
      <c r="H27" s="154"/>
      <c r="I27" s="139"/>
      <c r="J27" s="142"/>
      <c r="K27" s="139"/>
      <c r="L27" s="173"/>
      <c r="M27" s="168"/>
      <c r="N27" s="170"/>
      <c r="O27" s="145"/>
      <c r="P27" s="142"/>
      <c r="Q27" s="139"/>
      <c r="R27" s="157"/>
      <c r="S27" s="139"/>
      <c r="T27" s="139"/>
    </row>
    <row r="28" spans="1:20" ht="12.6" customHeight="1" x14ac:dyDescent="0.2">
      <c r="A28" s="188"/>
      <c r="B28" s="143"/>
      <c r="C28" s="18">
        <v>5</v>
      </c>
      <c r="D28" s="49">
        <v>149.99690000000001</v>
      </c>
      <c r="E28" s="143"/>
      <c r="F28" s="37">
        <f>D28+$E$24</f>
        <v>149.99730000000002</v>
      </c>
      <c r="G28" s="155"/>
      <c r="H28" s="155"/>
      <c r="I28" s="140"/>
      <c r="J28" s="143"/>
      <c r="K28" s="140"/>
      <c r="L28" s="173"/>
      <c r="M28" s="168"/>
      <c r="N28" s="170"/>
      <c r="O28" s="146"/>
      <c r="P28" s="142"/>
      <c r="Q28" s="140"/>
      <c r="R28" s="158"/>
      <c r="S28" s="140"/>
      <c r="T28" s="140"/>
    </row>
    <row r="29" spans="1:20" ht="12.6" customHeight="1" x14ac:dyDescent="0.2">
      <c r="A29" s="188"/>
      <c r="B29" s="147">
        <v>200</v>
      </c>
      <c r="C29" s="18">
        <v>1</v>
      </c>
      <c r="D29" s="49">
        <v>199.99770000000001</v>
      </c>
      <c r="E29" s="183">
        <f>[1]dérive!$C$18*1000</f>
        <v>4.9999999998817657E-4</v>
      </c>
      <c r="F29" s="37">
        <f>D29+$E$29</f>
        <v>199.9982</v>
      </c>
      <c r="G29" s="153">
        <f>AVERAGE(F29:F33)</f>
        <v>199.99823999999998</v>
      </c>
      <c r="H29" s="153">
        <f>G29-B29</f>
        <v>-1.7600000000186355E-3</v>
      </c>
      <c r="I29" s="138">
        <f>((MAX(D29:D33)-MIN(D29:D33))/2.33)/1000</f>
        <v>4.2918454937047066E-8</v>
      </c>
      <c r="J29" s="141">
        <f>5.5/3</f>
        <v>1.8333333333333333</v>
      </c>
      <c r="K29" s="138">
        <f>I29*J29</f>
        <v>7.8683834051252956E-8</v>
      </c>
      <c r="L29" s="173"/>
      <c r="M29" s="168"/>
      <c r="N29" s="170"/>
      <c r="O29" s="144">
        <f>[1]dérive!$D$18</f>
        <v>1.3999999999999999E-6</v>
      </c>
      <c r="P29" s="142"/>
      <c r="Q29" s="138">
        <f>O29/$P$4</f>
        <v>6.9999999999999997E-7</v>
      </c>
      <c r="R29" s="156"/>
      <c r="S29" s="159">
        <f>Q29</f>
        <v>6.9999999999999997E-7</v>
      </c>
      <c r="T29" s="159">
        <f>SQRT((K29^2)+(Q29^2)+(S29^2))</f>
        <v>9.9307157130843558E-7</v>
      </c>
    </row>
    <row r="30" spans="1:20" ht="12.6" customHeight="1" x14ac:dyDescent="0.2">
      <c r="A30" s="188"/>
      <c r="B30" s="142"/>
      <c r="C30" s="18">
        <v>2</v>
      </c>
      <c r="D30" s="49">
        <v>199.99780000000001</v>
      </c>
      <c r="E30" s="142"/>
      <c r="F30" s="37">
        <f>D30+$E$29</f>
        <v>199.9983</v>
      </c>
      <c r="G30" s="154"/>
      <c r="H30" s="154"/>
      <c r="I30" s="139"/>
      <c r="J30" s="142"/>
      <c r="K30" s="139"/>
      <c r="L30" s="173"/>
      <c r="M30" s="168"/>
      <c r="N30" s="170"/>
      <c r="O30" s="145"/>
      <c r="P30" s="142"/>
      <c r="Q30" s="139"/>
      <c r="R30" s="157"/>
      <c r="S30" s="139"/>
      <c r="T30" s="139"/>
    </row>
    <row r="31" spans="1:20" ht="12.6" customHeight="1" x14ac:dyDescent="0.2">
      <c r="A31" s="188"/>
      <c r="B31" s="142"/>
      <c r="C31" s="18">
        <v>3</v>
      </c>
      <c r="D31" s="49">
        <v>199.99780000000001</v>
      </c>
      <c r="E31" s="142"/>
      <c r="F31" s="37">
        <f>D31+$E$29</f>
        <v>199.9983</v>
      </c>
      <c r="G31" s="154"/>
      <c r="H31" s="154"/>
      <c r="I31" s="139"/>
      <c r="J31" s="142"/>
      <c r="K31" s="139"/>
      <c r="L31" s="173"/>
      <c r="M31" s="168"/>
      <c r="N31" s="170"/>
      <c r="O31" s="145"/>
      <c r="P31" s="142"/>
      <c r="Q31" s="139"/>
      <c r="R31" s="157"/>
      <c r="S31" s="139"/>
      <c r="T31" s="139"/>
    </row>
    <row r="32" spans="1:20" ht="12.6" customHeight="1" x14ac:dyDescent="0.2">
      <c r="A32" s="188"/>
      <c r="B32" s="142"/>
      <c r="C32" s="18">
        <v>4</v>
      </c>
      <c r="D32" s="49">
        <v>199.99770000000001</v>
      </c>
      <c r="E32" s="142"/>
      <c r="F32" s="37">
        <f>D32+$E$29</f>
        <v>199.9982</v>
      </c>
      <c r="G32" s="154"/>
      <c r="H32" s="154"/>
      <c r="I32" s="139"/>
      <c r="J32" s="142"/>
      <c r="K32" s="139"/>
      <c r="L32" s="173"/>
      <c r="M32" s="168"/>
      <c r="N32" s="170"/>
      <c r="O32" s="145"/>
      <c r="P32" s="142"/>
      <c r="Q32" s="139"/>
      <c r="R32" s="157"/>
      <c r="S32" s="139"/>
      <c r="T32" s="139"/>
    </row>
    <row r="33" spans="1:20" ht="12.6" customHeight="1" x14ac:dyDescent="0.2">
      <c r="A33" s="188"/>
      <c r="B33" s="143"/>
      <c r="C33" s="18">
        <v>5</v>
      </c>
      <c r="D33" s="49">
        <v>199.99770000000001</v>
      </c>
      <c r="E33" s="143"/>
      <c r="F33" s="37">
        <f>D33+$E$29</f>
        <v>199.9982</v>
      </c>
      <c r="G33" s="155"/>
      <c r="H33" s="155"/>
      <c r="I33" s="140"/>
      <c r="J33" s="143"/>
      <c r="K33" s="140"/>
      <c r="L33" s="173"/>
      <c r="M33" s="168"/>
      <c r="N33" s="170"/>
      <c r="O33" s="146"/>
      <c r="P33" s="142"/>
      <c r="Q33" s="140"/>
      <c r="R33" s="158"/>
      <c r="S33" s="140"/>
      <c r="T33" s="140"/>
    </row>
    <row r="34" spans="1:20" ht="12.6" customHeight="1" x14ac:dyDescent="0.2">
      <c r="A34" s="188"/>
      <c r="B34" s="147">
        <v>300</v>
      </c>
      <c r="C34" s="18">
        <v>1</v>
      </c>
      <c r="D34" s="67">
        <v>0.29999700000000001</v>
      </c>
      <c r="E34" s="182">
        <f>[1]dérive!$C$27</f>
        <v>2.9999999999752447E-6</v>
      </c>
      <c r="F34" s="68">
        <f>D34+$E$34</f>
        <v>0.3</v>
      </c>
      <c r="G34" s="165">
        <f>AVERAGE(F34:F38)</f>
        <v>0.3</v>
      </c>
      <c r="H34" s="165">
        <f>G34*1000-B34</f>
        <v>0</v>
      </c>
      <c r="I34" s="138">
        <f>((MAX(D34:D38)-MIN(D34:D38))/2.33)/1000</f>
        <v>0</v>
      </c>
      <c r="J34" s="141">
        <f>5.5/3</f>
        <v>1.8333333333333333</v>
      </c>
      <c r="K34" s="138">
        <f>I34*J34</f>
        <v>0</v>
      </c>
      <c r="L34" s="173"/>
      <c r="M34" s="168"/>
      <c r="N34" s="170"/>
      <c r="O34" s="144">
        <f>[1]dérive!$D$27</f>
        <v>3.0000000000000001E-6</v>
      </c>
      <c r="P34" s="142"/>
      <c r="Q34" s="138">
        <f>O34/$P$4</f>
        <v>1.5E-6</v>
      </c>
      <c r="R34" s="156"/>
      <c r="S34" s="159">
        <f>Q34</f>
        <v>1.5E-6</v>
      </c>
      <c r="T34" s="159">
        <f>SQRT((K34^2)+(Q34^2)+(S34^2))</f>
        <v>2.1213203435596428E-6</v>
      </c>
    </row>
    <row r="35" spans="1:20" ht="12.6" customHeight="1" x14ac:dyDescent="0.2">
      <c r="A35" s="188"/>
      <c r="B35" s="142"/>
      <c r="C35" s="18">
        <v>2</v>
      </c>
      <c r="D35" s="67">
        <v>0.29999700000000001</v>
      </c>
      <c r="E35" s="166"/>
      <c r="F35" s="68">
        <f>D35+$E$34</f>
        <v>0.3</v>
      </c>
      <c r="G35" s="166"/>
      <c r="H35" s="166"/>
      <c r="I35" s="139"/>
      <c r="J35" s="142"/>
      <c r="K35" s="139"/>
      <c r="L35" s="173"/>
      <c r="M35" s="168"/>
      <c r="N35" s="170"/>
      <c r="O35" s="145"/>
      <c r="P35" s="142"/>
      <c r="Q35" s="139"/>
      <c r="R35" s="157"/>
      <c r="S35" s="139"/>
      <c r="T35" s="139"/>
    </row>
    <row r="36" spans="1:20" ht="12.6" customHeight="1" x14ac:dyDescent="0.2">
      <c r="A36" s="188"/>
      <c r="B36" s="142"/>
      <c r="C36" s="18">
        <v>3</v>
      </c>
      <c r="D36" s="67">
        <v>0.29999700000000001</v>
      </c>
      <c r="E36" s="166"/>
      <c r="F36" s="68">
        <f>D36+$E$34</f>
        <v>0.3</v>
      </c>
      <c r="G36" s="166"/>
      <c r="H36" s="166"/>
      <c r="I36" s="139"/>
      <c r="J36" s="142"/>
      <c r="K36" s="139"/>
      <c r="L36" s="173"/>
      <c r="M36" s="168"/>
      <c r="N36" s="170"/>
      <c r="O36" s="145"/>
      <c r="P36" s="142"/>
      <c r="Q36" s="139"/>
      <c r="R36" s="157"/>
      <c r="S36" s="139"/>
      <c r="T36" s="139"/>
    </row>
    <row r="37" spans="1:20" ht="12.6" customHeight="1" x14ac:dyDescent="0.2">
      <c r="A37" s="188"/>
      <c r="B37" s="142"/>
      <c r="C37" s="18">
        <v>4</v>
      </c>
      <c r="D37" s="67">
        <v>0.29999700000000001</v>
      </c>
      <c r="E37" s="166"/>
      <c r="F37" s="68">
        <f>D37+$E$34</f>
        <v>0.3</v>
      </c>
      <c r="G37" s="166"/>
      <c r="H37" s="166"/>
      <c r="I37" s="139"/>
      <c r="J37" s="142"/>
      <c r="K37" s="139"/>
      <c r="L37" s="173"/>
      <c r="M37" s="168"/>
      <c r="N37" s="170"/>
      <c r="O37" s="145"/>
      <c r="P37" s="142"/>
      <c r="Q37" s="139"/>
      <c r="R37" s="157"/>
      <c r="S37" s="139"/>
      <c r="T37" s="139"/>
    </row>
    <row r="38" spans="1:20" ht="12.6" customHeight="1" x14ac:dyDescent="0.2">
      <c r="A38" s="188"/>
      <c r="B38" s="143"/>
      <c r="C38" s="18">
        <v>5</v>
      </c>
      <c r="D38" s="67">
        <v>0.29999700000000001</v>
      </c>
      <c r="E38" s="167"/>
      <c r="F38" s="68">
        <f>D38+$E$34</f>
        <v>0.3</v>
      </c>
      <c r="G38" s="167"/>
      <c r="H38" s="167"/>
      <c r="I38" s="140"/>
      <c r="J38" s="143"/>
      <c r="K38" s="140"/>
      <c r="L38" s="174"/>
      <c r="M38" s="169"/>
      <c r="N38" s="171"/>
      <c r="O38" s="146"/>
      <c r="P38" s="143"/>
      <c r="Q38" s="140"/>
      <c r="R38" s="158"/>
      <c r="S38" s="140"/>
      <c r="T38" s="140"/>
    </row>
    <row r="39" spans="1:20" ht="12.6" customHeight="1" x14ac:dyDescent="0.2">
      <c r="A39" s="160" t="s">
        <v>9</v>
      </c>
      <c r="B39" s="187">
        <v>-2</v>
      </c>
      <c r="C39" s="18">
        <v>1</v>
      </c>
      <c r="D39" s="67">
        <v>-2.0000309999999999</v>
      </c>
      <c r="E39" s="182">
        <f>[1]dérive!$C$24</f>
        <v>1.7999999999851468E-5</v>
      </c>
      <c r="F39" s="68">
        <f>D39+$E$39</f>
        <v>-2.000013</v>
      </c>
      <c r="G39" s="165">
        <f>AVERAGE(F39:F43)</f>
        <v>-2.0000122</v>
      </c>
      <c r="H39" s="165">
        <f>G39-B39</f>
        <v>-1.2200000000017752E-5</v>
      </c>
      <c r="I39" s="138">
        <f>((MAX(D39:D43)-MIN(D39:D43))/2.33)</f>
        <v>4.2918454922561746E-7</v>
      </c>
      <c r="J39" s="141">
        <f>5.5/3</f>
        <v>1.8333333333333333</v>
      </c>
      <c r="K39" s="138">
        <f>I39*J39</f>
        <v>7.8683834024696536E-7</v>
      </c>
      <c r="L39" s="160">
        <v>1.0000000000000001E-5</v>
      </c>
      <c r="M39" s="160">
        <f>SQRT(12)</f>
        <v>3.4641016151377544</v>
      </c>
      <c r="N39" s="138">
        <f>L39/M39</f>
        <v>2.8867513459481293E-6</v>
      </c>
      <c r="O39" s="144">
        <f>[1]dérive!$D$24</f>
        <v>9.0000000000000002E-6</v>
      </c>
      <c r="P39" s="160">
        <v>2</v>
      </c>
      <c r="Q39" s="138">
        <f>O39/$P$39</f>
        <v>4.5000000000000001E-6</v>
      </c>
      <c r="R39" s="156"/>
      <c r="S39" s="159">
        <f>Q39</f>
        <v>4.5000000000000001E-6</v>
      </c>
      <c r="T39" s="159">
        <f>SQRT((K39^2)+(Q39^2)+(S39^2))</f>
        <v>6.4124187771606589E-6</v>
      </c>
    </row>
    <row r="40" spans="1:20" ht="12.6" customHeight="1" x14ac:dyDescent="0.2">
      <c r="A40" s="142"/>
      <c r="B40" s="142"/>
      <c r="C40" s="18">
        <v>2</v>
      </c>
      <c r="D40" s="67">
        <v>-2.0000300000000002</v>
      </c>
      <c r="E40" s="166"/>
      <c r="F40" s="68">
        <f>D40+$E$39</f>
        <v>-2.0000120000000003</v>
      </c>
      <c r="G40" s="166"/>
      <c r="H40" s="166"/>
      <c r="I40" s="139"/>
      <c r="J40" s="142"/>
      <c r="K40" s="139"/>
      <c r="L40" s="142"/>
      <c r="M40" s="142"/>
      <c r="N40" s="180"/>
      <c r="O40" s="145"/>
      <c r="P40" s="142"/>
      <c r="Q40" s="139"/>
      <c r="R40" s="157"/>
      <c r="S40" s="139"/>
      <c r="T40" s="139"/>
    </row>
    <row r="41" spans="1:20" ht="12.6" customHeight="1" x14ac:dyDescent="0.2">
      <c r="A41" s="142"/>
      <c r="B41" s="142"/>
      <c r="C41" s="1">
        <v>3</v>
      </c>
      <c r="D41" s="67">
        <v>-2.0000300000000002</v>
      </c>
      <c r="E41" s="166"/>
      <c r="F41" s="68">
        <f>D41+$E$39</f>
        <v>-2.0000120000000003</v>
      </c>
      <c r="G41" s="166"/>
      <c r="H41" s="166"/>
      <c r="I41" s="139"/>
      <c r="J41" s="142"/>
      <c r="K41" s="139"/>
      <c r="L41" s="142"/>
      <c r="M41" s="142"/>
      <c r="N41" s="180"/>
      <c r="O41" s="145"/>
      <c r="P41" s="142"/>
      <c r="Q41" s="139"/>
      <c r="R41" s="157"/>
      <c r="S41" s="139"/>
      <c r="T41" s="139"/>
    </row>
    <row r="42" spans="1:20" ht="12.6" customHeight="1" x14ac:dyDescent="0.2">
      <c r="A42" s="142"/>
      <c r="B42" s="142"/>
      <c r="C42" s="1">
        <v>4</v>
      </c>
      <c r="D42" s="67">
        <v>-2.0000300000000002</v>
      </c>
      <c r="E42" s="166"/>
      <c r="F42" s="68">
        <f>D42+$E$39</f>
        <v>-2.0000120000000003</v>
      </c>
      <c r="G42" s="166"/>
      <c r="H42" s="166"/>
      <c r="I42" s="139"/>
      <c r="J42" s="142"/>
      <c r="K42" s="139"/>
      <c r="L42" s="142"/>
      <c r="M42" s="142"/>
      <c r="N42" s="180"/>
      <c r="O42" s="145"/>
      <c r="P42" s="142"/>
      <c r="Q42" s="139"/>
      <c r="R42" s="157"/>
      <c r="S42" s="139"/>
      <c r="T42" s="139"/>
    </row>
    <row r="43" spans="1:20" ht="12.6" customHeight="1" x14ac:dyDescent="0.2">
      <c r="A43" s="142"/>
      <c r="B43" s="143"/>
      <c r="C43" s="1">
        <v>5</v>
      </c>
      <c r="D43" s="67">
        <v>-2.0000300000000002</v>
      </c>
      <c r="E43" s="167"/>
      <c r="F43" s="68">
        <f>D43+$E$39</f>
        <v>-2.0000120000000003</v>
      </c>
      <c r="G43" s="167"/>
      <c r="H43" s="167"/>
      <c r="I43" s="140"/>
      <c r="J43" s="143"/>
      <c r="K43" s="140"/>
      <c r="L43" s="142"/>
      <c r="M43" s="142"/>
      <c r="N43" s="180"/>
      <c r="O43" s="146"/>
      <c r="P43" s="142"/>
      <c r="Q43" s="140"/>
      <c r="R43" s="158"/>
      <c r="S43" s="140"/>
      <c r="T43" s="140"/>
    </row>
    <row r="44" spans="1:20" ht="12.6" customHeight="1" x14ac:dyDescent="0.2">
      <c r="A44" s="142"/>
      <c r="B44" s="187">
        <v>0.5</v>
      </c>
      <c r="C44" s="1">
        <v>1</v>
      </c>
      <c r="D44" s="67">
        <v>0.50001200000000001</v>
      </c>
      <c r="E44" s="182">
        <f>[1]dérive!$C$28</f>
        <v>4.9999999999772449E-6</v>
      </c>
      <c r="F44" s="68">
        <f>D44+$E$44</f>
        <v>0.50001699999999993</v>
      </c>
      <c r="G44" s="165">
        <f>AVERAGE(F44:F48)</f>
        <v>0.50001699999999993</v>
      </c>
      <c r="H44" s="165">
        <f>G44-B44</f>
        <v>1.6999999999933735E-5</v>
      </c>
      <c r="I44" s="138">
        <f>((MAX(D44:D48)-MIN(D44:D48))/2.33)</f>
        <v>0</v>
      </c>
      <c r="J44" s="141">
        <f>5.5/3</f>
        <v>1.8333333333333333</v>
      </c>
      <c r="K44" s="138">
        <f>I44*J44</f>
        <v>0</v>
      </c>
      <c r="L44" s="142"/>
      <c r="M44" s="142"/>
      <c r="N44" s="180"/>
      <c r="O44" s="144">
        <f>[1]dérive!$D$28</f>
        <v>3.0000000000000001E-6</v>
      </c>
      <c r="P44" s="142"/>
      <c r="Q44" s="138">
        <f>O44/$P$39</f>
        <v>1.5E-6</v>
      </c>
      <c r="R44" s="156"/>
      <c r="S44" s="159">
        <f>Q44</f>
        <v>1.5E-6</v>
      </c>
      <c r="T44" s="159">
        <f>SQRT((K44^2)+(Q44^2)+(S44^2))</f>
        <v>2.1213203435596428E-6</v>
      </c>
    </row>
    <row r="45" spans="1:20" ht="12.6" customHeight="1" x14ac:dyDescent="0.2">
      <c r="A45" s="142"/>
      <c r="B45" s="142"/>
      <c r="C45" s="1">
        <v>2</v>
      </c>
      <c r="D45" s="67">
        <v>0.50001200000000001</v>
      </c>
      <c r="E45" s="166"/>
      <c r="F45" s="68">
        <f>D45+$E$44</f>
        <v>0.50001699999999993</v>
      </c>
      <c r="G45" s="166"/>
      <c r="H45" s="166"/>
      <c r="I45" s="139"/>
      <c r="J45" s="142"/>
      <c r="K45" s="139"/>
      <c r="L45" s="142"/>
      <c r="M45" s="142"/>
      <c r="N45" s="180"/>
      <c r="O45" s="145"/>
      <c r="P45" s="142"/>
      <c r="Q45" s="139"/>
      <c r="R45" s="157"/>
      <c r="S45" s="139"/>
      <c r="T45" s="139"/>
    </row>
    <row r="46" spans="1:20" ht="12.6" customHeight="1" x14ac:dyDescent="0.2">
      <c r="A46" s="142"/>
      <c r="B46" s="142"/>
      <c r="C46" s="1">
        <v>3</v>
      </c>
      <c r="D46" s="67">
        <v>0.50001200000000001</v>
      </c>
      <c r="E46" s="166"/>
      <c r="F46" s="68">
        <f>D46+$E$44</f>
        <v>0.50001699999999993</v>
      </c>
      <c r="G46" s="166"/>
      <c r="H46" s="166"/>
      <c r="I46" s="139"/>
      <c r="J46" s="142"/>
      <c r="K46" s="139"/>
      <c r="L46" s="142"/>
      <c r="M46" s="142"/>
      <c r="N46" s="180"/>
      <c r="O46" s="145"/>
      <c r="P46" s="142"/>
      <c r="Q46" s="139"/>
      <c r="R46" s="157"/>
      <c r="S46" s="139"/>
      <c r="T46" s="139"/>
    </row>
    <row r="47" spans="1:20" ht="12.6" customHeight="1" x14ac:dyDescent="0.2">
      <c r="A47" s="142"/>
      <c r="B47" s="142"/>
      <c r="C47" s="1">
        <v>4</v>
      </c>
      <c r="D47" s="67">
        <v>0.50001200000000001</v>
      </c>
      <c r="E47" s="166"/>
      <c r="F47" s="68">
        <f>D47+$E$44</f>
        <v>0.50001699999999993</v>
      </c>
      <c r="G47" s="166"/>
      <c r="H47" s="166"/>
      <c r="I47" s="139"/>
      <c r="J47" s="142"/>
      <c r="K47" s="139"/>
      <c r="L47" s="142"/>
      <c r="M47" s="142"/>
      <c r="N47" s="180"/>
      <c r="O47" s="145"/>
      <c r="P47" s="142"/>
      <c r="Q47" s="139"/>
      <c r="R47" s="157"/>
      <c r="S47" s="139"/>
      <c r="T47" s="139"/>
    </row>
    <row r="48" spans="1:20" ht="12.6" customHeight="1" x14ac:dyDescent="0.2">
      <c r="A48" s="142"/>
      <c r="B48" s="143"/>
      <c r="C48" s="1">
        <v>5</v>
      </c>
      <c r="D48" s="67">
        <v>0.50001200000000001</v>
      </c>
      <c r="E48" s="167"/>
      <c r="F48" s="68">
        <f>D48+$E$44</f>
        <v>0.50001699999999993</v>
      </c>
      <c r="G48" s="167"/>
      <c r="H48" s="167"/>
      <c r="I48" s="140"/>
      <c r="J48" s="143"/>
      <c r="K48" s="140"/>
      <c r="L48" s="142"/>
      <c r="M48" s="142"/>
      <c r="N48" s="180"/>
      <c r="O48" s="146"/>
      <c r="P48" s="142"/>
      <c r="Q48" s="140"/>
      <c r="R48" s="158"/>
      <c r="S48" s="140"/>
      <c r="T48" s="140"/>
    </row>
    <row r="49" spans="1:20" ht="12.6" customHeight="1" x14ac:dyDescent="0.2">
      <c r="A49" s="142"/>
      <c r="B49" s="187">
        <v>1</v>
      </c>
      <c r="C49" s="1">
        <v>1</v>
      </c>
      <c r="D49" s="67">
        <v>0.99998299999999996</v>
      </c>
      <c r="E49" s="182">
        <f>[1]dérive!$C$29</f>
        <v>-3.9999999998929781E-6</v>
      </c>
      <c r="F49" s="68">
        <f>D49+$E$49</f>
        <v>0.99997900000000006</v>
      </c>
      <c r="G49" s="165">
        <f>AVERAGE(F49:F53)</f>
        <v>0.99997900000000006</v>
      </c>
      <c r="H49" s="165">
        <f>G49-B49</f>
        <v>-2.0999999999937735E-5</v>
      </c>
      <c r="I49" s="138">
        <f>((MAX(D49:D53)-MIN(D49:D53))/2.33)</f>
        <v>0</v>
      </c>
      <c r="J49" s="141">
        <f>5.5/3</f>
        <v>1.8333333333333333</v>
      </c>
      <c r="K49" s="138">
        <f>I49*J49</f>
        <v>0</v>
      </c>
      <c r="L49" s="142"/>
      <c r="M49" s="142"/>
      <c r="N49" s="180"/>
      <c r="O49" s="144">
        <f>[1]dérive!$D$29</f>
        <v>3.9999999999999998E-6</v>
      </c>
      <c r="P49" s="142"/>
      <c r="Q49" s="138">
        <f>O49/$P$39</f>
        <v>1.9999999999999999E-6</v>
      </c>
      <c r="R49" s="156"/>
      <c r="S49" s="159">
        <f>Q49</f>
        <v>1.9999999999999999E-6</v>
      </c>
      <c r="T49" s="159">
        <f>SQRT((K49^2)+(Q49^2)+(S49^2))</f>
        <v>2.8284271247461899E-6</v>
      </c>
    </row>
    <row r="50" spans="1:20" ht="12.6" customHeight="1" x14ac:dyDescent="0.2">
      <c r="A50" s="142"/>
      <c r="B50" s="142"/>
      <c r="C50" s="1">
        <v>2</v>
      </c>
      <c r="D50" s="67">
        <v>0.99998299999999996</v>
      </c>
      <c r="E50" s="166"/>
      <c r="F50" s="68">
        <f>D50+$E$49</f>
        <v>0.99997900000000006</v>
      </c>
      <c r="G50" s="166"/>
      <c r="H50" s="166"/>
      <c r="I50" s="139"/>
      <c r="J50" s="142"/>
      <c r="K50" s="139"/>
      <c r="L50" s="142"/>
      <c r="M50" s="142"/>
      <c r="N50" s="180"/>
      <c r="O50" s="145"/>
      <c r="P50" s="142"/>
      <c r="Q50" s="139"/>
      <c r="R50" s="157"/>
      <c r="S50" s="139"/>
      <c r="T50" s="139"/>
    </row>
    <row r="51" spans="1:20" ht="12.6" customHeight="1" x14ac:dyDescent="0.2">
      <c r="A51" s="142"/>
      <c r="B51" s="142"/>
      <c r="C51" s="1">
        <v>3</v>
      </c>
      <c r="D51" s="67">
        <v>0.99998299999999996</v>
      </c>
      <c r="E51" s="166"/>
      <c r="F51" s="68">
        <f>D51+$E$49</f>
        <v>0.99997900000000006</v>
      </c>
      <c r="G51" s="166"/>
      <c r="H51" s="166"/>
      <c r="I51" s="139"/>
      <c r="J51" s="142"/>
      <c r="K51" s="139"/>
      <c r="L51" s="142"/>
      <c r="M51" s="142"/>
      <c r="N51" s="180"/>
      <c r="O51" s="145"/>
      <c r="P51" s="142"/>
      <c r="Q51" s="139"/>
      <c r="R51" s="157"/>
      <c r="S51" s="139"/>
      <c r="T51" s="139"/>
    </row>
    <row r="52" spans="1:20" ht="12.6" customHeight="1" x14ac:dyDescent="0.2">
      <c r="A52" s="142"/>
      <c r="B52" s="142"/>
      <c r="C52" s="1">
        <v>4</v>
      </c>
      <c r="D52" s="67">
        <v>0.99998299999999996</v>
      </c>
      <c r="E52" s="166"/>
      <c r="F52" s="68">
        <f>D52+$E$49</f>
        <v>0.99997900000000006</v>
      </c>
      <c r="G52" s="166"/>
      <c r="H52" s="166"/>
      <c r="I52" s="139"/>
      <c r="J52" s="142"/>
      <c r="K52" s="139"/>
      <c r="L52" s="142"/>
      <c r="M52" s="142"/>
      <c r="N52" s="180"/>
      <c r="O52" s="145"/>
      <c r="P52" s="142"/>
      <c r="Q52" s="139"/>
      <c r="R52" s="157"/>
      <c r="S52" s="139"/>
      <c r="T52" s="139"/>
    </row>
    <row r="53" spans="1:20" ht="12.6" customHeight="1" x14ac:dyDescent="0.2">
      <c r="A53" s="142"/>
      <c r="B53" s="143"/>
      <c r="C53" s="1">
        <v>5</v>
      </c>
      <c r="D53" s="67">
        <v>0.99998299999999996</v>
      </c>
      <c r="E53" s="167"/>
      <c r="F53" s="68">
        <f>D53+$E$49</f>
        <v>0.99997900000000006</v>
      </c>
      <c r="G53" s="167"/>
      <c r="H53" s="167"/>
      <c r="I53" s="140"/>
      <c r="J53" s="143"/>
      <c r="K53" s="140"/>
      <c r="L53" s="142"/>
      <c r="M53" s="142"/>
      <c r="N53" s="180"/>
      <c r="O53" s="146"/>
      <c r="P53" s="142"/>
      <c r="Q53" s="140"/>
      <c r="R53" s="158"/>
      <c r="S53" s="140"/>
      <c r="T53" s="140"/>
    </row>
    <row r="54" spans="1:20" ht="12.6" customHeight="1" x14ac:dyDescent="0.2">
      <c r="A54" s="142"/>
      <c r="B54" s="187">
        <v>1.5</v>
      </c>
      <c r="C54" s="1">
        <v>1</v>
      </c>
      <c r="D54" s="67">
        <v>1.5000089999999999</v>
      </c>
      <c r="E54" s="182">
        <f>[1]dérive!$C$30</f>
        <v>0</v>
      </c>
      <c r="F54" s="68">
        <f>D54+$E$54</f>
        <v>1.5000089999999999</v>
      </c>
      <c r="G54" s="165">
        <f>AVERAGE(F54:F58)</f>
        <v>1.5000094000000002</v>
      </c>
      <c r="H54" s="165">
        <f>G54-B54</f>
        <v>9.4000000001592809E-6</v>
      </c>
      <c r="I54" s="138">
        <f>((MAX(D54:D58)-MIN(D54:D58))/2.33)</f>
        <v>4.2918454941621369E-7</v>
      </c>
      <c r="J54" s="141">
        <f>5.5/3</f>
        <v>1.8333333333333333</v>
      </c>
      <c r="K54" s="138">
        <f>I54*J54</f>
        <v>7.8683834059639175E-7</v>
      </c>
      <c r="L54" s="142"/>
      <c r="M54" s="142"/>
      <c r="N54" s="180"/>
      <c r="O54" s="144">
        <f>[1]dérive!$D$30</f>
        <v>6.9999999999999999E-6</v>
      </c>
      <c r="P54" s="142"/>
      <c r="Q54" s="138">
        <f>O54/$P$39</f>
        <v>3.4999999999999999E-6</v>
      </c>
      <c r="R54" s="156"/>
      <c r="S54" s="159">
        <f>Q54</f>
        <v>3.4999999999999999E-6</v>
      </c>
      <c r="T54" s="159">
        <f>SQRT((K54^2)+(Q54^2)+(S54^2))</f>
        <v>5.0118973028417576E-6</v>
      </c>
    </row>
    <row r="55" spans="1:20" ht="12.6" customHeight="1" x14ac:dyDescent="0.2">
      <c r="A55" s="142"/>
      <c r="B55" s="142"/>
      <c r="C55" s="1">
        <v>2</v>
      </c>
      <c r="D55" s="67">
        <v>1.5000100000000001</v>
      </c>
      <c r="E55" s="166"/>
      <c r="F55" s="68">
        <f>D55+$E$54</f>
        <v>1.5000100000000001</v>
      </c>
      <c r="G55" s="166"/>
      <c r="H55" s="166"/>
      <c r="I55" s="139"/>
      <c r="J55" s="142"/>
      <c r="K55" s="139"/>
      <c r="L55" s="142"/>
      <c r="M55" s="142"/>
      <c r="N55" s="180"/>
      <c r="O55" s="145"/>
      <c r="P55" s="142"/>
      <c r="Q55" s="139"/>
      <c r="R55" s="157"/>
      <c r="S55" s="139"/>
      <c r="T55" s="139"/>
    </row>
    <row r="56" spans="1:20" ht="12.6" customHeight="1" x14ac:dyDescent="0.2">
      <c r="A56" s="142"/>
      <c r="B56" s="142"/>
      <c r="C56" s="1">
        <v>3</v>
      </c>
      <c r="D56" s="67">
        <v>1.5000089999999999</v>
      </c>
      <c r="E56" s="166"/>
      <c r="F56" s="68">
        <f>D56+$E$54</f>
        <v>1.5000089999999999</v>
      </c>
      <c r="G56" s="166"/>
      <c r="H56" s="166"/>
      <c r="I56" s="139"/>
      <c r="J56" s="142"/>
      <c r="K56" s="139"/>
      <c r="L56" s="142"/>
      <c r="M56" s="142"/>
      <c r="N56" s="180"/>
      <c r="O56" s="145"/>
      <c r="P56" s="142"/>
      <c r="Q56" s="139"/>
      <c r="R56" s="157"/>
      <c r="S56" s="139"/>
      <c r="T56" s="139"/>
    </row>
    <row r="57" spans="1:20" ht="12.6" customHeight="1" x14ac:dyDescent="0.2">
      <c r="A57" s="142"/>
      <c r="B57" s="142"/>
      <c r="C57" s="1">
        <v>4</v>
      </c>
      <c r="D57" s="67">
        <v>1.5000089999999999</v>
      </c>
      <c r="E57" s="166"/>
      <c r="F57" s="68">
        <f>D57+$E$54</f>
        <v>1.5000089999999999</v>
      </c>
      <c r="G57" s="166"/>
      <c r="H57" s="166"/>
      <c r="I57" s="139"/>
      <c r="J57" s="142"/>
      <c r="K57" s="139"/>
      <c r="L57" s="142"/>
      <c r="M57" s="142"/>
      <c r="N57" s="180"/>
      <c r="O57" s="145"/>
      <c r="P57" s="142"/>
      <c r="Q57" s="139"/>
      <c r="R57" s="157"/>
      <c r="S57" s="139"/>
      <c r="T57" s="139"/>
    </row>
    <row r="58" spans="1:20" ht="12.6" customHeight="1" x14ac:dyDescent="0.2">
      <c r="A58" s="142"/>
      <c r="B58" s="143"/>
      <c r="C58" s="1">
        <v>5</v>
      </c>
      <c r="D58" s="67">
        <v>1.5000100000000001</v>
      </c>
      <c r="E58" s="167"/>
      <c r="F58" s="68">
        <f>D58+$E$54</f>
        <v>1.5000100000000001</v>
      </c>
      <c r="G58" s="167"/>
      <c r="H58" s="167"/>
      <c r="I58" s="140"/>
      <c r="J58" s="143"/>
      <c r="K58" s="140"/>
      <c r="L58" s="142"/>
      <c r="M58" s="142"/>
      <c r="N58" s="180"/>
      <c r="O58" s="146"/>
      <c r="P58" s="142"/>
      <c r="Q58" s="140"/>
      <c r="R58" s="158"/>
      <c r="S58" s="140"/>
      <c r="T58" s="140"/>
    </row>
    <row r="59" spans="1:20" ht="12.6" customHeight="1" x14ac:dyDescent="0.2">
      <c r="A59" s="142"/>
      <c r="B59" s="187">
        <v>2</v>
      </c>
      <c r="C59" s="1">
        <v>1</v>
      </c>
      <c r="D59" s="67">
        <v>2.0000010000000001</v>
      </c>
      <c r="E59" s="182">
        <f>[1]dérive!$C$31</f>
        <v>-5.9999999999504894E-6</v>
      </c>
      <c r="F59" s="68">
        <f>D59+$E$59</f>
        <v>1.9999950000000002</v>
      </c>
      <c r="G59" s="165">
        <f>AVERAGE(F59:F63)</f>
        <v>1.9999950000000002</v>
      </c>
      <c r="H59" s="165">
        <f>G59-B59</f>
        <v>-4.9999999998107114E-6</v>
      </c>
      <c r="I59" s="138">
        <f>((MAX(D59:D63)-MIN(D59:D63))/2.33)</f>
        <v>0</v>
      </c>
      <c r="J59" s="141">
        <f>5.5/3</f>
        <v>1.8333333333333333</v>
      </c>
      <c r="K59" s="138">
        <f>I59*J59</f>
        <v>0</v>
      </c>
      <c r="L59" s="142"/>
      <c r="M59" s="142"/>
      <c r="N59" s="180"/>
      <c r="O59" s="144">
        <f>[1]dérive!$D$31</f>
        <v>9.0000000000000002E-6</v>
      </c>
      <c r="P59" s="142"/>
      <c r="Q59" s="138">
        <f>O59/$P$39</f>
        <v>4.5000000000000001E-6</v>
      </c>
      <c r="R59" s="156"/>
      <c r="S59" s="159">
        <f>Q59</f>
        <v>4.5000000000000001E-6</v>
      </c>
      <c r="T59" s="159">
        <f>SQRT((K59^2)+(Q59^2)+(S59^2))</f>
        <v>6.3639610306789281E-6</v>
      </c>
    </row>
    <row r="60" spans="1:20" ht="12.6" customHeight="1" x14ac:dyDescent="0.2">
      <c r="A60" s="142"/>
      <c r="B60" s="142"/>
      <c r="C60" s="1">
        <v>2</v>
      </c>
      <c r="D60" s="67">
        <v>2.0000010000000001</v>
      </c>
      <c r="E60" s="166"/>
      <c r="F60" s="68">
        <f>D60+$E$59</f>
        <v>1.9999950000000002</v>
      </c>
      <c r="G60" s="166"/>
      <c r="H60" s="166"/>
      <c r="I60" s="139"/>
      <c r="J60" s="142"/>
      <c r="K60" s="139"/>
      <c r="L60" s="142"/>
      <c r="M60" s="142"/>
      <c r="N60" s="180"/>
      <c r="O60" s="145"/>
      <c r="P60" s="142"/>
      <c r="Q60" s="139"/>
      <c r="R60" s="157"/>
      <c r="S60" s="139"/>
      <c r="T60" s="139"/>
    </row>
    <row r="61" spans="1:20" ht="12.6" customHeight="1" x14ac:dyDescent="0.2">
      <c r="A61" s="142"/>
      <c r="B61" s="142"/>
      <c r="C61" s="1">
        <v>3</v>
      </c>
      <c r="D61" s="67">
        <v>2.0000010000000001</v>
      </c>
      <c r="E61" s="166"/>
      <c r="F61" s="68">
        <f>D61+$E$59</f>
        <v>1.9999950000000002</v>
      </c>
      <c r="G61" s="166"/>
      <c r="H61" s="166"/>
      <c r="I61" s="139"/>
      <c r="J61" s="142"/>
      <c r="K61" s="139"/>
      <c r="L61" s="142"/>
      <c r="M61" s="142"/>
      <c r="N61" s="180"/>
      <c r="O61" s="145"/>
      <c r="P61" s="142"/>
      <c r="Q61" s="139"/>
      <c r="R61" s="157"/>
      <c r="S61" s="139"/>
      <c r="T61" s="139"/>
    </row>
    <row r="62" spans="1:20" ht="12.6" customHeight="1" x14ac:dyDescent="0.2">
      <c r="A62" s="142"/>
      <c r="B62" s="142"/>
      <c r="C62" s="1">
        <v>4</v>
      </c>
      <c r="D62" s="67">
        <v>2.0000010000000001</v>
      </c>
      <c r="E62" s="166"/>
      <c r="F62" s="68">
        <f>D62+$E$59</f>
        <v>1.9999950000000002</v>
      </c>
      <c r="G62" s="166"/>
      <c r="H62" s="166"/>
      <c r="I62" s="139"/>
      <c r="J62" s="142"/>
      <c r="K62" s="139"/>
      <c r="L62" s="142"/>
      <c r="M62" s="142"/>
      <c r="N62" s="180"/>
      <c r="O62" s="145"/>
      <c r="P62" s="142"/>
      <c r="Q62" s="139"/>
      <c r="R62" s="157"/>
      <c r="S62" s="139"/>
      <c r="T62" s="139"/>
    </row>
    <row r="63" spans="1:20" ht="12.6" customHeight="1" x14ac:dyDescent="0.2">
      <c r="A63" s="142"/>
      <c r="B63" s="143"/>
      <c r="C63" s="1">
        <v>5</v>
      </c>
      <c r="D63" s="67">
        <v>2.0000010000000001</v>
      </c>
      <c r="E63" s="167"/>
      <c r="F63" s="68">
        <f>D63+$E$59</f>
        <v>1.9999950000000002</v>
      </c>
      <c r="G63" s="167"/>
      <c r="H63" s="167"/>
      <c r="I63" s="140"/>
      <c r="J63" s="143"/>
      <c r="K63" s="140"/>
      <c r="L63" s="142"/>
      <c r="M63" s="142"/>
      <c r="N63" s="180"/>
      <c r="O63" s="146"/>
      <c r="P63" s="142"/>
      <c r="Q63" s="140"/>
      <c r="R63" s="158"/>
      <c r="S63" s="140"/>
      <c r="T63" s="140"/>
    </row>
    <row r="64" spans="1:20" ht="12.6" customHeight="1" x14ac:dyDescent="0.2">
      <c r="A64" s="142"/>
      <c r="B64" s="187">
        <v>3</v>
      </c>
      <c r="C64" s="1">
        <v>1</v>
      </c>
      <c r="D64" s="48">
        <v>2.9999799999999999</v>
      </c>
      <c r="E64" s="184">
        <f>[1]dérive!$C$36</f>
        <v>-1.0000000000065512E-5</v>
      </c>
      <c r="F64" s="13">
        <f>D64+$E$64</f>
        <v>2.9999699999999998</v>
      </c>
      <c r="G64" s="187">
        <f>AVERAGE(F64:F68)</f>
        <v>2.9999699999999998</v>
      </c>
      <c r="H64" s="187">
        <f>G64-B64</f>
        <v>-3.0000000000196536E-5</v>
      </c>
      <c r="I64" s="138">
        <f>((MAX(D64:D68)-MIN(D64:D68))/2.33)</f>
        <v>0</v>
      </c>
      <c r="J64" s="141">
        <f>5.5/3</f>
        <v>1.8333333333333333</v>
      </c>
      <c r="K64" s="138">
        <f>I64*J64</f>
        <v>0</v>
      </c>
      <c r="L64" s="142"/>
      <c r="M64" s="142"/>
      <c r="N64" s="180"/>
      <c r="O64" s="144">
        <f>[1]dérive!$D$36</f>
        <v>2.0000000000000002E-5</v>
      </c>
      <c r="P64" s="142"/>
      <c r="Q64" s="138">
        <f>O64/$P$39</f>
        <v>1.0000000000000001E-5</v>
      </c>
      <c r="R64" s="156"/>
      <c r="S64" s="159">
        <f>Q64</f>
        <v>1.0000000000000001E-5</v>
      </c>
      <c r="T64" s="159">
        <f>SQRT((K64^2)+(Q64^2)+(S64^2))</f>
        <v>1.4142135623730951E-5</v>
      </c>
    </row>
    <row r="65" spans="1:20" ht="12.6" customHeight="1" x14ac:dyDescent="0.2">
      <c r="A65" s="142"/>
      <c r="B65" s="142"/>
      <c r="C65" s="1">
        <v>2</v>
      </c>
      <c r="D65" s="48">
        <v>2.9999799999999999</v>
      </c>
      <c r="E65" s="185"/>
      <c r="F65" s="13">
        <f>D65+$E$64</f>
        <v>2.9999699999999998</v>
      </c>
      <c r="G65" s="185"/>
      <c r="H65" s="185"/>
      <c r="I65" s="139"/>
      <c r="J65" s="142"/>
      <c r="K65" s="139"/>
      <c r="L65" s="142"/>
      <c r="M65" s="142"/>
      <c r="N65" s="180"/>
      <c r="O65" s="145"/>
      <c r="P65" s="142"/>
      <c r="Q65" s="139"/>
      <c r="R65" s="157"/>
      <c r="S65" s="139"/>
      <c r="T65" s="139"/>
    </row>
    <row r="66" spans="1:20" ht="12.6" customHeight="1" x14ac:dyDescent="0.2">
      <c r="A66" s="142"/>
      <c r="B66" s="142"/>
      <c r="C66" s="1">
        <v>3</v>
      </c>
      <c r="D66" s="48">
        <v>2.9999799999999999</v>
      </c>
      <c r="E66" s="185"/>
      <c r="F66" s="13">
        <f>D66+$E$64</f>
        <v>2.9999699999999998</v>
      </c>
      <c r="G66" s="185"/>
      <c r="H66" s="185"/>
      <c r="I66" s="139"/>
      <c r="J66" s="142"/>
      <c r="K66" s="139"/>
      <c r="L66" s="142"/>
      <c r="M66" s="142"/>
      <c r="N66" s="180"/>
      <c r="O66" s="145"/>
      <c r="P66" s="142"/>
      <c r="Q66" s="139"/>
      <c r="R66" s="157"/>
      <c r="S66" s="139"/>
      <c r="T66" s="139"/>
    </row>
    <row r="67" spans="1:20" ht="12.6" customHeight="1" x14ac:dyDescent="0.2">
      <c r="A67" s="142"/>
      <c r="B67" s="142"/>
      <c r="C67" s="1">
        <v>4</v>
      </c>
      <c r="D67" s="48">
        <v>2.9999799999999999</v>
      </c>
      <c r="E67" s="185"/>
      <c r="F67" s="13">
        <f>D67+$E$64</f>
        <v>2.9999699999999998</v>
      </c>
      <c r="G67" s="185"/>
      <c r="H67" s="185"/>
      <c r="I67" s="139"/>
      <c r="J67" s="142"/>
      <c r="K67" s="139"/>
      <c r="L67" s="142"/>
      <c r="M67" s="142"/>
      <c r="N67" s="180"/>
      <c r="O67" s="145"/>
      <c r="P67" s="142"/>
      <c r="Q67" s="139"/>
      <c r="R67" s="157"/>
      <c r="S67" s="139"/>
      <c r="T67" s="139"/>
    </row>
    <row r="68" spans="1:20" ht="12.6" customHeight="1" x14ac:dyDescent="0.2">
      <c r="A68" s="143"/>
      <c r="B68" s="143"/>
      <c r="C68" s="1">
        <v>5</v>
      </c>
      <c r="D68" s="48">
        <v>2.9999799999999999</v>
      </c>
      <c r="E68" s="186"/>
      <c r="F68" s="13">
        <f>D68+$E$64</f>
        <v>2.9999699999999998</v>
      </c>
      <c r="G68" s="186"/>
      <c r="H68" s="186"/>
      <c r="I68" s="140"/>
      <c r="J68" s="143"/>
      <c r="K68" s="140"/>
      <c r="L68" s="143"/>
      <c r="M68" s="143"/>
      <c r="N68" s="181"/>
      <c r="O68" s="146"/>
      <c r="P68" s="143"/>
      <c r="Q68" s="140"/>
      <c r="R68" s="158"/>
      <c r="S68" s="140"/>
      <c r="T68" s="140"/>
    </row>
    <row r="69" spans="1:20" ht="12.6" customHeight="1" x14ac:dyDescent="0.2">
      <c r="A69" s="160" t="s">
        <v>10</v>
      </c>
      <c r="B69" s="153">
        <v>-20</v>
      </c>
      <c r="C69" s="1">
        <v>1</v>
      </c>
      <c r="D69" s="48">
        <v>-20.000779999999999</v>
      </c>
      <c r="E69" s="184">
        <f>[1]dérive!$C$33</f>
        <v>1.7000000000066962E-4</v>
      </c>
      <c r="F69" s="13">
        <f>D69+$E$69</f>
        <v>-20.000609999999998</v>
      </c>
      <c r="G69" s="187">
        <f>AVERAGE(F69:F73)</f>
        <v>-20.000583999999996</v>
      </c>
      <c r="H69" s="187">
        <f>G69-B69</f>
        <v>-5.839999999963652E-4</v>
      </c>
      <c r="I69" s="138">
        <f>((MAX(D69:D73)-MIN(D69:D73))/2.33)</f>
        <v>2.1459227466998761E-5</v>
      </c>
      <c r="J69" s="141">
        <f>5.5/3</f>
        <v>1.8333333333333333</v>
      </c>
      <c r="K69" s="138">
        <f>I69*J69</f>
        <v>3.9341917022831058E-5</v>
      </c>
      <c r="L69" s="160">
        <v>1E-4</v>
      </c>
      <c r="M69" s="160">
        <f>SQRT(12)</f>
        <v>3.4641016151377544</v>
      </c>
      <c r="N69" s="138">
        <f>L69/M69</f>
        <v>2.8867513459481293E-5</v>
      </c>
      <c r="O69" s="144">
        <f>[1]dérive!$D$33</f>
        <v>8.0000000000000007E-5</v>
      </c>
      <c r="P69" s="160">
        <v>2</v>
      </c>
      <c r="Q69" s="138">
        <f>O69/$P$69</f>
        <v>4.0000000000000003E-5</v>
      </c>
      <c r="R69" s="156"/>
      <c r="S69" s="159">
        <f>Q69</f>
        <v>4.0000000000000003E-5</v>
      </c>
      <c r="T69" s="159">
        <f>SQRT((K69^2)+(Q69^2)+(S69^2))</f>
        <v>6.8904183000971164E-5</v>
      </c>
    </row>
    <row r="70" spans="1:20" ht="12.6" customHeight="1" x14ac:dyDescent="0.2">
      <c r="A70" s="142"/>
      <c r="B70" s="142"/>
      <c r="C70" s="1">
        <v>2</v>
      </c>
      <c r="D70" s="48">
        <v>-20.000769999999999</v>
      </c>
      <c r="E70" s="185"/>
      <c r="F70" s="13">
        <f>D70+$E$69</f>
        <v>-20.000599999999999</v>
      </c>
      <c r="G70" s="185"/>
      <c r="H70" s="185"/>
      <c r="I70" s="139"/>
      <c r="J70" s="142"/>
      <c r="K70" s="139"/>
      <c r="L70" s="142"/>
      <c r="M70" s="142"/>
      <c r="N70" s="139"/>
      <c r="O70" s="145"/>
      <c r="P70" s="142"/>
      <c r="Q70" s="139"/>
      <c r="R70" s="157"/>
      <c r="S70" s="139"/>
      <c r="T70" s="139"/>
    </row>
    <row r="71" spans="1:20" ht="12.6" customHeight="1" x14ac:dyDescent="0.2">
      <c r="A71" s="142"/>
      <c r="B71" s="142"/>
      <c r="C71" s="1">
        <v>3</v>
      </c>
      <c r="D71" s="48">
        <v>-20.00075</v>
      </c>
      <c r="E71" s="185"/>
      <c r="F71" s="13">
        <f>D71+$E$69</f>
        <v>-20.000579999999999</v>
      </c>
      <c r="G71" s="185"/>
      <c r="H71" s="185"/>
      <c r="I71" s="139"/>
      <c r="J71" s="142"/>
      <c r="K71" s="139"/>
      <c r="L71" s="142"/>
      <c r="M71" s="142"/>
      <c r="N71" s="139"/>
      <c r="O71" s="145"/>
      <c r="P71" s="142"/>
      <c r="Q71" s="139"/>
      <c r="R71" s="157"/>
      <c r="S71" s="139"/>
      <c r="T71" s="139"/>
    </row>
    <row r="72" spans="1:20" ht="12.6" customHeight="1" x14ac:dyDescent="0.2">
      <c r="A72" s="142"/>
      <c r="B72" s="142"/>
      <c r="C72" s="1">
        <v>4</v>
      </c>
      <c r="D72" s="48">
        <v>-20.00074</v>
      </c>
      <c r="E72" s="185"/>
      <c r="F72" s="13">
        <f>D72+$E$69</f>
        <v>-20.00057</v>
      </c>
      <c r="G72" s="185"/>
      <c r="H72" s="185"/>
      <c r="I72" s="139"/>
      <c r="J72" s="142"/>
      <c r="K72" s="139"/>
      <c r="L72" s="142"/>
      <c r="M72" s="142"/>
      <c r="N72" s="139"/>
      <c r="O72" s="145"/>
      <c r="P72" s="142"/>
      <c r="Q72" s="139"/>
      <c r="R72" s="157"/>
      <c r="S72" s="139"/>
      <c r="T72" s="139"/>
    </row>
    <row r="73" spans="1:20" ht="12.6" customHeight="1" x14ac:dyDescent="0.2">
      <c r="A73" s="142"/>
      <c r="B73" s="143"/>
      <c r="C73" s="1">
        <v>5</v>
      </c>
      <c r="D73" s="48">
        <v>-20.000730000000001</v>
      </c>
      <c r="E73" s="186"/>
      <c r="F73" s="13">
        <f>D73+$E$69</f>
        <v>-20.00056</v>
      </c>
      <c r="G73" s="186"/>
      <c r="H73" s="186"/>
      <c r="I73" s="140"/>
      <c r="J73" s="143"/>
      <c r="K73" s="140"/>
      <c r="L73" s="142"/>
      <c r="M73" s="142"/>
      <c r="N73" s="139"/>
      <c r="O73" s="146"/>
      <c r="P73" s="142"/>
      <c r="Q73" s="140"/>
      <c r="R73" s="158"/>
      <c r="S73" s="140"/>
      <c r="T73" s="140"/>
    </row>
    <row r="74" spans="1:20" ht="12.6" customHeight="1" x14ac:dyDescent="0.2">
      <c r="A74" s="142"/>
      <c r="B74" s="153">
        <v>4</v>
      </c>
      <c r="C74" s="1">
        <v>1</v>
      </c>
      <c r="D74" s="48">
        <v>4.00007</v>
      </c>
      <c r="E74" s="184">
        <f>[1]dérive!$C$37</f>
        <v>-2.0000000000131024E-5</v>
      </c>
      <c r="F74" s="13">
        <f>D74+$E$74</f>
        <v>4.0000499999999999</v>
      </c>
      <c r="G74" s="187">
        <f>AVERAGE(F74:F78)</f>
        <v>4.0000460000000002</v>
      </c>
      <c r="H74" s="187">
        <f>G74-B74</f>
        <v>4.6000000000212538E-5</v>
      </c>
      <c r="I74" s="138">
        <f>((MAX(D74:D78)-MIN(D74:D78))/2.33)</f>
        <v>4.291845493399752E-6</v>
      </c>
      <c r="J74" s="141">
        <f>5.5/3</f>
        <v>1.8333333333333333</v>
      </c>
      <c r="K74" s="138">
        <f>I74*J74</f>
        <v>7.8683834045662113E-6</v>
      </c>
      <c r="L74" s="142"/>
      <c r="M74" s="142"/>
      <c r="N74" s="139"/>
      <c r="O74" s="144">
        <f>[1]dérive!$D$37</f>
        <v>3.0000000000000001E-5</v>
      </c>
      <c r="P74" s="142"/>
      <c r="Q74" s="138">
        <f>O74/$P$69</f>
        <v>1.5E-5</v>
      </c>
      <c r="R74" s="156"/>
      <c r="S74" s="159">
        <f>Q74</f>
        <v>1.5E-5</v>
      </c>
      <c r="T74" s="159">
        <f>SQRT((K74^2)+(Q74^2)+(S74^2))</f>
        <v>2.2625460379874107E-5</v>
      </c>
    </row>
    <row r="75" spans="1:20" ht="12.6" customHeight="1" x14ac:dyDescent="0.2">
      <c r="A75" s="142"/>
      <c r="B75" s="142"/>
      <c r="C75" s="1">
        <v>2</v>
      </c>
      <c r="D75" s="48">
        <v>4.00007</v>
      </c>
      <c r="E75" s="185"/>
      <c r="F75" s="13">
        <f>D75+$E$74</f>
        <v>4.0000499999999999</v>
      </c>
      <c r="G75" s="185"/>
      <c r="H75" s="185"/>
      <c r="I75" s="139"/>
      <c r="J75" s="142"/>
      <c r="K75" s="139"/>
      <c r="L75" s="142"/>
      <c r="M75" s="142"/>
      <c r="N75" s="139"/>
      <c r="O75" s="145"/>
      <c r="P75" s="142"/>
      <c r="Q75" s="139"/>
      <c r="R75" s="157"/>
      <c r="S75" s="139"/>
      <c r="T75" s="139"/>
    </row>
    <row r="76" spans="1:20" ht="12.6" customHeight="1" x14ac:dyDescent="0.2">
      <c r="A76" s="142"/>
      <c r="B76" s="142"/>
      <c r="C76" s="1">
        <v>3</v>
      </c>
      <c r="D76" s="48">
        <v>4.00007</v>
      </c>
      <c r="E76" s="185"/>
      <c r="F76" s="13">
        <f>D76+$E$74</f>
        <v>4.0000499999999999</v>
      </c>
      <c r="G76" s="185"/>
      <c r="H76" s="185"/>
      <c r="I76" s="139"/>
      <c r="J76" s="142"/>
      <c r="K76" s="139"/>
      <c r="L76" s="142"/>
      <c r="M76" s="142"/>
      <c r="N76" s="139"/>
      <c r="O76" s="145"/>
      <c r="P76" s="142"/>
      <c r="Q76" s="139"/>
      <c r="R76" s="157"/>
      <c r="S76" s="139"/>
      <c r="T76" s="139"/>
    </row>
    <row r="77" spans="1:20" ht="12.6" customHeight="1" x14ac:dyDescent="0.2">
      <c r="A77" s="142"/>
      <c r="B77" s="142"/>
      <c r="C77" s="1">
        <v>4</v>
      </c>
      <c r="D77" s="48">
        <v>4.0000600000000004</v>
      </c>
      <c r="E77" s="185"/>
      <c r="F77" s="13">
        <f>D77+$E$74</f>
        <v>4.0000400000000003</v>
      </c>
      <c r="G77" s="185"/>
      <c r="H77" s="185"/>
      <c r="I77" s="139"/>
      <c r="J77" s="142"/>
      <c r="K77" s="139"/>
      <c r="L77" s="142"/>
      <c r="M77" s="142"/>
      <c r="N77" s="139"/>
      <c r="O77" s="145"/>
      <c r="P77" s="142"/>
      <c r="Q77" s="139"/>
      <c r="R77" s="157"/>
      <c r="S77" s="139"/>
      <c r="T77" s="139"/>
    </row>
    <row r="78" spans="1:20" ht="12.6" customHeight="1" x14ac:dyDescent="0.2">
      <c r="A78" s="142"/>
      <c r="B78" s="143"/>
      <c r="C78" s="1">
        <v>5</v>
      </c>
      <c r="D78" s="48">
        <v>4.0000600000000004</v>
      </c>
      <c r="E78" s="186"/>
      <c r="F78" s="13">
        <f>D78+$E$74</f>
        <v>4.0000400000000003</v>
      </c>
      <c r="G78" s="186"/>
      <c r="H78" s="186"/>
      <c r="I78" s="140"/>
      <c r="J78" s="143"/>
      <c r="K78" s="140"/>
      <c r="L78" s="142"/>
      <c r="M78" s="142"/>
      <c r="N78" s="139"/>
      <c r="O78" s="146"/>
      <c r="P78" s="142"/>
      <c r="Q78" s="140"/>
      <c r="R78" s="158"/>
      <c r="S78" s="140"/>
      <c r="T78" s="140"/>
    </row>
    <row r="79" spans="1:20" ht="12.6" customHeight="1" x14ac:dyDescent="0.2">
      <c r="A79" s="142"/>
      <c r="B79" s="153">
        <v>6</v>
      </c>
      <c r="C79" s="1">
        <v>1</v>
      </c>
      <c r="D79" s="48">
        <v>6.0002899999999997</v>
      </c>
      <c r="E79" s="184">
        <f>[1]dérive!$C$38</f>
        <v>-2.0000000000131024E-5</v>
      </c>
      <c r="F79" s="13">
        <f>D79+$E$79</f>
        <v>6.0002699999999995</v>
      </c>
      <c r="G79" s="187">
        <f>AVERAGE(F79:F83)</f>
        <v>6.0002639999999996</v>
      </c>
      <c r="H79" s="187">
        <f>G79-B79</f>
        <v>2.6399999999959789E-4</v>
      </c>
      <c r="I79" s="138">
        <f>((MAX(D79:D83)-MIN(D79:D83))/2.33)</f>
        <v>4.291845493399752E-6</v>
      </c>
      <c r="J79" s="141">
        <f>5.5/3</f>
        <v>1.8333333333333333</v>
      </c>
      <c r="K79" s="138">
        <f>I79*J79</f>
        <v>7.8683834045662113E-6</v>
      </c>
      <c r="L79" s="142"/>
      <c r="M79" s="142"/>
      <c r="N79" s="139"/>
      <c r="O79" s="144">
        <f>[1]dérive!$D$38</f>
        <v>3.0000000000000001E-5</v>
      </c>
      <c r="P79" s="142"/>
      <c r="Q79" s="138">
        <f>O79/$P$69</f>
        <v>1.5E-5</v>
      </c>
      <c r="R79" s="156"/>
      <c r="S79" s="159">
        <f>Q79</f>
        <v>1.5E-5</v>
      </c>
      <c r="T79" s="159">
        <f>SQRT((K79^2)+(Q79^2)+(S79^2))</f>
        <v>2.2625460379874107E-5</v>
      </c>
    </row>
    <row r="80" spans="1:20" ht="12.6" customHeight="1" x14ac:dyDescent="0.2">
      <c r="A80" s="142"/>
      <c r="B80" s="142"/>
      <c r="C80" s="1">
        <v>2</v>
      </c>
      <c r="D80" s="48">
        <v>6.0002899999999997</v>
      </c>
      <c r="E80" s="185"/>
      <c r="F80" s="13">
        <f>D80+$E$79</f>
        <v>6.0002699999999995</v>
      </c>
      <c r="G80" s="185"/>
      <c r="H80" s="185"/>
      <c r="I80" s="139"/>
      <c r="J80" s="142"/>
      <c r="K80" s="139"/>
      <c r="L80" s="142"/>
      <c r="M80" s="142"/>
      <c r="N80" s="139"/>
      <c r="O80" s="145"/>
      <c r="P80" s="142"/>
      <c r="Q80" s="139"/>
      <c r="R80" s="157"/>
      <c r="S80" s="139"/>
      <c r="T80" s="139"/>
    </row>
    <row r="81" spans="1:20" ht="12.6" customHeight="1" x14ac:dyDescent="0.2">
      <c r="A81" s="142"/>
      <c r="B81" s="142"/>
      <c r="C81" s="1">
        <v>3</v>
      </c>
      <c r="D81" s="48">
        <v>6.0002800000000001</v>
      </c>
      <c r="E81" s="185"/>
      <c r="F81" s="13">
        <f>D81+$E$79</f>
        <v>6.0002599999999999</v>
      </c>
      <c r="G81" s="185"/>
      <c r="H81" s="185"/>
      <c r="I81" s="139"/>
      <c r="J81" s="142"/>
      <c r="K81" s="139"/>
      <c r="L81" s="142"/>
      <c r="M81" s="142"/>
      <c r="N81" s="139"/>
      <c r="O81" s="145"/>
      <c r="P81" s="142"/>
      <c r="Q81" s="139"/>
      <c r="R81" s="157"/>
      <c r="S81" s="139"/>
      <c r="T81" s="139"/>
    </row>
    <row r="82" spans="1:20" ht="12.6" customHeight="1" x14ac:dyDescent="0.2">
      <c r="A82" s="142"/>
      <c r="B82" s="142"/>
      <c r="C82" s="1">
        <v>4</v>
      </c>
      <c r="D82" s="48">
        <v>6.0002800000000001</v>
      </c>
      <c r="E82" s="185"/>
      <c r="F82" s="13">
        <f>D82+$E$79</f>
        <v>6.0002599999999999</v>
      </c>
      <c r="G82" s="185"/>
      <c r="H82" s="185"/>
      <c r="I82" s="139"/>
      <c r="J82" s="142"/>
      <c r="K82" s="139"/>
      <c r="L82" s="142"/>
      <c r="M82" s="142"/>
      <c r="N82" s="139"/>
      <c r="O82" s="145"/>
      <c r="P82" s="142"/>
      <c r="Q82" s="139"/>
      <c r="R82" s="157"/>
      <c r="S82" s="139"/>
      <c r="T82" s="139"/>
    </row>
    <row r="83" spans="1:20" ht="12.6" customHeight="1" x14ac:dyDescent="0.2">
      <c r="A83" s="142"/>
      <c r="B83" s="143"/>
      <c r="C83" s="1">
        <v>5</v>
      </c>
      <c r="D83" s="48">
        <v>6.0002800000000001</v>
      </c>
      <c r="E83" s="186"/>
      <c r="F83" s="13">
        <f>D83+$E$79</f>
        <v>6.0002599999999999</v>
      </c>
      <c r="G83" s="186"/>
      <c r="H83" s="186"/>
      <c r="I83" s="140"/>
      <c r="J83" s="143"/>
      <c r="K83" s="140"/>
      <c r="L83" s="142"/>
      <c r="M83" s="142"/>
      <c r="N83" s="139"/>
      <c r="O83" s="146"/>
      <c r="P83" s="142"/>
      <c r="Q83" s="140"/>
      <c r="R83" s="158"/>
      <c r="S83" s="140"/>
      <c r="T83" s="140"/>
    </row>
    <row r="84" spans="1:20" ht="12.6" customHeight="1" x14ac:dyDescent="0.2">
      <c r="A84" s="142"/>
      <c r="B84" s="153">
        <v>8</v>
      </c>
      <c r="C84" s="1">
        <v>1</v>
      </c>
      <c r="D84" s="48">
        <v>8.0002800000000001</v>
      </c>
      <c r="E84" s="184">
        <f>[1]dérive!$C$39</f>
        <v>-4.0000000000262048E-5</v>
      </c>
      <c r="F84" s="13">
        <f>D84+$E$84</f>
        <v>8.0002399999999998</v>
      </c>
      <c r="G84" s="187">
        <f>AVERAGE(F84:F88)</f>
        <v>8.0002340000000007</v>
      </c>
      <c r="H84" s="187">
        <f>G84-B84</f>
        <v>2.3400000000073362E-4</v>
      </c>
      <c r="I84" s="138">
        <f>((MAX(D84:D88)-MIN(D84:D88))/2.33)</f>
        <v>4.291845493399752E-6</v>
      </c>
      <c r="J84" s="141">
        <f>5.5/3</f>
        <v>1.8333333333333333</v>
      </c>
      <c r="K84" s="138">
        <f>I84*J84</f>
        <v>7.8683834045662113E-6</v>
      </c>
      <c r="L84" s="142"/>
      <c r="M84" s="142"/>
      <c r="N84" s="139"/>
      <c r="O84" s="144">
        <f>[1]dérive!$D$39</f>
        <v>4.0000000000000003E-5</v>
      </c>
      <c r="P84" s="142"/>
      <c r="Q84" s="138">
        <f>O84/$P$69</f>
        <v>2.0000000000000002E-5</v>
      </c>
      <c r="R84" s="156"/>
      <c r="S84" s="159">
        <f>Q84</f>
        <v>2.0000000000000002E-5</v>
      </c>
      <c r="T84" s="159">
        <f>SQRT((K84^2)+(Q84^2)+(S84^2))</f>
        <v>2.9358328586642208E-5</v>
      </c>
    </row>
    <row r="85" spans="1:20" ht="12.6" customHeight="1" x14ac:dyDescent="0.2">
      <c r="A85" s="142"/>
      <c r="B85" s="142"/>
      <c r="C85" s="1">
        <v>2</v>
      </c>
      <c r="D85" s="48">
        <v>8.0002700000000004</v>
      </c>
      <c r="E85" s="185"/>
      <c r="F85" s="13">
        <f>D85+$E$84</f>
        <v>8.0002300000000002</v>
      </c>
      <c r="G85" s="185"/>
      <c r="H85" s="185"/>
      <c r="I85" s="139"/>
      <c r="J85" s="142"/>
      <c r="K85" s="139"/>
      <c r="L85" s="142"/>
      <c r="M85" s="142"/>
      <c r="N85" s="139"/>
      <c r="O85" s="145"/>
      <c r="P85" s="142"/>
      <c r="Q85" s="139"/>
      <c r="R85" s="157"/>
      <c r="S85" s="139"/>
      <c r="T85" s="139"/>
    </row>
    <row r="86" spans="1:20" ht="12.6" customHeight="1" x14ac:dyDescent="0.2">
      <c r="A86" s="142"/>
      <c r="B86" s="142"/>
      <c r="C86" s="1">
        <v>3</v>
      </c>
      <c r="D86" s="48">
        <v>8.0002700000000004</v>
      </c>
      <c r="E86" s="185"/>
      <c r="F86" s="13">
        <f>D86+$E$84</f>
        <v>8.0002300000000002</v>
      </c>
      <c r="G86" s="185"/>
      <c r="H86" s="185"/>
      <c r="I86" s="139"/>
      <c r="J86" s="142"/>
      <c r="K86" s="139"/>
      <c r="L86" s="142"/>
      <c r="M86" s="142"/>
      <c r="N86" s="139"/>
      <c r="O86" s="145"/>
      <c r="P86" s="142"/>
      <c r="Q86" s="139"/>
      <c r="R86" s="157"/>
      <c r="S86" s="139"/>
      <c r="T86" s="139"/>
    </row>
    <row r="87" spans="1:20" ht="12.6" customHeight="1" x14ac:dyDescent="0.2">
      <c r="A87" s="142"/>
      <c r="B87" s="142"/>
      <c r="C87" s="1">
        <v>4</v>
      </c>
      <c r="D87" s="48">
        <v>8.0002800000000001</v>
      </c>
      <c r="E87" s="185"/>
      <c r="F87" s="13">
        <f>D87+$E$84</f>
        <v>8.0002399999999998</v>
      </c>
      <c r="G87" s="185"/>
      <c r="H87" s="185"/>
      <c r="I87" s="139"/>
      <c r="J87" s="142"/>
      <c r="K87" s="139"/>
      <c r="L87" s="142"/>
      <c r="M87" s="142"/>
      <c r="N87" s="139"/>
      <c r="O87" s="145"/>
      <c r="P87" s="142"/>
      <c r="Q87" s="139"/>
      <c r="R87" s="157"/>
      <c r="S87" s="139"/>
      <c r="T87" s="139"/>
    </row>
    <row r="88" spans="1:20" ht="12.6" customHeight="1" x14ac:dyDescent="0.2">
      <c r="A88" s="142"/>
      <c r="B88" s="143"/>
      <c r="C88" s="1">
        <v>5</v>
      </c>
      <c r="D88" s="48">
        <v>8.0002700000000004</v>
      </c>
      <c r="E88" s="186"/>
      <c r="F88" s="13">
        <f>D88+$E$84</f>
        <v>8.0002300000000002</v>
      </c>
      <c r="G88" s="186"/>
      <c r="H88" s="186"/>
      <c r="I88" s="140"/>
      <c r="J88" s="143"/>
      <c r="K88" s="140"/>
      <c r="L88" s="142"/>
      <c r="M88" s="142"/>
      <c r="N88" s="139"/>
      <c r="O88" s="146"/>
      <c r="P88" s="142"/>
      <c r="Q88" s="140"/>
      <c r="R88" s="158"/>
      <c r="S88" s="140"/>
      <c r="T88" s="140"/>
    </row>
    <row r="89" spans="1:20" ht="12.6" customHeight="1" x14ac:dyDescent="0.2">
      <c r="A89" s="142"/>
      <c r="B89" s="153">
        <v>10</v>
      </c>
      <c r="C89" s="1">
        <v>1</v>
      </c>
      <c r="D89" s="48">
        <v>10.00009</v>
      </c>
      <c r="E89" s="184">
        <f>[1]dérive!$C$40</f>
        <v>-5.9999999999504894E-5</v>
      </c>
      <c r="F89" s="13">
        <f>D89+$E$89</f>
        <v>10.000030000000001</v>
      </c>
      <c r="G89" s="187">
        <f>AVERAGE(F89:F93)</f>
        <v>10.000014</v>
      </c>
      <c r="H89" s="187">
        <f>G89-B89</f>
        <v>1.4000000000180535E-5</v>
      </c>
      <c r="I89" s="138">
        <f>((MAX(D89:D93)-MIN(D89:D93))/2.33)</f>
        <v>1.2875536480961641E-5</v>
      </c>
      <c r="J89" s="141">
        <f>5.5/3</f>
        <v>1.8333333333333333</v>
      </c>
      <c r="K89" s="138">
        <f>I89*J89</f>
        <v>2.3605150215096342E-5</v>
      </c>
      <c r="L89" s="142"/>
      <c r="M89" s="142"/>
      <c r="N89" s="139"/>
      <c r="O89" s="144">
        <f>[1]dérive!$D$40</f>
        <v>3.0000000000000001E-5</v>
      </c>
      <c r="P89" s="142"/>
      <c r="Q89" s="138">
        <f>O89/$P$69</f>
        <v>1.5E-5</v>
      </c>
      <c r="R89" s="156"/>
      <c r="S89" s="159">
        <f>Q89</f>
        <v>1.5E-5</v>
      </c>
      <c r="T89" s="159">
        <f>SQRT((K89^2)+(Q89^2)+(S89^2))</f>
        <v>3.1736463518754936E-5</v>
      </c>
    </row>
    <row r="90" spans="1:20" ht="12.6" customHeight="1" x14ac:dyDescent="0.2">
      <c r="A90" s="142"/>
      <c r="B90" s="142"/>
      <c r="C90" s="1">
        <v>2</v>
      </c>
      <c r="D90" s="48">
        <v>10.000080000000001</v>
      </c>
      <c r="E90" s="185"/>
      <c r="F90" s="13">
        <f>D90+$E$89</f>
        <v>10.000020000000001</v>
      </c>
      <c r="G90" s="185"/>
      <c r="H90" s="185"/>
      <c r="I90" s="139"/>
      <c r="J90" s="142"/>
      <c r="K90" s="139"/>
      <c r="L90" s="142"/>
      <c r="M90" s="142"/>
      <c r="N90" s="139"/>
      <c r="O90" s="145"/>
      <c r="P90" s="142"/>
      <c r="Q90" s="139"/>
      <c r="R90" s="157"/>
      <c r="S90" s="139"/>
      <c r="T90" s="139"/>
    </row>
    <row r="91" spans="1:20" ht="12.6" customHeight="1" x14ac:dyDescent="0.2">
      <c r="A91" s="142"/>
      <c r="B91" s="142"/>
      <c r="C91" s="1">
        <v>3</v>
      </c>
      <c r="D91" s="48">
        <v>10.000069999999999</v>
      </c>
      <c r="E91" s="185"/>
      <c r="F91" s="13">
        <f>D91+$E$89</f>
        <v>10.00001</v>
      </c>
      <c r="G91" s="185"/>
      <c r="H91" s="185"/>
      <c r="I91" s="139"/>
      <c r="J91" s="142"/>
      <c r="K91" s="139"/>
      <c r="L91" s="142"/>
      <c r="M91" s="142"/>
      <c r="N91" s="139"/>
      <c r="O91" s="145"/>
      <c r="P91" s="142"/>
      <c r="Q91" s="139"/>
      <c r="R91" s="157"/>
      <c r="S91" s="139"/>
      <c r="T91" s="139"/>
    </row>
    <row r="92" spans="1:20" ht="12.6" customHeight="1" x14ac:dyDescent="0.2">
      <c r="A92" s="142"/>
      <c r="B92" s="142"/>
      <c r="C92" s="1">
        <v>4</v>
      </c>
      <c r="D92" s="48">
        <v>10.000069999999999</v>
      </c>
      <c r="E92" s="185"/>
      <c r="F92" s="13">
        <f>D92+$E$89</f>
        <v>10.00001</v>
      </c>
      <c r="G92" s="185"/>
      <c r="H92" s="185"/>
      <c r="I92" s="139"/>
      <c r="J92" s="142"/>
      <c r="K92" s="139"/>
      <c r="L92" s="142"/>
      <c r="M92" s="142"/>
      <c r="N92" s="139"/>
      <c r="O92" s="145"/>
      <c r="P92" s="142"/>
      <c r="Q92" s="139"/>
      <c r="R92" s="157"/>
      <c r="S92" s="139"/>
      <c r="T92" s="139"/>
    </row>
    <row r="93" spans="1:20" ht="12.6" customHeight="1" x14ac:dyDescent="0.2">
      <c r="A93" s="142"/>
      <c r="B93" s="143"/>
      <c r="C93" s="1">
        <v>5</v>
      </c>
      <c r="D93" s="48">
        <v>10.00006</v>
      </c>
      <c r="E93" s="186"/>
      <c r="F93" s="13">
        <f>D93+$E$89</f>
        <v>10</v>
      </c>
      <c r="G93" s="186"/>
      <c r="H93" s="186"/>
      <c r="I93" s="140"/>
      <c r="J93" s="143"/>
      <c r="K93" s="140"/>
      <c r="L93" s="142"/>
      <c r="M93" s="142"/>
      <c r="N93" s="139"/>
      <c r="O93" s="146"/>
      <c r="P93" s="142"/>
      <c r="Q93" s="140"/>
      <c r="R93" s="158"/>
      <c r="S93" s="140"/>
      <c r="T93" s="140"/>
    </row>
    <row r="94" spans="1:20" ht="12.6" customHeight="1" x14ac:dyDescent="0.2">
      <c r="A94" s="142"/>
      <c r="B94" s="153">
        <v>12</v>
      </c>
      <c r="C94" s="1">
        <v>1</v>
      </c>
      <c r="D94" s="48">
        <v>12.00024</v>
      </c>
      <c r="E94" s="184">
        <f>[1]dérive!$C$41</f>
        <v>-3.0000000000640625E-5</v>
      </c>
      <c r="F94" s="13">
        <f>D94+$E$94</f>
        <v>12.000209999999999</v>
      </c>
      <c r="G94" s="187">
        <f>AVERAGE(F94:F98)</f>
        <v>12.000217999999998</v>
      </c>
      <c r="H94" s="187">
        <f>G94-B94</f>
        <v>2.1799999999849717E-4</v>
      </c>
      <c r="I94" s="138">
        <f>((MAX(D94:D98)-MIN(D94:D98))/2.33)</f>
        <v>4.291845493399752E-6</v>
      </c>
      <c r="J94" s="141">
        <f>5.5/3</f>
        <v>1.8333333333333333</v>
      </c>
      <c r="K94" s="138">
        <f>I94*J94</f>
        <v>7.8683834045662113E-6</v>
      </c>
      <c r="L94" s="142"/>
      <c r="M94" s="142"/>
      <c r="N94" s="139"/>
      <c r="O94" s="144">
        <f>[1]dérive!$D$41</f>
        <v>5.0000000000000002E-5</v>
      </c>
      <c r="P94" s="142"/>
      <c r="Q94" s="138">
        <f>O94/$P$69</f>
        <v>2.5000000000000001E-5</v>
      </c>
      <c r="R94" s="156"/>
      <c r="S94" s="159">
        <f>Q94</f>
        <v>2.5000000000000001E-5</v>
      </c>
      <c r="T94" s="159">
        <f>SQRT((K94^2)+(Q94^2)+(S94^2))</f>
        <v>3.6220318295139996E-5</v>
      </c>
    </row>
    <row r="95" spans="1:20" ht="12.6" customHeight="1" x14ac:dyDescent="0.2">
      <c r="A95" s="142"/>
      <c r="B95" s="142"/>
      <c r="C95" s="1">
        <v>2</v>
      </c>
      <c r="D95" s="48">
        <v>12.000249999999999</v>
      </c>
      <c r="E95" s="185"/>
      <c r="F95" s="13">
        <f>D95+$E$94</f>
        <v>12.000219999999999</v>
      </c>
      <c r="G95" s="185"/>
      <c r="H95" s="185"/>
      <c r="I95" s="139"/>
      <c r="J95" s="142"/>
      <c r="K95" s="139"/>
      <c r="L95" s="142"/>
      <c r="M95" s="142"/>
      <c r="N95" s="139"/>
      <c r="O95" s="145"/>
      <c r="P95" s="142"/>
      <c r="Q95" s="139"/>
      <c r="R95" s="157"/>
      <c r="S95" s="139"/>
      <c r="T95" s="139"/>
    </row>
    <row r="96" spans="1:20" ht="12.6" customHeight="1" x14ac:dyDescent="0.2">
      <c r="A96" s="142"/>
      <c r="B96" s="142"/>
      <c r="C96" s="1">
        <v>3</v>
      </c>
      <c r="D96" s="48">
        <v>12.000249999999999</v>
      </c>
      <c r="E96" s="185"/>
      <c r="F96" s="13">
        <f>D96+$E$94</f>
        <v>12.000219999999999</v>
      </c>
      <c r="G96" s="185"/>
      <c r="H96" s="185"/>
      <c r="I96" s="139"/>
      <c r="J96" s="142"/>
      <c r="K96" s="139"/>
      <c r="L96" s="142"/>
      <c r="M96" s="142"/>
      <c r="N96" s="139"/>
      <c r="O96" s="145"/>
      <c r="P96" s="142"/>
      <c r="Q96" s="139"/>
      <c r="R96" s="157"/>
      <c r="S96" s="139"/>
      <c r="T96" s="139"/>
    </row>
    <row r="97" spans="1:20" ht="12.6" customHeight="1" x14ac:dyDescent="0.2">
      <c r="A97" s="142"/>
      <c r="B97" s="142"/>
      <c r="C97" s="1">
        <v>4</v>
      </c>
      <c r="D97" s="48">
        <v>12.000249999999999</v>
      </c>
      <c r="E97" s="185"/>
      <c r="F97" s="13">
        <f>D97+$E$94</f>
        <v>12.000219999999999</v>
      </c>
      <c r="G97" s="185"/>
      <c r="H97" s="185"/>
      <c r="I97" s="139"/>
      <c r="J97" s="142"/>
      <c r="K97" s="139"/>
      <c r="L97" s="142"/>
      <c r="M97" s="142"/>
      <c r="N97" s="139"/>
      <c r="O97" s="145"/>
      <c r="P97" s="142"/>
      <c r="Q97" s="139"/>
      <c r="R97" s="157"/>
      <c r="S97" s="139"/>
      <c r="T97" s="139"/>
    </row>
    <row r="98" spans="1:20" ht="12.6" customHeight="1" x14ac:dyDescent="0.2">
      <c r="A98" s="142"/>
      <c r="B98" s="143"/>
      <c r="C98" s="1">
        <v>5</v>
      </c>
      <c r="D98" s="48">
        <v>12.000249999999999</v>
      </c>
      <c r="E98" s="186"/>
      <c r="F98" s="13">
        <f>D98+$E$94</f>
        <v>12.000219999999999</v>
      </c>
      <c r="G98" s="186"/>
      <c r="H98" s="186"/>
      <c r="I98" s="140"/>
      <c r="J98" s="143"/>
      <c r="K98" s="140"/>
      <c r="L98" s="142"/>
      <c r="M98" s="142"/>
      <c r="N98" s="139"/>
      <c r="O98" s="146"/>
      <c r="P98" s="142"/>
      <c r="Q98" s="140"/>
      <c r="R98" s="158"/>
      <c r="S98" s="140"/>
      <c r="T98" s="140"/>
    </row>
    <row r="99" spans="1:20" ht="12.6" customHeight="1" x14ac:dyDescent="0.2">
      <c r="A99" s="142"/>
      <c r="B99" s="153">
        <v>14</v>
      </c>
      <c r="C99" s="1">
        <v>1</v>
      </c>
      <c r="D99" s="48">
        <v>14.00038</v>
      </c>
      <c r="E99" s="184">
        <f>[1]dérive!$C$42</f>
        <v>-4.0000000000262048E-5</v>
      </c>
      <c r="F99" s="13">
        <f>D99+$E$99</f>
        <v>14.00034</v>
      </c>
      <c r="G99" s="187">
        <f>AVERAGE(F99:F103)</f>
        <v>14.000332</v>
      </c>
      <c r="H99" s="187">
        <f>G99-B99</f>
        <v>3.3200000000022101E-4</v>
      </c>
      <c r="I99" s="138">
        <f>((MAX(D99:D103)-MIN(D99:D103))/2.33)</f>
        <v>4.291845493399752E-6</v>
      </c>
      <c r="J99" s="141">
        <f>5.5/3</f>
        <v>1.8333333333333333</v>
      </c>
      <c r="K99" s="138">
        <f>I99*J99</f>
        <v>7.8683834045662113E-6</v>
      </c>
      <c r="L99" s="142"/>
      <c r="M99" s="142"/>
      <c r="N99" s="139"/>
      <c r="O99" s="144">
        <f>[1]dérive!$D$42</f>
        <v>6.0000000000000002E-5</v>
      </c>
      <c r="P99" s="142"/>
      <c r="Q99" s="138">
        <f>O99/$P$69</f>
        <v>3.0000000000000001E-5</v>
      </c>
      <c r="R99" s="156"/>
      <c r="S99" s="159">
        <f>Q99</f>
        <v>3.0000000000000001E-5</v>
      </c>
      <c r="T99" s="159">
        <f>SQRT((K99^2)+(Q99^2)+(S99^2))</f>
        <v>4.3149872043857247E-5</v>
      </c>
    </row>
    <row r="100" spans="1:20" ht="12.6" customHeight="1" x14ac:dyDescent="0.2">
      <c r="A100" s="142"/>
      <c r="B100" s="142"/>
      <c r="C100" s="1">
        <v>2</v>
      </c>
      <c r="D100" s="48">
        <v>14.00037</v>
      </c>
      <c r="E100" s="185"/>
      <c r="F100" s="13">
        <f>D100+$E$99</f>
        <v>14.00033</v>
      </c>
      <c r="G100" s="185"/>
      <c r="H100" s="185"/>
      <c r="I100" s="139"/>
      <c r="J100" s="142"/>
      <c r="K100" s="139"/>
      <c r="L100" s="142"/>
      <c r="M100" s="142"/>
      <c r="N100" s="139"/>
      <c r="O100" s="145"/>
      <c r="P100" s="142"/>
      <c r="Q100" s="139"/>
      <c r="R100" s="157"/>
      <c r="S100" s="139"/>
      <c r="T100" s="139"/>
    </row>
    <row r="101" spans="1:20" ht="12.6" customHeight="1" x14ac:dyDescent="0.2">
      <c r="A101" s="142"/>
      <c r="B101" s="142"/>
      <c r="C101" s="1">
        <v>3</v>
      </c>
      <c r="D101" s="48">
        <v>14.00037</v>
      </c>
      <c r="E101" s="185"/>
      <c r="F101" s="13">
        <f>D101+$E$99</f>
        <v>14.00033</v>
      </c>
      <c r="G101" s="185"/>
      <c r="H101" s="185"/>
      <c r="I101" s="139"/>
      <c r="J101" s="142"/>
      <c r="K101" s="139"/>
      <c r="L101" s="142"/>
      <c r="M101" s="142"/>
      <c r="N101" s="139"/>
      <c r="O101" s="145"/>
      <c r="P101" s="142"/>
      <c r="Q101" s="139"/>
      <c r="R101" s="157"/>
      <c r="S101" s="139"/>
      <c r="T101" s="139"/>
    </row>
    <row r="102" spans="1:20" ht="12.6" customHeight="1" x14ac:dyDescent="0.2">
      <c r="A102" s="142"/>
      <c r="B102" s="142"/>
      <c r="C102" s="1">
        <v>4</v>
      </c>
      <c r="D102" s="48">
        <v>14.00037</v>
      </c>
      <c r="E102" s="185"/>
      <c r="F102" s="13">
        <f>D102+$E$99</f>
        <v>14.00033</v>
      </c>
      <c r="G102" s="185"/>
      <c r="H102" s="185"/>
      <c r="I102" s="139"/>
      <c r="J102" s="142"/>
      <c r="K102" s="139"/>
      <c r="L102" s="142"/>
      <c r="M102" s="142"/>
      <c r="N102" s="139"/>
      <c r="O102" s="145"/>
      <c r="P102" s="142"/>
      <c r="Q102" s="139"/>
      <c r="R102" s="157"/>
      <c r="S102" s="139"/>
      <c r="T102" s="139"/>
    </row>
    <row r="103" spans="1:20" ht="12.6" customHeight="1" x14ac:dyDescent="0.2">
      <c r="A103" s="142"/>
      <c r="B103" s="143"/>
      <c r="C103" s="1">
        <v>5</v>
      </c>
      <c r="D103" s="48">
        <v>14.00037</v>
      </c>
      <c r="E103" s="186"/>
      <c r="F103" s="13">
        <f>D103+$E$99</f>
        <v>14.00033</v>
      </c>
      <c r="G103" s="186"/>
      <c r="H103" s="186"/>
      <c r="I103" s="140"/>
      <c r="J103" s="143"/>
      <c r="K103" s="140"/>
      <c r="L103" s="142"/>
      <c r="M103" s="142"/>
      <c r="N103" s="139"/>
      <c r="O103" s="146"/>
      <c r="P103" s="142"/>
      <c r="Q103" s="140"/>
      <c r="R103" s="158"/>
      <c r="S103" s="140"/>
      <c r="T103" s="140"/>
    </row>
    <row r="104" spans="1:20" ht="12.6" customHeight="1" x14ac:dyDescent="0.2">
      <c r="A104" s="142"/>
      <c r="B104" s="153">
        <v>16</v>
      </c>
      <c r="C104" s="1">
        <v>1</v>
      </c>
      <c r="D104" s="48">
        <v>16.000350000000001</v>
      </c>
      <c r="E104" s="184">
        <f>[1]dérive!$C$43</f>
        <v>-3.9999999998485691E-5</v>
      </c>
      <c r="F104" s="13">
        <f>D104+$E$104</f>
        <v>16.000310000000002</v>
      </c>
      <c r="G104" s="187">
        <f>AVERAGE(F104:F108)</f>
        <v>16.000308</v>
      </c>
      <c r="H104" s="187">
        <f>G104-B104</f>
        <v>3.0800000000041905E-4</v>
      </c>
      <c r="I104" s="138">
        <f>((MAX(D104:D108)-MIN(D104:D108))/2.33)</f>
        <v>4.291845493399752E-6</v>
      </c>
      <c r="J104" s="141">
        <f>5.5/3</f>
        <v>1.8333333333333333</v>
      </c>
      <c r="K104" s="138">
        <f>I104*J104</f>
        <v>7.8683834045662113E-6</v>
      </c>
      <c r="L104" s="142"/>
      <c r="M104" s="142"/>
      <c r="N104" s="139"/>
      <c r="O104" s="144">
        <f>[1]dérive!$D$43</f>
        <v>6.9999999999999994E-5</v>
      </c>
      <c r="P104" s="142"/>
      <c r="Q104" s="138">
        <f>O104/$P$69</f>
        <v>3.4999999999999997E-5</v>
      </c>
      <c r="R104" s="156"/>
      <c r="S104" s="159">
        <f>Q104</f>
        <v>3.4999999999999997E-5</v>
      </c>
      <c r="T104" s="159">
        <f>SQRT((K104^2)+(Q104^2)+(S104^2))</f>
        <v>5.0118973028198139E-5</v>
      </c>
    </row>
    <row r="105" spans="1:20" ht="12.6" customHeight="1" x14ac:dyDescent="0.2">
      <c r="A105" s="142"/>
      <c r="B105" s="142"/>
      <c r="C105" s="1">
        <v>2</v>
      </c>
      <c r="D105" s="48">
        <v>16.000350000000001</v>
      </c>
      <c r="E105" s="185"/>
      <c r="F105" s="13">
        <f>D105+$E$104</f>
        <v>16.000310000000002</v>
      </c>
      <c r="G105" s="185"/>
      <c r="H105" s="185"/>
      <c r="I105" s="139"/>
      <c r="J105" s="142"/>
      <c r="K105" s="139"/>
      <c r="L105" s="142"/>
      <c r="M105" s="142"/>
      <c r="N105" s="139"/>
      <c r="O105" s="145"/>
      <c r="P105" s="142"/>
      <c r="Q105" s="139"/>
      <c r="R105" s="157"/>
      <c r="S105" s="139"/>
      <c r="T105" s="139"/>
    </row>
    <row r="106" spans="1:20" ht="12.6" customHeight="1" x14ac:dyDescent="0.2">
      <c r="A106" s="142"/>
      <c r="B106" s="142"/>
      <c r="C106" s="1">
        <v>3</v>
      </c>
      <c r="D106" s="48">
        <v>16.000350000000001</v>
      </c>
      <c r="E106" s="185"/>
      <c r="F106" s="13">
        <f>D106+$E$104</f>
        <v>16.000310000000002</v>
      </c>
      <c r="G106" s="185"/>
      <c r="H106" s="185"/>
      <c r="I106" s="139"/>
      <c r="J106" s="142"/>
      <c r="K106" s="139"/>
      <c r="L106" s="142"/>
      <c r="M106" s="142"/>
      <c r="N106" s="139"/>
      <c r="O106" s="145"/>
      <c r="P106" s="142"/>
      <c r="Q106" s="139"/>
      <c r="R106" s="157"/>
      <c r="S106" s="139"/>
      <c r="T106" s="139"/>
    </row>
    <row r="107" spans="1:20" ht="12.6" customHeight="1" x14ac:dyDescent="0.2">
      <c r="A107" s="142"/>
      <c r="B107" s="142"/>
      <c r="C107" s="1">
        <v>4</v>
      </c>
      <c r="D107" s="48">
        <v>16.000350000000001</v>
      </c>
      <c r="E107" s="185"/>
      <c r="F107" s="13">
        <f>D107+$E$104</f>
        <v>16.000310000000002</v>
      </c>
      <c r="G107" s="185"/>
      <c r="H107" s="185"/>
      <c r="I107" s="139"/>
      <c r="J107" s="142"/>
      <c r="K107" s="139"/>
      <c r="L107" s="142"/>
      <c r="M107" s="142"/>
      <c r="N107" s="139"/>
      <c r="O107" s="145"/>
      <c r="P107" s="142"/>
      <c r="Q107" s="139"/>
      <c r="R107" s="157"/>
      <c r="S107" s="139"/>
      <c r="T107" s="139"/>
    </row>
    <row r="108" spans="1:20" ht="12.6" customHeight="1" x14ac:dyDescent="0.2">
      <c r="A108" s="142"/>
      <c r="B108" s="143"/>
      <c r="C108" s="1">
        <v>5</v>
      </c>
      <c r="D108" s="48">
        <v>16.000340000000001</v>
      </c>
      <c r="E108" s="186"/>
      <c r="F108" s="13">
        <f>D108+$E$104</f>
        <v>16.000300000000003</v>
      </c>
      <c r="G108" s="186"/>
      <c r="H108" s="186"/>
      <c r="I108" s="140"/>
      <c r="J108" s="143"/>
      <c r="K108" s="140"/>
      <c r="L108" s="142"/>
      <c r="M108" s="142"/>
      <c r="N108" s="139"/>
      <c r="O108" s="146"/>
      <c r="P108" s="142"/>
      <c r="Q108" s="140"/>
      <c r="R108" s="158"/>
      <c r="S108" s="140"/>
      <c r="T108" s="140"/>
    </row>
    <row r="109" spans="1:20" ht="12.6" customHeight="1" x14ac:dyDescent="0.2">
      <c r="A109" s="142"/>
      <c r="B109" s="153">
        <v>18</v>
      </c>
      <c r="C109" s="1">
        <v>1</v>
      </c>
      <c r="D109" s="48">
        <v>18.000589999999999</v>
      </c>
      <c r="E109" s="184">
        <f>[1]dérive!$C$44</f>
        <v>-7.0000000000902673E-5</v>
      </c>
      <c r="F109" s="13">
        <f>D109+$E$109</f>
        <v>18.000519999999998</v>
      </c>
      <c r="G109" s="187">
        <f>AVERAGE(F109:F113)</f>
        <v>18.000509999999998</v>
      </c>
      <c r="H109" s="187">
        <f>G109-B109</f>
        <v>5.0999999999845613E-4</v>
      </c>
      <c r="I109" s="138">
        <f>((MAX(D109:D113)-MIN(D109:D113))/2.33)</f>
        <v>8.583690986799504E-6</v>
      </c>
      <c r="J109" s="141">
        <f>5.5/3</f>
        <v>1.8333333333333333</v>
      </c>
      <c r="K109" s="138">
        <f>I109*J109</f>
        <v>1.5736766809132423E-5</v>
      </c>
      <c r="L109" s="142"/>
      <c r="M109" s="142"/>
      <c r="N109" s="139"/>
      <c r="O109" s="144">
        <f>[1]dérive!$D$44</f>
        <v>8.0000000000000007E-5</v>
      </c>
      <c r="P109" s="142"/>
      <c r="Q109" s="138">
        <f>O109/$P$69</f>
        <v>4.0000000000000003E-5</v>
      </c>
      <c r="R109" s="156"/>
      <c r="S109" s="159">
        <f>Q109</f>
        <v>4.0000000000000003E-5</v>
      </c>
      <c r="T109" s="159">
        <f>SQRT((K109^2)+(Q109^2)+(S109^2))</f>
        <v>5.8716657173284417E-5</v>
      </c>
    </row>
    <row r="110" spans="1:20" ht="12.6" customHeight="1" x14ac:dyDescent="0.2">
      <c r="A110" s="142"/>
      <c r="B110" s="142"/>
      <c r="C110" s="1">
        <v>2</v>
      </c>
      <c r="D110" s="48">
        <v>18.00057</v>
      </c>
      <c r="E110" s="185"/>
      <c r="F110" s="13">
        <f>D110+$E$109</f>
        <v>18.000499999999999</v>
      </c>
      <c r="G110" s="185"/>
      <c r="H110" s="185"/>
      <c r="I110" s="139"/>
      <c r="J110" s="142"/>
      <c r="K110" s="139"/>
      <c r="L110" s="142"/>
      <c r="M110" s="142"/>
      <c r="N110" s="139"/>
      <c r="O110" s="145"/>
      <c r="P110" s="142"/>
      <c r="Q110" s="139"/>
      <c r="R110" s="157"/>
      <c r="S110" s="139"/>
      <c r="T110" s="139"/>
    </row>
    <row r="111" spans="1:20" ht="12.6" customHeight="1" x14ac:dyDescent="0.2">
      <c r="A111" s="142"/>
      <c r="B111" s="142"/>
      <c r="C111" s="1">
        <v>3</v>
      </c>
      <c r="D111" s="48">
        <v>18.000589999999999</v>
      </c>
      <c r="E111" s="185"/>
      <c r="F111" s="13">
        <f>D111+$E$109</f>
        <v>18.000519999999998</v>
      </c>
      <c r="G111" s="185"/>
      <c r="H111" s="185"/>
      <c r="I111" s="139"/>
      <c r="J111" s="142"/>
      <c r="K111" s="139"/>
      <c r="L111" s="142"/>
      <c r="M111" s="142"/>
      <c r="N111" s="139"/>
      <c r="O111" s="145"/>
      <c r="P111" s="142"/>
      <c r="Q111" s="139"/>
      <c r="R111" s="157"/>
      <c r="S111" s="139"/>
      <c r="T111" s="139"/>
    </row>
    <row r="112" spans="1:20" ht="12.6" customHeight="1" x14ac:dyDescent="0.2">
      <c r="A112" s="142"/>
      <c r="B112" s="142"/>
      <c r="C112" s="1">
        <v>4</v>
      </c>
      <c r="D112" s="48">
        <v>18.000579999999999</v>
      </c>
      <c r="E112" s="185"/>
      <c r="F112" s="13">
        <f>D112+$E$109</f>
        <v>18.000509999999998</v>
      </c>
      <c r="G112" s="185"/>
      <c r="H112" s="185"/>
      <c r="I112" s="139"/>
      <c r="J112" s="142"/>
      <c r="K112" s="139"/>
      <c r="L112" s="142"/>
      <c r="M112" s="142"/>
      <c r="N112" s="139"/>
      <c r="O112" s="145"/>
      <c r="P112" s="142"/>
      <c r="Q112" s="139"/>
      <c r="R112" s="157"/>
      <c r="S112" s="139"/>
      <c r="T112" s="139"/>
    </row>
    <row r="113" spans="1:20" ht="12.6" customHeight="1" x14ac:dyDescent="0.2">
      <c r="A113" s="142"/>
      <c r="B113" s="143"/>
      <c r="C113" s="1">
        <v>5</v>
      </c>
      <c r="D113" s="48">
        <v>18.00057</v>
      </c>
      <c r="E113" s="186"/>
      <c r="F113" s="13">
        <f>D113+$E$109</f>
        <v>18.000499999999999</v>
      </c>
      <c r="G113" s="186"/>
      <c r="H113" s="186"/>
      <c r="I113" s="140"/>
      <c r="J113" s="143"/>
      <c r="K113" s="140"/>
      <c r="L113" s="142"/>
      <c r="M113" s="142"/>
      <c r="N113" s="139"/>
      <c r="O113" s="146"/>
      <c r="P113" s="142"/>
      <c r="Q113" s="140"/>
      <c r="R113" s="158"/>
      <c r="S113" s="140"/>
      <c r="T113" s="140"/>
    </row>
    <row r="114" spans="1:20" ht="12.6" customHeight="1" x14ac:dyDescent="0.2">
      <c r="A114" s="142"/>
      <c r="B114" s="153">
        <v>20</v>
      </c>
      <c r="C114" s="1">
        <v>1</v>
      </c>
      <c r="D114" s="48">
        <v>20.00047</v>
      </c>
      <c r="E114" s="184">
        <f>[1]dérive!$C$45</f>
        <v>-9.9999999999766942E-5</v>
      </c>
      <c r="F114" s="13">
        <f>D114+$E$114</f>
        <v>20.00037</v>
      </c>
      <c r="G114" s="187">
        <f>AVERAGE(F114:F118)</f>
        <v>20.000368000000002</v>
      </c>
      <c r="H114" s="187">
        <f>G114-B114</f>
        <v>3.680000000017003E-4</v>
      </c>
      <c r="I114" s="138">
        <f>((MAX(D114:D118)-MIN(D114:D118))/2.33)</f>
        <v>4.291845493399752E-6</v>
      </c>
      <c r="J114" s="141">
        <f>5.5/3</f>
        <v>1.8333333333333333</v>
      </c>
      <c r="K114" s="138">
        <f>I114*J114</f>
        <v>7.8683834045662113E-6</v>
      </c>
      <c r="L114" s="142"/>
      <c r="M114" s="142"/>
      <c r="N114" s="139"/>
      <c r="O114" s="144">
        <f>[1]dérive!$D$45</f>
        <v>8.0000000000000007E-5</v>
      </c>
      <c r="P114" s="142"/>
      <c r="Q114" s="138">
        <f>O114/$P$69</f>
        <v>4.0000000000000003E-5</v>
      </c>
      <c r="R114" s="156"/>
      <c r="S114" s="159">
        <f>Q114</f>
        <v>4.0000000000000003E-5</v>
      </c>
      <c r="T114" s="159">
        <f>SQRT((K114^2)+(Q114^2)+(S114^2))</f>
        <v>5.7113146099661273E-5</v>
      </c>
    </row>
    <row r="115" spans="1:20" ht="12.6" customHeight="1" x14ac:dyDescent="0.2">
      <c r="A115" s="142"/>
      <c r="B115" s="142"/>
      <c r="C115" s="1">
        <v>2</v>
      </c>
      <c r="D115" s="48">
        <v>20.00047</v>
      </c>
      <c r="E115" s="185"/>
      <c r="F115" s="13">
        <f>D115+$E$114</f>
        <v>20.00037</v>
      </c>
      <c r="G115" s="185"/>
      <c r="H115" s="185"/>
      <c r="I115" s="139"/>
      <c r="J115" s="142"/>
      <c r="K115" s="139"/>
      <c r="L115" s="142"/>
      <c r="M115" s="142"/>
      <c r="N115" s="139"/>
      <c r="O115" s="145"/>
      <c r="P115" s="142"/>
      <c r="Q115" s="139"/>
      <c r="R115" s="157"/>
      <c r="S115" s="139"/>
      <c r="T115" s="139"/>
    </row>
    <row r="116" spans="1:20" ht="12.6" customHeight="1" x14ac:dyDescent="0.2">
      <c r="A116" s="142"/>
      <c r="B116" s="142"/>
      <c r="C116" s="1">
        <v>3</v>
      </c>
      <c r="D116" s="48">
        <v>20.00047</v>
      </c>
      <c r="E116" s="185"/>
      <c r="F116" s="13">
        <f>D116+$E$114</f>
        <v>20.00037</v>
      </c>
      <c r="G116" s="185"/>
      <c r="H116" s="185"/>
      <c r="I116" s="139"/>
      <c r="J116" s="142"/>
      <c r="K116" s="139"/>
      <c r="L116" s="142"/>
      <c r="M116" s="142"/>
      <c r="N116" s="139"/>
      <c r="O116" s="145"/>
      <c r="P116" s="142"/>
      <c r="Q116" s="139"/>
      <c r="R116" s="157"/>
      <c r="S116" s="139"/>
      <c r="T116" s="139"/>
    </row>
    <row r="117" spans="1:20" ht="12.6" customHeight="1" x14ac:dyDescent="0.2">
      <c r="A117" s="142"/>
      <c r="B117" s="142"/>
      <c r="C117" s="1">
        <v>4</v>
      </c>
      <c r="D117" s="48">
        <v>20.00047</v>
      </c>
      <c r="E117" s="185"/>
      <c r="F117" s="13">
        <f>D117+$E$114</f>
        <v>20.00037</v>
      </c>
      <c r="G117" s="185"/>
      <c r="H117" s="185"/>
      <c r="I117" s="139"/>
      <c r="J117" s="142"/>
      <c r="K117" s="139"/>
      <c r="L117" s="142"/>
      <c r="M117" s="142"/>
      <c r="N117" s="139"/>
      <c r="O117" s="145"/>
      <c r="P117" s="142"/>
      <c r="Q117" s="139"/>
      <c r="R117" s="157"/>
      <c r="S117" s="139"/>
      <c r="T117" s="139"/>
    </row>
    <row r="118" spans="1:20" ht="12.6" customHeight="1" x14ac:dyDescent="0.2">
      <c r="A118" s="142"/>
      <c r="B118" s="143"/>
      <c r="C118" s="1">
        <v>5</v>
      </c>
      <c r="D118" s="48">
        <v>20.00046</v>
      </c>
      <c r="E118" s="186"/>
      <c r="F118" s="13">
        <f>D118+$E$114</f>
        <v>20.000360000000001</v>
      </c>
      <c r="G118" s="186"/>
      <c r="H118" s="186"/>
      <c r="I118" s="140"/>
      <c r="J118" s="143"/>
      <c r="K118" s="140"/>
      <c r="L118" s="142"/>
      <c r="M118" s="142"/>
      <c r="N118" s="139"/>
      <c r="O118" s="146"/>
      <c r="P118" s="142"/>
      <c r="Q118" s="140"/>
      <c r="R118" s="158"/>
      <c r="S118" s="140"/>
      <c r="T118" s="140"/>
    </row>
    <row r="119" spans="1:20" ht="12.6" customHeight="1" x14ac:dyDescent="0.2">
      <c r="A119" s="142"/>
      <c r="B119" s="153">
        <v>30</v>
      </c>
      <c r="C119" s="1">
        <v>1</v>
      </c>
      <c r="D119" s="49">
        <v>29.999400000000001</v>
      </c>
      <c r="E119" s="183">
        <f>[1]dérive!$C$50</f>
        <v>5.9999999999860165E-4</v>
      </c>
      <c r="F119" s="37">
        <f>D119+$E$119</f>
        <v>30</v>
      </c>
      <c r="G119" s="187">
        <f>AVERAGE(F119:F123)</f>
        <v>30</v>
      </c>
      <c r="H119" s="153">
        <f>G119-B119</f>
        <v>0</v>
      </c>
      <c r="I119" s="138">
        <f>((MAX(D119:D123)-MIN(D119:D123))/2.33)</f>
        <v>0</v>
      </c>
      <c r="J119" s="141">
        <f>5.5/3</f>
        <v>1.8333333333333333</v>
      </c>
      <c r="K119" s="138">
        <f>I119*J119</f>
        <v>0</v>
      </c>
      <c r="L119" s="142"/>
      <c r="M119" s="142"/>
      <c r="N119" s="142"/>
      <c r="O119" s="144">
        <f>[1]dérive!$D$50</f>
        <v>2.0000000000000001E-4</v>
      </c>
      <c r="P119" s="142"/>
      <c r="Q119" s="138">
        <f>O119/$P$69</f>
        <v>1E-4</v>
      </c>
      <c r="R119" s="156"/>
      <c r="S119" s="159">
        <f>Q119</f>
        <v>1E-4</v>
      </c>
      <c r="T119" s="159">
        <f>SQRT((K119^2)+(Q119^2)+(S119^2))</f>
        <v>1.4142135623730951E-4</v>
      </c>
    </row>
    <row r="120" spans="1:20" ht="12.6" customHeight="1" x14ac:dyDescent="0.2">
      <c r="A120" s="142"/>
      <c r="B120" s="142"/>
      <c r="C120" s="1">
        <v>2</v>
      </c>
      <c r="D120" s="49">
        <v>29.999400000000001</v>
      </c>
      <c r="E120" s="154"/>
      <c r="F120" s="37">
        <f>D120+$E$119</f>
        <v>30</v>
      </c>
      <c r="G120" s="185"/>
      <c r="H120" s="154"/>
      <c r="I120" s="139"/>
      <c r="J120" s="142"/>
      <c r="K120" s="139"/>
      <c r="L120" s="142"/>
      <c r="M120" s="142"/>
      <c r="N120" s="142"/>
      <c r="O120" s="145"/>
      <c r="P120" s="142"/>
      <c r="Q120" s="139"/>
      <c r="R120" s="157"/>
      <c r="S120" s="139"/>
      <c r="T120" s="139"/>
    </row>
    <row r="121" spans="1:20" ht="12.6" customHeight="1" x14ac:dyDescent="0.2">
      <c r="A121" s="142"/>
      <c r="B121" s="142"/>
      <c r="C121" s="1">
        <v>3</v>
      </c>
      <c r="D121" s="49">
        <v>29.999400000000001</v>
      </c>
      <c r="E121" s="154"/>
      <c r="F121" s="37">
        <f>D121+$E$119</f>
        <v>30</v>
      </c>
      <c r="G121" s="185"/>
      <c r="H121" s="154"/>
      <c r="I121" s="139"/>
      <c r="J121" s="142"/>
      <c r="K121" s="139"/>
      <c r="L121" s="142"/>
      <c r="M121" s="142"/>
      <c r="N121" s="142"/>
      <c r="O121" s="145"/>
      <c r="P121" s="142"/>
      <c r="Q121" s="139"/>
      <c r="R121" s="157"/>
      <c r="S121" s="139"/>
      <c r="T121" s="139"/>
    </row>
    <row r="122" spans="1:20" ht="12.6" customHeight="1" x14ac:dyDescent="0.2">
      <c r="A122" s="142"/>
      <c r="B122" s="142"/>
      <c r="C122" s="1">
        <v>4</v>
      </c>
      <c r="D122" s="49">
        <v>29.999400000000001</v>
      </c>
      <c r="E122" s="154"/>
      <c r="F122" s="37">
        <f>D122+$E$119</f>
        <v>30</v>
      </c>
      <c r="G122" s="185"/>
      <c r="H122" s="154"/>
      <c r="I122" s="139"/>
      <c r="J122" s="142"/>
      <c r="K122" s="139"/>
      <c r="L122" s="142"/>
      <c r="M122" s="142"/>
      <c r="N122" s="142"/>
      <c r="O122" s="145"/>
      <c r="P122" s="142"/>
      <c r="Q122" s="139"/>
      <c r="R122" s="157"/>
      <c r="S122" s="139"/>
      <c r="T122" s="139"/>
    </row>
    <row r="123" spans="1:20" ht="12.6" customHeight="1" x14ac:dyDescent="0.2">
      <c r="A123" s="143"/>
      <c r="B123" s="143"/>
      <c r="C123" s="1">
        <v>5</v>
      </c>
      <c r="D123" s="49">
        <v>29.999400000000001</v>
      </c>
      <c r="E123" s="155"/>
      <c r="F123" s="37">
        <f>D123+$E$119</f>
        <v>30</v>
      </c>
      <c r="G123" s="186"/>
      <c r="H123" s="155"/>
      <c r="I123" s="140"/>
      <c r="J123" s="143"/>
      <c r="K123" s="140"/>
      <c r="L123" s="143"/>
      <c r="M123" s="143"/>
      <c r="N123" s="143"/>
      <c r="O123" s="146"/>
      <c r="P123" s="143"/>
      <c r="Q123" s="140"/>
      <c r="R123" s="158"/>
      <c r="S123" s="140"/>
      <c r="T123" s="140"/>
    </row>
    <row r="124" spans="1:20" ht="12.6" customHeight="1" x14ac:dyDescent="0.2">
      <c r="A124" s="160" t="s">
        <v>11</v>
      </c>
      <c r="B124" s="147">
        <v>-200</v>
      </c>
      <c r="C124" s="1">
        <v>1</v>
      </c>
      <c r="D124" s="49">
        <v>-199.99590000000001</v>
      </c>
      <c r="E124" s="183">
        <f>[1]dérive!$C$47</f>
        <v>-3.5000000000025011E-3</v>
      </c>
      <c r="F124" s="37">
        <f>D124+$E$124</f>
        <v>-199.99940000000001</v>
      </c>
      <c r="G124" s="153">
        <f>AVERAGE(F124:F128)</f>
        <v>-199.99946000000003</v>
      </c>
      <c r="H124" s="153">
        <f>G124-B124</f>
        <v>5.3999999997245141E-4</v>
      </c>
      <c r="I124" s="138">
        <f>((MAX(D124:D128)-MIN(D124:D128))/2.33)</f>
        <v>4.2918454937047064E-5</v>
      </c>
      <c r="J124" s="141">
        <f>5.5/3</f>
        <v>1.8333333333333333</v>
      </c>
      <c r="K124" s="138">
        <f>I124*J124</f>
        <v>7.8683834051252954E-5</v>
      </c>
      <c r="L124" s="160">
        <v>1E-3</v>
      </c>
      <c r="M124" s="160">
        <f>SQRT(12)</f>
        <v>3.4641016151377544</v>
      </c>
      <c r="N124" s="138">
        <f>L124/M124</f>
        <v>2.886751345948129E-4</v>
      </c>
      <c r="O124" s="144">
        <f>[1]dérive!$D$47</f>
        <v>1E-3</v>
      </c>
      <c r="P124" s="160">
        <v>2</v>
      </c>
      <c r="Q124" s="138">
        <f>O124/$P$124</f>
        <v>5.0000000000000001E-4</v>
      </c>
      <c r="R124" s="156"/>
      <c r="S124" s="159">
        <f>Q124</f>
        <v>5.0000000000000001E-4</v>
      </c>
      <c r="T124" s="159">
        <f>SQRT((K124^2)+(Q124^2)+(S124^2))</f>
        <v>7.1147111377834946E-4</v>
      </c>
    </row>
    <row r="125" spans="1:20" ht="12.6" customHeight="1" x14ac:dyDescent="0.2">
      <c r="A125" s="142"/>
      <c r="B125" s="148"/>
      <c r="C125" s="1">
        <v>2</v>
      </c>
      <c r="D125" s="49">
        <v>-199.99600000000001</v>
      </c>
      <c r="E125" s="154"/>
      <c r="F125" s="37">
        <f>D125+$E$124</f>
        <v>-199.99950000000001</v>
      </c>
      <c r="G125" s="154"/>
      <c r="H125" s="154"/>
      <c r="I125" s="139"/>
      <c r="J125" s="142"/>
      <c r="K125" s="139"/>
      <c r="L125" s="142"/>
      <c r="M125" s="142"/>
      <c r="N125" s="139"/>
      <c r="O125" s="145"/>
      <c r="P125" s="142"/>
      <c r="Q125" s="139"/>
      <c r="R125" s="157"/>
      <c r="S125" s="139"/>
      <c r="T125" s="139"/>
    </row>
    <row r="126" spans="1:20" ht="12.6" customHeight="1" x14ac:dyDescent="0.2">
      <c r="A126" s="142"/>
      <c r="B126" s="148"/>
      <c r="C126" s="1">
        <v>3</v>
      </c>
      <c r="D126" s="49">
        <v>-199.99590000000001</v>
      </c>
      <c r="E126" s="154"/>
      <c r="F126" s="37">
        <f>D126+$E$124</f>
        <v>-199.99940000000001</v>
      </c>
      <c r="G126" s="154"/>
      <c r="H126" s="154"/>
      <c r="I126" s="139"/>
      <c r="J126" s="142"/>
      <c r="K126" s="139"/>
      <c r="L126" s="142"/>
      <c r="M126" s="142"/>
      <c r="N126" s="139"/>
      <c r="O126" s="145"/>
      <c r="P126" s="142"/>
      <c r="Q126" s="139"/>
      <c r="R126" s="157"/>
      <c r="S126" s="139"/>
      <c r="T126" s="139"/>
    </row>
    <row r="127" spans="1:20" ht="12.6" customHeight="1" x14ac:dyDescent="0.2">
      <c r="A127" s="142"/>
      <c r="B127" s="148"/>
      <c r="C127" s="1">
        <v>4</v>
      </c>
      <c r="D127" s="49">
        <v>-199.99600000000001</v>
      </c>
      <c r="E127" s="154"/>
      <c r="F127" s="37">
        <f>D127+$E$124</f>
        <v>-199.99950000000001</v>
      </c>
      <c r="G127" s="154"/>
      <c r="H127" s="154"/>
      <c r="I127" s="139"/>
      <c r="J127" s="142"/>
      <c r="K127" s="139"/>
      <c r="L127" s="142"/>
      <c r="M127" s="142"/>
      <c r="N127" s="139"/>
      <c r="O127" s="145"/>
      <c r="P127" s="142"/>
      <c r="Q127" s="139"/>
      <c r="R127" s="157"/>
      <c r="S127" s="139"/>
      <c r="T127" s="139"/>
    </row>
    <row r="128" spans="1:20" ht="12.6" customHeight="1" x14ac:dyDescent="0.2">
      <c r="A128" s="142"/>
      <c r="B128" s="149"/>
      <c r="C128" s="1">
        <v>5</v>
      </c>
      <c r="D128" s="49">
        <v>-199.99600000000001</v>
      </c>
      <c r="E128" s="155"/>
      <c r="F128" s="37">
        <f>D128+$E$124</f>
        <v>-199.99950000000001</v>
      </c>
      <c r="G128" s="155"/>
      <c r="H128" s="155"/>
      <c r="I128" s="140"/>
      <c r="J128" s="143"/>
      <c r="K128" s="140"/>
      <c r="L128" s="142"/>
      <c r="M128" s="142"/>
      <c r="N128" s="139"/>
      <c r="O128" s="146"/>
      <c r="P128" s="142"/>
      <c r="Q128" s="140"/>
      <c r="R128" s="158"/>
      <c r="S128" s="140"/>
      <c r="T128" s="140"/>
    </row>
    <row r="129" spans="1:20" ht="12.6" customHeight="1" x14ac:dyDescent="0.2">
      <c r="A129" s="142"/>
      <c r="B129" s="147">
        <v>50</v>
      </c>
      <c r="C129" s="1">
        <v>1</v>
      </c>
      <c r="D129" s="49">
        <v>49.999200000000002</v>
      </c>
      <c r="E129" s="183">
        <f>[1]dérive!$C$51</f>
        <v>1.1000000000009891E-3</v>
      </c>
      <c r="F129" s="37">
        <f>D129+$E$129</f>
        <v>50.000300000000003</v>
      </c>
      <c r="G129" s="153">
        <f>AVERAGE(F129:F133)</f>
        <v>50.000300000000003</v>
      </c>
      <c r="H129" s="153">
        <f>G129-B129</f>
        <v>3.0000000000285354E-4</v>
      </c>
      <c r="I129" s="138">
        <f>((MAX(D129:D133)-MIN(D129:D133))/2.33)</f>
        <v>0</v>
      </c>
      <c r="J129" s="141">
        <f>5.5/3</f>
        <v>1.8333333333333333</v>
      </c>
      <c r="K129" s="138">
        <f>I129*J129</f>
        <v>0</v>
      </c>
      <c r="L129" s="142"/>
      <c r="M129" s="142"/>
      <c r="N129" s="139"/>
      <c r="O129" s="144">
        <f>[1]dérive!$D$51</f>
        <v>2.9999999999999997E-4</v>
      </c>
      <c r="P129" s="142"/>
      <c r="Q129" s="138">
        <f>O129/$P$124</f>
        <v>1.4999999999999999E-4</v>
      </c>
      <c r="R129" s="156"/>
      <c r="S129" s="159">
        <f>Q129</f>
        <v>1.4999999999999999E-4</v>
      </c>
      <c r="T129" s="159">
        <f>SQRT((K129^2)+(Q129^2)+(S129^2))</f>
        <v>2.1213203435596425E-4</v>
      </c>
    </row>
    <row r="130" spans="1:20" ht="12.6" customHeight="1" x14ac:dyDescent="0.2">
      <c r="A130" s="142"/>
      <c r="B130" s="148"/>
      <c r="C130" s="1">
        <v>2</v>
      </c>
      <c r="D130" s="49">
        <v>49.999200000000002</v>
      </c>
      <c r="E130" s="192"/>
      <c r="F130" s="37">
        <f>D130+$E$129</f>
        <v>50.000300000000003</v>
      </c>
      <c r="G130" s="154"/>
      <c r="H130" s="154"/>
      <c r="I130" s="139"/>
      <c r="J130" s="142"/>
      <c r="K130" s="139"/>
      <c r="L130" s="142"/>
      <c r="M130" s="142"/>
      <c r="N130" s="139"/>
      <c r="O130" s="145"/>
      <c r="P130" s="142"/>
      <c r="Q130" s="139"/>
      <c r="R130" s="157"/>
      <c r="S130" s="139"/>
      <c r="T130" s="139"/>
    </row>
    <row r="131" spans="1:20" ht="12.6" customHeight="1" x14ac:dyDescent="0.2">
      <c r="A131" s="142"/>
      <c r="B131" s="148"/>
      <c r="C131" s="1">
        <v>3</v>
      </c>
      <c r="D131" s="49">
        <v>49.999200000000002</v>
      </c>
      <c r="E131" s="192"/>
      <c r="F131" s="37">
        <f>D131+$E$129</f>
        <v>50.000300000000003</v>
      </c>
      <c r="G131" s="154"/>
      <c r="H131" s="154"/>
      <c r="I131" s="139"/>
      <c r="J131" s="142"/>
      <c r="K131" s="139"/>
      <c r="L131" s="142"/>
      <c r="M131" s="142"/>
      <c r="N131" s="139"/>
      <c r="O131" s="145"/>
      <c r="P131" s="142"/>
      <c r="Q131" s="139"/>
      <c r="R131" s="157"/>
      <c r="S131" s="139"/>
      <c r="T131" s="139"/>
    </row>
    <row r="132" spans="1:20" ht="12.6" customHeight="1" x14ac:dyDescent="0.2">
      <c r="A132" s="142"/>
      <c r="B132" s="148"/>
      <c r="C132" s="1">
        <v>4</v>
      </c>
      <c r="D132" s="49">
        <v>49.999200000000002</v>
      </c>
      <c r="E132" s="192"/>
      <c r="F132" s="37">
        <f>D132+$E$129</f>
        <v>50.000300000000003</v>
      </c>
      <c r="G132" s="154"/>
      <c r="H132" s="154"/>
      <c r="I132" s="139"/>
      <c r="J132" s="142"/>
      <c r="K132" s="139"/>
      <c r="L132" s="142"/>
      <c r="M132" s="142"/>
      <c r="N132" s="139"/>
      <c r="O132" s="145"/>
      <c r="P132" s="142"/>
      <c r="Q132" s="139"/>
      <c r="R132" s="157"/>
      <c r="S132" s="139"/>
      <c r="T132" s="139"/>
    </row>
    <row r="133" spans="1:20" ht="12.6" customHeight="1" x14ac:dyDescent="0.2">
      <c r="A133" s="142"/>
      <c r="B133" s="149"/>
      <c r="C133" s="1">
        <v>5</v>
      </c>
      <c r="D133" s="49">
        <v>49.999200000000002</v>
      </c>
      <c r="E133" s="193"/>
      <c r="F133" s="37">
        <f>D133+$E$129</f>
        <v>50.000300000000003</v>
      </c>
      <c r="G133" s="155"/>
      <c r="H133" s="155"/>
      <c r="I133" s="140"/>
      <c r="J133" s="143"/>
      <c r="K133" s="140"/>
      <c r="L133" s="142"/>
      <c r="M133" s="142"/>
      <c r="N133" s="139"/>
      <c r="O133" s="146"/>
      <c r="P133" s="142"/>
      <c r="Q133" s="140"/>
      <c r="R133" s="158"/>
      <c r="S133" s="140"/>
      <c r="T133" s="140"/>
    </row>
    <row r="134" spans="1:20" ht="12.6" customHeight="1" x14ac:dyDescent="0.2">
      <c r="A134" s="142"/>
      <c r="B134" s="147">
        <v>100</v>
      </c>
      <c r="C134" s="1">
        <v>1</v>
      </c>
      <c r="D134" s="49">
        <v>99.995000000000005</v>
      </c>
      <c r="E134" s="183">
        <f>[1]dérive!$C$52</f>
        <v>2.0999999999986585E-3</v>
      </c>
      <c r="F134" s="37">
        <f>D134+$E$134</f>
        <v>99.997100000000003</v>
      </c>
      <c r="G134" s="153">
        <f>AVERAGE(F134:F138)</f>
        <v>99.997159999999994</v>
      </c>
      <c r="H134" s="153">
        <f>G134-B134</f>
        <v>-2.8400000000061709E-3</v>
      </c>
      <c r="I134" s="138">
        <f>((MAX(D134:D138)-MIN(D134:D138))/2.33)</f>
        <v>4.291845493094798E-5</v>
      </c>
      <c r="J134" s="141">
        <f>5.5/3</f>
        <v>1.8333333333333333</v>
      </c>
      <c r="K134" s="138">
        <f>I134*J134</f>
        <v>7.8683834040071292E-5</v>
      </c>
      <c r="L134" s="142"/>
      <c r="M134" s="142"/>
      <c r="N134" s="139"/>
      <c r="O134" s="144">
        <f>[1]dérive!$D$52</f>
        <v>2.9999999999999997E-4</v>
      </c>
      <c r="P134" s="142"/>
      <c r="Q134" s="138">
        <f>O134/$P$124</f>
        <v>1.4999999999999999E-4</v>
      </c>
      <c r="R134" s="156"/>
      <c r="S134" s="159">
        <f>Q134</f>
        <v>1.4999999999999999E-4</v>
      </c>
      <c r="T134" s="159">
        <f>SQRT((K134^2)+(Q134^2)+(S134^2))</f>
        <v>2.2625460379679675E-4</v>
      </c>
    </row>
    <row r="135" spans="1:20" ht="12.6" customHeight="1" x14ac:dyDescent="0.2">
      <c r="A135" s="142"/>
      <c r="B135" s="148"/>
      <c r="C135" s="1">
        <v>2</v>
      </c>
      <c r="D135" s="49">
        <v>99.995099999999994</v>
      </c>
      <c r="E135" s="192"/>
      <c r="F135" s="37">
        <f>D135+$E$134</f>
        <v>99.997199999999992</v>
      </c>
      <c r="G135" s="154"/>
      <c r="H135" s="154"/>
      <c r="I135" s="139"/>
      <c r="J135" s="142"/>
      <c r="K135" s="139"/>
      <c r="L135" s="142"/>
      <c r="M135" s="142"/>
      <c r="N135" s="139"/>
      <c r="O135" s="145"/>
      <c r="P135" s="142"/>
      <c r="Q135" s="139"/>
      <c r="R135" s="157"/>
      <c r="S135" s="139"/>
      <c r="T135" s="139"/>
    </row>
    <row r="136" spans="1:20" ht="12.6" customHeight="1" x14ac:dyDescent="0.2">
      <c r="A136" s="142"/>
      <c r="B136" s="148"/>
      <c r="C136" s="1">
        <v>3</v>
      </c>
      <c r="D136" s="49">
        <v>99.995099999999994</v>
      </c>
      <c r="E136" s="192"/>
      <c r="F136" s="37">
        <f>D136+$E$134</f>
        <v>99.997199999999992</v>
      </c>
      <c r="G136" s="154"/>
      <c r="H136" s="154"/>
      <c r="I136" s="139"/>
      <c r="J136" s="142"/>
      <c r="K136" s="139"/>
      <c r="L136" s="142"/>
      <c r="M136" s="142"/>
      <c r="N136" s="139"/>
      <c r="O136" s="145"/>
      <c r="P136" s="142"/>
      <c r="Q136" s="139"/>
      <c r="R136" s="157"/>
      <c r="S136" s="139"/>
      <c r="T136" s="139"/>
    </row>
    <row r="137" spans="1:20" ht="12.6" customHeight="1" x14ac:dyDescent="0.2">
      <c r="A137" s="142"/>
      <c r="B137" s="148"/>
      <c r="C137" s="1">
        <v>4</v>
      </c>
      <c r="D137" s="49">
        <v>99.995099999999994</v>
      </c>
      <c r="E137" s="192"/>
      <c r="F137" s="37">
        <f>D137+$E$134</f>
        <v>99.997199999999992</v>
      </c>
      <c r="G137" s="154"/>
      <c r="H137" s="154"/>
      <c r="I137" s="139"/>
      <c r="J137" s="142"/>
      <c r="K137" s="139"/>
      <c r="L137" s="142"/>
      <c r="M137" s="142"/>
      <c r="N137" s="139"/>
      <c r="O137" s="145"/>
      <c r="P137" s="142"/>
      <c r="Q137" s="139"/>
      <c r="R137" s="157"/>
      <c r="S137" s="139"/>
      <c r="T137" s="139"/>
    </row>
    <row r="138" spans="1:20" ht="12.6" customHeight="1" x14ac:dyDescent="0.2">
      <c r="A138" s="142"/>
      <c r="B138" s="149"/>
      <c r="C138" s="1">
        <v>5</v>
      </c>
      <c r="D138" s="49">
        <v>99.995000000000005</v>
      </c>
      <c r="E138" s="193"/>
      <c r="F138" s="37">
        <f>D138+$E$134</f>
        <v>99.997100000000003</v>
      </c>
      <c r="G138" s="155"/>
      <c r="H138" s="155"/>
      <c r="I138" s="140"/>
      <c r="J138" s="143"/>
      <c r="K138" s="140"/>
      <c r="L138" s="142"/>
      <c r="M138" s="142"/>
      <c r="N138" s="139"/>
      <c r="O138" s="146"/>
      <c r="P138" s="142"/>
      <c r="Q138" s="140"/>
      <c r="R138" s="158"/>
      <c r="S138" s="140"/>
      <c r="T138" s="140"/>
    </row>
    <row r="139" spans="1:20" ht="12.6" customHeight="1" x14ac:dyDescent="0.2">
      <c r="A139" s="142"/>
      <c r="B139" s="147">
        <v>150</v>
      </c>
      <c r="C139" s="1">
        <v>1</v>
      </c>
      <c r="D139" s="49">
        <v>149.9949</v>
      </c>
      <c r="E139" s="183">
        <f>[1]dérive!$C$53</f>
        <v>2.3999999999944066E-3</v>
      </c>
      <c r="F139" s="37">
        <f>D139+$E$139</f>
        <v>149.9973</v>
      </c>
      <c r="G139" s="153">
        <f>AVERAGE(F139:F143)</f>
        <v>149.9973</v>
      </c>
      <c r="H139" s="153">
        <f>G139-B139</f>
        <v>-2.7000000000043656E-3</v>
      </c>
      <c r="I139" s="138">
        <f>((MAX(D139:D143)-MIN(D139:D143))/2.33)</f>
        <v>0</v>
      </c>
      <c r="J139" s="141">
        <f>5.5/3</f>
        <v>1.8333333333333333</v>
      </c>
      <c r="K139" s="138">
        <f>I139*J139</f>
        <v>0</v>
      </c>
      <c r="L139" s="142"/>
      <c r="M139" s="142"/>
      <c r="N139" s="139"/>
      <c r="O139" s="144">
        <f>[1]dérive!$D$53</f>
        <v>8.0000000000000004E-4</v>
      </c>
      <c r="P139" s="142"/>
      <c r="Q139" s="138">
        <f>O139/$P$124</f>
        <v>4.0000000000000002E-4</v>
      </c>
      <c r="R139" s="156"/>
      <c r="S139" s="159">
        <f>Q139</f>
        <v>4.0000000000000002E-4</v>
      </c>
      <c r="T139" s="159">
        <f>SQRT((K139^2)+(Q139^2)+(S139^2))</f>
        <v>5.6568542494923803E-4</v>
      </c>
    </row>
    <row r="140" spans="1:20" ht="12.6" customHeight="1" x14ac:dyDescent="0.2">
      <c r="A140" s="142"/>
      <c r="B140" s="148"/>
      <c r="C140" s="1">
        <v>2</v>
      </c>
      <c r="D140" s="49">
        <v>149.9949</v>
      </c>
      <c r="E140" s="192"/>
      <c r="F140" s="37">
        <f>D140+$E$139</f>
        <v>149.9973</v>
      </c>
      <c r="G140" s="154"/>
      <c r="H140" s="154"/>
      <c r="I140" s="139"/>
      <c r="J140" s="142"/>
      <c r="K140" s="139"/>
      <c r="L140" s="142"/>
      <c r="M140" s="142"/>
      <c r="N140" s="139"/>
      <c r="O140" s="145"/>
      <c r="P140" s="142"/>
      <c r="Q140" s="139"/>
      <c r="R140" s="157"/>
      <c r="S140" s="139"/>
      <c r="T140" s="139"/>
    </row>
    <row r="141" spans="1:20" ht="12.6" customHeight="1" x14ac:dyDescent="0.2">
      <c r="A141" s="142"/>
      <c r="B141" s="148"/>
      <c r="C141" s="1">
        <v>3</v>
      </c>
      <c r="D141" s="49">
        <v>149.9949</v>
      </c>
      <c r="E141" s="192"/>
      <c r="F141" s="37">
        <f>D141+$E$139</f>
        <v>149.9973</v>
      </c>
      <c r="G141" s="154"/>
      <c r="H141" s="154"/>
      <c r="I141" s="139"/>
      <c r="J141" s="142"/>
      <c r="K141" s="139"/>
      <c r="L141" s="142"/>
      <c r="M141" s="142"/>
      <c r="N141" s="139"/>
      <c r="O141" s="145"/>
      <c r="P141" s="142"/>
      <c r="Q141" s="139"/>
      <c r="R141" s="157"/>
      <c r="S141" s="139"/>
      <c r="T141" s="139"/>
    </row>
    <row r="142" spans="1:20" ht="12.6" customHeight="1" x14ac:dyDescent="0.2">
      <c r="A142" s="142"/>
      <c r="B142" s="148"/>
      <c r="C142" s="1">
        <v>4</v>
      </c>
      <c r="D142" s="49">
        <v>149.9949</v>
      </c>
      <c r="E142" s="192"/>
      <c r="F142" s="37">
        <f>D142+$E$139</f>
        <v>149.9973</v>
      </c>
      <c r="G142" s="154"/>
      <c r="H142" s="154"/>
      <c r="I142" s="139"/>
      <c r="J142" s="142"/>
      <c r="K142" s="139"/>
      <c r="L142" s="142"/>
      <c r="M142" s="142"/>
      <c r="N142" s="139"/>
      <c r="O142" s="145"/>
      <c r="P142" s="142"/>
      <c r="Q142" s="139"/>
      <c r="R142" s="157"/>
      <c r="S142" s="139"/>
      <c r="T142" s="139"/>
    </row>
    <row r="143" spans="1:20" ht="12.6" customHeight="1" x14ac:dyDescent="0.2">
      <c r="A143" s="142"/>
      <c r="B143" s="149"/>
      <c r="C143" s="1">
        <v>5</v>
      </c>
      <c r="D143" s="49">
        <v>149.9949</v>
      </c>
      <c r="E143" s="193"/>
      <c r="F143" s="37">
        <f>D143+$E$139</f>
        <v>149.9973</v>
      </c>
      <c r="G143" s="155"/>
      <c r="H143" s="155"/>
      <c r="I143" s="140"/>
      <c r="J143" s="143"/>
      <c r="K143" s="140"/>
      <c r="L143" s="142"/>
      <c r="M143" s="142"/>
      <c r="N143" s="139"/>
      <c r="O143" s="146"/>
      <c r="P143" s="142"/>
      <c r="Q143" s="140"/>
      <c r="R143" s="158"/>
      <c r="S143" s="140"/>
      <c r="T143" s="140"/>
    </row>
    <row r="144" spans="1:20" ht="12.6" customHeight="1" x14ac:dyDescent="0.2">
      <c r="A144" s="142"/>
      <c r="B144" s="147">
        <v>200</v>
      </c>
      <c r="C144" s="1">
        <v>1</v>
      </c>
      <c r="D144" s="49">
        <v>199.994</v>
      </c>
      <c r="E144" s="183">
        <f>[1]dérive!$C$54</f>
        <v>3.6000000000058208E-3</v>
      </c>
      <c r="F144" s="37">
        <f>D144+$E$144</f>
        <v>199.99760000000001</v>
      </c>
      <c r="G144" s="153">
        <f>AVERAGE(F144:F148)</f>
        <v>199.99760000000001</v>
      </c>
      <c r="H144" s="153">
        <f>G144-B144</f>
        <v>-2.3999999999944066E-3</v>
      </c>
      <c r="I144" s="138">
        <f>((MAX(D144:D148)-MIN(D144:D148))/2.33)</f>
        <v>0</v>
      </c>
      <c r="J144" s="141">
        <f>5.5/3</f>
        <v>1.8333333333333333</v>
      </c>
      <c r="K144" s="138">
        <f>I144*J144</f>
        <v>0</v>
      </c>
      <c r="L144" s="142"/>
      <c r="M144" s="142"/>
      <c r="N144" s="139"/>
      <c r="O144" s="144">
        <f>[1]dérive!$D$54</f>
        <v>1E-3</v>
      </c>
      <c r="P144" s="142"/>
      <c r="Q144" s="138">
        <f>O144/$P$124</f>
        <v>5.0000000000000001E-4</v>
      </c>
      <c r="R144" s="156"/>
      <c r="S144" s="159">
        <f>Q144</f>
        <v>5.0000000000000001E-4</v>
      </c>
      <c r="T144" s="159">
        <f>SQRT((K144^2)+(Q144^2)+(S144^2))</f>
        <v>7.0710678118654751E-4</v>
      </c>
    </row>
    <row r="145" spans="1:20" ht="12.6" customHeight="1" x14ac:dyDescent="0.2">
      <c r="A145" s="142"/>
      <c r="B145" s="148"/>
      <c r="C145" s="1">
        <v>2</v>
      </c>
      <c r="D145" s="49">
        <v>199.994</v>
      </c>
      <c r="E145" s="192"/>
      <c r="F145" s="37">
        <f>D145+$E$144</f>
        <v>199.99760000000001</v>
      </c>
      <c r="G145" s="154"/>
      <c r="H145" s="154"/>
      <c r="I145" s="139"/>
      <c r="J145" s="142"/>
      <c r="K145" s="139"/>
      <c r="L145" s="142"/>
      <c r="M145" s="142"/>
      <c r="N145" s="139"/>
      <c r="O145" s="145"/>
      <c r="P145" s="142"/>
      <c r="Q145" s="139"/>
      <c r="R145" s="157"/>
      <c r="S145" s="139"/>
      <c r="T145" s="139"/>
    </row>
    <row r="146" spans="1:20" ht="12.6" customHeight="1" x14ac:dyDescent="0.2">
      <c r="A146" s="142"/>
      <c r="B146" s="148"/>
      <c r="C146" s="1">
        <v>3</v>
      </c>
      <c r="D146" s="49">
        <v>199.994</v>
      </c>
      <c r="E146" s="192"/>
      <c r="F146" s="37">
        <f>D146+$E$144</f>
        <v>199.99760000000001</v>
      </c>
      <c r="G146" s="154"/>
      <c r="H146" s="154"/>
      <c r="I146" s="139"/>
      <c r="J146" s="142"/>
      <c r="K146" s="139"/>
      <c r="L146" s="142"/>
      <c r="M146" s="142"/>
      <c r="N146" s="139"/>
      <c r="O146" s="145"/>
      <c r="P146" s="142"/>
      <c r="Q146" s="139"/>
      <c r="R146" s="157"/>
      <c r="S146" s="139"/>
      <c r="T146" s="139"/>
    </row>
    <row r="147" spans="1:20" ht="12.6" customHeight="1" x14ac:dyDescent="0.2">
      <c r="A147" s="142"/>
      <c r="B147" s="148"/>
      <c r="C147" s="1">
        <v>4</v>
      </c>
      <c r="D147" s="49">
        <v>199.994</v>
      </c>
      <c r="E147" s="192"/>
      <c r="F147" s="37">
        <f>D147+$E$144</f>
        <v>199.99760000000001</v>
      </c>
      <c r="G147" s="154"/>
      <c r="H147" s="154"/>
      <c r="I147" s="139"/>
      <c r="J147" s="142"/>
      <c r="K147" s="139"/>
      <c r="L147" s="142"/>
      <c r="M147" s="142"/>
      <c r="N147" s="139"/>
      <c r="O147" s="145"/>
      <c r="P147" s="142"/>
      <c r="Q147" s="139"/>
      <c r="R147" s="157"/>
      <c r="S147" s="139"/>
      <c r="T147" s="139"/>
    </row>
    <row r="148" spans="1:20" ht="12.6" customHeight="1" x14ac:dyDescent="0.2">
      <c r="A148" s="142"/>
      <c r="B148" s="149"/>
      <c r="C148" s="1">
        <v>5</v>
      </c>
      <c r="D148" s="49">
        <v>199.994</v>
      </c>
      <c r="E148" s="193"/>
      <c r="F148" s="37">
        <f>D148+$E$144</f>
        <v>199.99760000000001</v>
      </c>
      <c r="G148" s="155"/>
      <c r="H148" s="155"/>
      <c r="I148" s="140"/>
      <c r="J148" s="143"/>
      <c r="K148" s="140"/>
      <c r="L148" s="142"/>
      <c r="M148" s="142"/>
      <c r="N148" s="139"/>
      <c r="O148" s="146"/>
      <c r="P148" s="142"/>
      <c r="Q148" s="140"/>
      <c r="R148" s="158"/>
      <c r="S148" s="140"/>
      <c r="T148" s="140"/>
    </row>
    <row r="149" spans="1:20" ht="12.6" customHeight="1" x14ac:dyDescent="0.2">
      <c r="A149" s="142"/>
      <c r="B149" s="147">
        <v>300</v>
      </c>
      <c r="C149" s="1">
        <v>1</v>
      </c>
      <c r="D149" s="47">
        <v>299.98700000000002</v>
      </c>
      <c r="E149" s="150">
        <f>[1]dérive!$C$57</f>
        <v>7.0000000000050022E-3</v>
      </c>
      <c r="F149" s="12">
        <f>D149+$E$149</f>
        <v>299.99400000000003</v>
      </c>
      <c r="G149" s="147">
        <f>AVERAGE(F149:F153)</f>
        <v>299.99400000000003</v>
      </c>
      <c r="H149" s="147">
        <f>G149-B149</f>
        <v>-5.9999999999718057E-3</v>
      </c>
      <c r="I149" s="138">
        <f>((MAX(D149:D153)-MIN(D149:D153))/2.33)</f>
        <v>0</v>
      </c>
      <c r="J149" s="141">
        <f>5.5/3</f>
        <v>1.8333333333333333</v>
      </c>
      <c r="K149" s="138">
        <f>I149*J149</f>
        <v>0</v>
      </c>
      <c r="L149" s="142"/>
      <c r="M149" s="142"/>
      <c r="N149" s="142"/>
      <c r="O149" s="144">
        <f>[1]dérive!$D$57</f>
        <v>2E-3</v>
      </c>
      <c r="P149" s="142"/>
      <c r="Q149" s="138">
        <f>O149/$P$124</f>
        <v>1E-3</v>
      </c>
      <c r="R149" s="156"/>
      <c r="S149" s="159">
        <f>Q149</f>
        <v>1E-3</v>
      </c>
      <c r="T149" s="159">
        <f>SQRT((K149^2)+(Q149^2)+(S149^2))</f>
        <v>1.414213562373095E-3</v>
      </c>
    </row>
    <row r="150" spans="1:20" ht="12.6" customHeight="1" x14ac:dyDescent="0.2">
      <c r="A150" s="142"/>
      <c r="B150" s="148"/>
      <c r="C150" s="1">
        <v>2</v>
      </c>
      <c r="D150" s="47">
        <v>299.98700000000002</v>
      </c>
      <c r="E150" s="151"/>
      <c r="F150" s="12">
        <f>D150+$E$149</f>
        <v>299.99400000000003</v>
      </c>
      <c r="G150" s="148"/>
      <c r="H150" s="148"/>
      <c r="I150" s="139"/>
      <c r="J150" s="142"/>
      <c r="K150" s="139"/>
      <c r="L150" s="142"/>
      <c r="M150" s="142"/>
      <c r="N150" s="142"/>
      <c r="O150" s="145"/>
      <c r="P150" s="142"/>
      <c r="Q150" s="139"/>
      <c r="R150" s="157"/>
      <c r="S150" s="139"/>
      <c r="T150" s="139"/>
    </row>
    <row r="151" spans="1:20" ht="12.6" customHeight="1" x14ac:dyDescent="0.2">
      <c r="A151" s="142"/>
      <c r="B151" s="148"/>
      <c r="C151" s="1">
        <v>3</v>
      </c>
      <c r="D151" s="47">
        <v>299.98700000000002</v>
      </c>
      <c r="E151" s="151"/>
      <c r="F151" s="12">
        <f>D151+$E$149</f>
        <v>299.99400000000003</v>
      </c>
      <c r="G151" s="148"/>
      <c r="H151" s="148"/>
      <c r="I151" s="139"/>
      <c r="J151" s="142"/>
      <c r="K151" s="139"/>
      <c r="L151" s="142"/>
      <c r="M151" s="142"/>
      <c r="N151" s="142"/>
      <c r="O151" s="145"/>
      <c r="P151" s="142"/>
      <c r="Q151" s="139"/>
      <c r="R151" s="157"/>
      <c r="S151" s="139"/>
      <c r="T151" s="139"/>
    </row>
    <row r="152" spans="1:20" ht="12.6" customHeight="1" x14ac:dyDescent="0.2">
      <c r="A152" s="142"/>
      <c r="B152" s="148"/>
      <c r="C152" s="1">
        <v>4</v>
      </c>
      <c r="D152" s="47">
        <v>299.98700000000002</v>
      </c>
      <c r="E152" s="151"/>
      <c r="F152" s="12">
        <f>D152+$E$149</f>
        <v>299.99400000000003</v>
      </c>
      <c r="G152" s="148"/>
      <c r="H152" s="148"/>
      <c r="I152" s="139"/>
      <c r="J152" s="142"/>
      <c r="K152" s="139"/>
      <c r="L152" s="142"/>
      <c r="M152" s="142"/>
      <c r="N152" s="142"/>
      <c r="O152" s="145"/>
      <c r="P152" s="142"/>
      <c r="Q152" s="139"/>
      <c r="R152" s="157"/>
      <c r="S152" s="139"/>
      <c r="T152" s="139"/>
    </row>
    <row r="153" spans="1:20" ht="12.6" customHeight="1" x14ac:dyDescent="0.2">
      <c r="A153" s="143"/>
      <c r="B153" s="149"/>
      <c r="C153" s="1">
        <v>5</v>
      </c>
      <c r="D153" s="47">
        <v>299.98700000000002</v>
      </c>
      <c r="E153" s="152"/>
      <c r="F153" s="12">
        <f>D153+$E$149</f>
        <v>299.99400000000003</v>
      </c>
      <c r="G153" s="149"/>
      <c r="H153" s="149"/>
      <c r="I153" s="140"/>
      <c r="J153" s="143"/>
      <c r="K153" s="140"/>
      <c r="L153" s="143"/>
      <c r="M153" s="143"/>
      <c r="N153" s="143"/>
      <c r="O153" s="146"/>
      <c r="P153" s="143"/>
      <c r="Q153" s="140"/>
      <c r="R153" s="158"/>
      <c r="S153" s="140"/>
      <c r="T153" s="140"/>
    </row>
    <row r="154" spans="1:20" ht="12.6" customHeight="1" x14ac:dyDescent="0.2">
      <c r="A154" s="161" t="s">
        <v>24</v>
      </c>
      <c r="B154" s="175">
        <v>350</v>
      </c>
      <c r="C154" s="1">
        <v>1</v>
      </c>
      <c r="D154" s="47">
        <v>349.988</v>
      </c>
      <c r="E154" s="150">
        <f>[1]dérive!$C$58</f>
        <v>9.0000000000145519E-3</v>
      </c>
      <c r="F154" s="12">
        <f>D154+$E$154</f>
        <v>349.99700000000001</v>
      </c>
      <c r="G154" s="147">
        <f>AVERAGE(F154:F158)</f>
        <v>349.99640000000005</v>
      </c>
      <c r="H154" s="147">
        <f>G154-B154</f>
        <v>-3.5999999999489773E-3</v>
      </c>
      <c r="I154" s="138">
        <f>((MAX(D154:D158)-MIN(D154:D158))/2.33)</f>
        <v>4.2918454934607432E-4</v>
      </c>
      <c r="J154" s="141">
        <f>5.5/3</f>
        <v>1.8333333333333333</v>
      </c>
      <c r="K154" s="138">
        <f>I154*J154</f>
        <v>7.8683834046780292E-4</v>
      </c>
      <c r="L154" s="160">
        <v>0.01</v>
      </c>
      <c r="M154" s="160">
        <f>SQRT(12)</f>
        <v>3.4641016151377544</v>
      </c>
      <c r="N154" s="138">
        <f>L154/M154</f>
        <v>2.886751345948129E-3</v>
      </c>
      <c r="O154" s="144">
        <f>[1]dérive!$D$58</f>
        <v>3.0000000000000001E-3</v>
      </c>
      <c r="P154" s="160">
        <v>2</v>
      </c>
      <c r="Q154" s="138">
        <f>O154/$P$154</f>
        <v>1.5E-3</v>
      </c>
      <c r="R154" s="156"/>
      <c r="S154" s="159">
        <f>Q154</f>
        <v>1.5E-3</v>
      </c>
      <c r="T154" s="159">
        <f>SQRT((K154^2)+(Q154^2)+(S154^2))</f>
        <v>2.2625460379912996E-3</v>
      </c>
    </row>
    <row r="155" spans="1:20" ht="12.6" customHeight="1" x14ac:dyDescent="0.2">
      <c r="A155" s="162"/>
      <c r="B155" s="176"/>
      <c r="C155" s="1">
        <v>2</v>
      </c>
      <c r="D155" s="47">
        <v>349.988</v>
      </c>
      <c r="E155" s="148"/>
      <c r="F155" s="12">
        <f>D155+$E$154</f>
        <v>349.99700000000001</v>
      </c>
      <c r="G155" s="148"/>
      <c r="H155" s="148"/>
      <c r="I155" s="139"/>
      <c r="J155" s="142"/>
      <c r="K155" s="139"/>
      <c r="L155" s="142"/>
      <c r="M155" s="142"/>
      <c r="N155" s="139"/>
      <c r="O155" s="145"/>
      <c r="P155" s="142"/>
      <c r="Q155" s="139"/>
      <c r="R155" s="157"/>
      <c r="S155" s="139"/>
      <c r="T155" s="139"/>
    </row>
    <row r="156" spans="1:20" ht="12.6" customHeight="1" x14ac:dyDescent="0.2">
      <c r="A156" s="162"/>
      <c r="B156" s="176"/>
      <c r="C156" s="1">
        <v>3</v>
      </c>
      <c r="D156" s="47">
        <v>349.98700000000002</v>
      </c>
      <c r="E156" s="148"/>
      <c r="F156" s="12">
        <f>D156+$E$154</f>
        <v>349.99600000000004</v>
      </c>
      <c r="G156" s="148"/>
      <c r="H156" s="148"/>
      <c r="I156" s="139"/>
      <c r="J156" s="142"/>
      <c r="K156" s="139"/>
      <c r="L156" s="142"/>
      <c r="M156" s="142"/>
      <c r="N156" s="139"/>
      <c r="O156" s="145"/>
      <c r="P156" s="142"/>
      <c r="Q156" s="139"/>
      <c r="R156" s="157"/>
      <c r="S156" s="139"/>
      <c r="T156" s="139"/>
    </row>
    <row r="157" spans="1:20" ht="12.6" customHeight="1" x14ac:dyDescent="0.2">
      <c r="A157" s="162"/>
      <c r="B157" s="176"/>
      <c r="C157" s="1">
        <v>4</v>
      </c>
      <c r="D157" s="47">
        <v>349.98700000000002</v>
      </c>
      <c r="E157" s="148"/>
      <c r="F157" s="12">
        <f>D157+$E$154</f>
        <v>349.99600000000004</v>
      </c>
      <c r="G157" s="148"/>
      <c r="H157" s="148"/>
      <c r="I157" s="139"/>
      <c r="J157" s="142"/>
      <c r="K157" s="139"/>
      <c r="L157" s="142"/>
      <c r="M157" s="142"/>
      <c r="N157" s="139"/>
      <c r="O157" s="145"/>
      <c r="P157" s="142"/>
      <c r="Q157" s="139"/>
      <c r="R157" s="157"/>
      <c r="S157" s="139"/>
      <c r="T157" s="139"/>
    </row>
    <row r="158" spans="1:20" ht="12.6" customHeight="1" x14ac:dyDescent="0.2">
      <c r="A158" s="162"/>
      <c r="B158" s="177"/>
      <c r="C158" s="1">
        <v>5</v>
      </c>
      <c r="D158" s="47">
        <v>349.98700000000002</v>
      </c>
      <c r="E158" s="149"/>
      <c r="F158" s="12">
        <f>D158+$E$154</f>
        <v>349.99600000000004</v>
      </c>
      <c r="G158" s="149"/>
      <c r="H158" s="149"/>
      <c r="I158" s="140"/>
      <c r="J158" s="143"/>
      <c r="K158" s="140"/>
      <c r="L158" s="142"/>
      <c r="M158" s="142"/>
      <c r="N158" s="139"/>
      <c r="O158" s="146"/>
      <c r="P158" s="142"/>
      <c r="Q158" s="140"/>
      <c r="R158" s="158"/>
      <c r="S158" s="140"/>
      <c r="T158" s="140"/>
    </row>
    <row r="159" spans="1:20" ht="12.6" customHeight="1" x14ac:dyDescent="0.2">
      <c r="A159" s="162"/>
      <c r="B159" s="175">
        <v>500</v>
      </c>
      <c r="C159" s="1">
        <v>1</v>
      </c>
      <c r="D159" s="47">
        <v>499.97800000000001</v>
      </c>
      <c r="E159" s="150">
        <f>[1]dérive!$C$59</f>
        <v>1.2000000000000455E-2</v>
      </c>
      <c r="F159" s="12">
        <f>D159+$E$159</f>
        <v>499.99</v>
      </c>
      <c r="G159" s="147">
        <f>AVERAGE(F159:F163)</f>
        <v>499.98999999999995</v>
      </c>
      <c r="H159" s="147">
        <f>G159-B159</f>
        <v>-1.0000000000047748E-2</v>
      </c>
      <c r="I159" s="138">
        <f>((MAX(D159:D163)-MIN(D159:D163))/2.33)</f>
        <v>0</v>
      </c>
      <c r="J159" s="141">
        <f>5.5/3</f>
        <v>1.8333333333333333</v>
      </c>
      <c r="K159" s="138">
        <f>I159*J159</f>
        <v>0</v>
      </c>
      <c r="L159" s="142"/>
      <c r="M159" s="142"/>
      <c r="N159" s="139"/>
      <c r="O159" s="144">
        <f>[1]dérive!$D$59</f>
        <v>3.0000000000000001E-3</v>
      </c>
      <c r="P159" s="142"/>
      <c r="Q159" s="138">
        <f>O159/$P$154</f>
        <v>1.5E-3</v>
      </c>
      <c r="R159" s="156"/>
      <c r="S159" s="159">
        <f>Q159</f>
        <v>1.5E-3</v>
      </c>
      <c r="T159" s="159">
        <f>SQRT((K159^2)+(Q159^2)+(S159^2))</f>
        <v>2.1213203435596424E-3</v>
      </c>
    </row>
    <row r="160" spans="1:20" ht="12.6" customHeight="1" x14ac:dyDescent="0.2">
      <c r="A160" s="162"/>
      <c r="B160" s="176"/>
      <c r="C160" s="1">
        <v>2</v>
      </c>
      <c r="D160" s="47">
        <v>499.97800000000001</v>
      </c>
      <c r="E160" s="148"/>
      <c r="F160" s="12">
        <f>D160+$E$159</f>
        <v>499.99</v>
      </c>
      <c r="G160" s="148"/>
      <c r="H160" s="148"/>
      <c r="I160" s="139"/>
      <c r="J160" s="142"/>
      <c r="K160" s="139"/>
      <c r="L160" s="142"/>
      <c r="M160" s="142"/>
      <c r="N160" s="139"/>
      <c r="O160" s="145"/>
      <c r="P160" s="142"/>
      <c r="Q160" s="139"/>
      <c r="R160" s="157"/>
      <c r="S160" s="139"/>
      <c r="T160" s="139"/>
    </row>
    <row r="161" spans="1:24" ht="12.6" customHeight="1" x14ac:dyDescent="0.2">
      <c r="A161" s="162"/>
      <c r="B161" s="176"/>
      <c r="C161" s="1">
        <v>3</v>
      </c>
      <c r="D161" s="47">
        <v>499.97800000000001</v>
      </c>
      <c r="E161" s="148"/>
      <c r="F161" s="12">
        <f>D161+$E$159</f>
        <v>499.99</v>
      </c>
      <c r="G161" s="148"/>
      <c r="H161" s="148"/>
      <c r="I161" s="139"/>
      <c r="J161" s="142"/>
      <c r="K161" s="139"/>
      <c r="L161" s="142"/>
      <c r="M161" s="142"/>
      <c r="N161" s="139"/>
      <c r="O161" s="145"/>
      <c r="P161" s="142"/>
      <c r="Q161" s="139"/>
      <c r="R161" s="157"/>
      <c r="S161" s="139"/>
      <c r="T161" s="139"/>
    </row>
    <row r="162" spans="1:24" ht="12.6" customHeight="1" x14ac:dyDescent="0.2">
      <c r="A162" s="162"/>
      <c r="B162" s="176"/>
      <c r="C162" s="1">
        <v>4</v>
      </c>
      <c r="D162" s="47">
        <v>499.97800000000001</v>
      </c>
      <c r="E162" s="148"/>
      <c r="F162" s="12">
        <f>D162+$E$159</f>
        <v>499.99</v>
      </c>
      <c r="G162" s="148"/>
      <c r="H162" s="148"/>
      <c r="I162" s="139"/>
      <c r="J162" s="142"/>
      <c r="K162" s="139"/>
      <c r="L162" s="142"/>
      <c r="M162" s="142"/>
      <c r="N162" s="139"/>
      <c r="O162" s="145"/>
      <c r="P162" s="142"/>
      <c r="Q162" s="139"/>
      <c r="R162" s="157"/>
      <c r="S162" s="139"/>
      <c r="T162" s="139"/>
    </row>
    <row r="163" spans="1:24" ht="12.6" customHeight="1" x14ac:dyDescent="0.2">
      <c r="A163" s="162"/>
      <c r="B163" s="177"/>
      <c r="C163" s="1">
        <v>5</v>
      </c>
      <c r="D163" s="47">
        <v>499.97800000000001</v>
      </c>
      <c r="E163" s="149"/>
      <c r="F163" s="12">
        <f>D163+$E$159</f>
        <v>499.99</v>
      </c>
      <c r="G163" s="149"/>
      <c r="H163" s="149"/>
      <c r="I163" s="140"/>
      <c r="J163" s="143"/>
      <c r="K163" s="140"/>
      <c r="L163" s="142"/>
      <c r="M163" s="142"/>
      <c r="N163" s="139"/>
      <c r="O163" s="146"/>
      <c r="P163" s="142"/>
      <c r="Q163" s="140"/>
      <c r="R163" s="158"/>
      <c r="S163" s="140"/>
      <c r="T163" s="140"/>
    </row>
    <row r="164" spans="1:24" ht="12.6" customHeight="1" x14ac:dyDescent="0.2">
      <c r="A164" s="162"/>
      <c r="B164" s="175">
        <v>600</v>
      </c>
      <c r="C164" s="1">
        <v>1</v>
      </c>
      <c r="D164" s="47">
        <v>599.97500000000002</v>
      </c>
      <c r="E164" s="150">
        <f>[1]dérive!C$60</f>
        <v>1.4000000000010004E-2</v>
      </c>
      <c r="F164" s="12">
        <f>D164+$E$164</f>
        <v>599.98900000000003</v>
      </c>
      <c r="G164" s="147">
        <f>AVERAGE(F164:F168)</f>
        <v>599.98919999999998</v>
      </c>
      <c r="H164" s="147">
        <f>G164-B164</f>
        <v>-1.0800000000017462E-2</v>
      </c>
      <c r="I164" s="138">
        <f>((MAX(D164:D168)-MIN(D164:D168))/2.33)</f>
        <v>4.2918454934607432E-4</v>
      </c>
      <c r="J164" s="141">
        <f>5.5/3</f>
        <v>1.8333333333333333</v>
      </c>
      <c r="K164" s="138">
        <f>I164*J164</f>
        <v>7.8683834046780292E-4</v>
      </c>
      <c r="L164" s="142"/>
      <c r="M164" s="142"/>
      <c r="N164" s="139"/>
      <c r="O164" s="144">
        <f>[1]dérive!$D$60</f>
        <v>4.0000000000000001E-3</v>
      </c>
      <c r="P164" s="142"/>
      <c r="Q164" s="138">
        <f>O164/$P$154</f>
        <v>2E-3</v>
      </c>
      <c r="R164" s="156"/>
      <c r="S164" s="159">
        <f>Q164</f>
        <v>2E-3</v>
      </c>
      <c r="T164" s="159">
        <f>SQRT((K164^2)+(Q164^2)+(S164^2))</f>
        <v>2.9358328586672174E-3</v>
      </c>
    </row>
    <row r="165" spans="1:24" ht="12.6" customHeight="1" x14ac:dyDescent="0.2">
      <c r="A165" s="162"/>
      <c r="B165" s="176"/>
      <c r="C165" s="1">
        <v>2</v>
      </c>
      <c r="D165" s="47">
        <v>599.97500000000002</v>
      </c>
      <c r="E165" s="148"/>
      <c r="F165" s="12">
        <f>D165+$E$164</f>
        <v>599.98900000000003</v>
      </c>
      <c r="G165" s="148"/>
      <c r="H165" s="148"/>
      <c r="I165" s="139"/>
      <c r="J165" s="142"/>
      <c r="K165" s="139"/>
      <c r="L165" s="142"/>
      <c r="M165" s="142"/>
      <c r="N165" s="139"/>
      <c r="O165" s="145"/>
      <c r="P165" s="142"/>
      <c r="Q165" s="139"/>
      <c r="R165" s="157"/>
      <c r="S165" s="139"/>
      <c r="T165" s="139"/>
    </row>
    <row r="166" spans="1:24" ht="12.6" customHeight="1" x14ac:dyDescent="0.2">
      <c r="A166" s="162"/>
      <c r="B166" s="176"/>
      <c r="C166" s="1">
        <v>3</v>
      </c>
      <c r="D166" s="47">
        <v>599.97500000000002</v>
      </c>
      <c r="E166" s="148"/>
      <c r="F166" s="12">
        <f>D166+$E$164</f>
        <v>599.98900000000003</v>
      </c>
      <c r="G166" s="148"/>
      <c r="H166" s="148"/>
      <c r="I166" s="139"/>
      <c r="J166" s="142"/>
      <c r="K166" s="139"/>
      <c r="L166" s="142"/>
      <c r="M166" s="142"/>
      <c r="N166" s="139"/>
      <c r="O166" s="145"/>
      <c r="P166" s="142"/>
      <c r="Q166" s="139"/>
      <c r="R166" s="157"/>
      <c r="S166" s="139"/>
      <c r="T166" s="139"/>
    </row>
    <row r="167" spans="1:24" ht="12.6" customHeight="1" x14ac:dyDescent="0.2">
      <c r="A167" s="162"/>
      <c r="B167" s="176"/>
      <c r="C167" s="1">
        <v>4</v>
      </c>
      <c r="D167" s="47">
        <v>599.97500000000002</v>
      </c>
      <c r="E167" s="148"/>
      <c r="F167" s="12">
        <f>D167+$E$164</f>
        <v>599.98900000000003</v>
      </c>
      <c r="G167" s="148"/>
      <c r="H167" s="148"/>
      <c r="I167" s="139"/>
      <c r="J167" s="142"/>
      <c r="K167" s="139"/>
      <c r="L167" s="142"/>
      <c r="M167" s="142"/>
      <c r="N167" s="139"/>
      <c r="O167" s="145"/>
      <c r="P167" s="142"/>
      <c r="Q167" s="139"/>
      <c r="R167" s="157"/>
      <c r="S167" s="139"/>
      <c r="T167" s="139"/>
    </row>
    <row r="168" spans="1:24" ht="12.6" customHeight="1" x14ac:dyDescent="0.2">
      <c r="A168" s="162"/>
      <c r="B168" s="177"/>
      <c r="C168" s="1">
        <v>5</v>
      </c>
      <c r="D168" s="47">
        <v>599.976</v>
      </c>
      <c r="E168" s="149"/>
      <c r="F168" s="12">
        <f>D168+$E$164</f>
        <v>599.99</v>
      </c>
      <c r="G168" s="149"/>
      <c r="H168" s="149"/>
      <c r="I168" s="140"/>
      <c r="J168" s="143"/>
      <c r="K168" s="140"/>
      <c r="L168" s="142"/>
      <c r="M168" s="142"/>
      <c r="N168" s="139"/>
      <c r="O168" s="146"/>
      <c r="P168" s="142"/>
      <c r="Q168" s="140"/>
      <c r="R168" s="158"/>
      <c r="S168" s="140"/>
      <c r="T168" s="140"/>
    </row>
    <row r="169" spans="1:24" x14ac:dyDescent="0.2">
      <c r="A169" s="162"/>
      <c r="B169" s="178">
        <v>750</v>
      </c>
      <c r="C169" s="1">
        <v>1</v>
      </c>
      <c r="D169" s="47">
        <v>749.97400000000005</v>
      </c>
      <c r="E169" s="150">
        <f>[1]dérive!$C$61</f>
        <v>1.9000000000005457E-2</v>
      </c>
      <c r="F169" s="12">
        <f>D169+$E$169</f>
        <v>749.99300000000005</v>
      </c>
      <c r="G169" s="147">
        <f>AVERAGE(F169:F173)</f>
        <v>749.99300000000005</v>
      </c>
      <c r="H169" s="147">
        <f>G169-B169</f>
        <v>-6.9999999999481588E-3</v>
      </c>
      <c r="I169" s="138">
        <f>((MAX(D169:D173)-MIN(D169:D173))/2.33)</f>
        <v>0</v>
      </c>
      <c r="J169" s="141">
        <f>5.5/3</f>
        <v>1.8333333333333333</v>
      </c>
      <c r="K169" s="138">
        <f>I169*J169</f>
        <v>0</v>
      </c>
      <c r="L169" s="142"/>
      <c r="M169" s="142"/>
      <c r="N169" s="139"/>
      <c r="O169" s="144">
        <f>[1]dérive!$D$61</f>
        <v>4.0000000000000001E-3</v>
      </c>
      <c r="P169" s="142"/>
      <c r="Q169" s="138">
        <f>O169/$P$154</f>
        <v>2E-3</v>
      </c>
      <c r="R169" s="156"/>
      <c r="S169" s="159">
        <f>Q169</f>
        <v>2E-3</v>
      </c>
      <c r="T169" s="159">
        <f>SQRT((K169^2)+(Q169^2)+(S169^2))</f>
        <v>2.8284271247461901E-3</v>
      </c>
      <c r="U169" s="15"/>
      <c r="V169" s="15"/>
      <c r="W169" s="15"/>
      <c r="X169" s="15"/>
    </row>
    <row r="170" spans="1:24" x14ac:dyDescent="0.2">
      <c r="A170" s="162"/>
      <c r="B170" s="179"/>
      <c r="C170" s="1">
        <v>2</v>
      </c>
      <c r="D170" s="47">
        <v>749.97400000000005</v>
      </c>
      <c r="E170" s="148"/>
      <c r="F170" s="12">
        <f>D170+$E$169</f>
        <v>749.99300000000005</v>
      </c>
      <c r="G170" s="148"/>
      <c r="H170" s="148"/>
      <c r="I170" s="139"/>
      <c r="J170" s="142"/>
      <c r="K170" s="139"/>
      <c r="L170" s="142"/>
      <c r="M170" s="142"/>
      <c r="N170" s="139"/>
      <c r="O170" s="145"/>
      <c r="P170" s="142"/>
      <c r="Q170" s="139"/>
      <c r="R170" s="157"/>
      <c r="S170" s="139"/>
      <c r="T170" s="139"/>
      <c r="U170" s="15"/>
      <c r="V170" s="15"/>
      <c r="W170" s="15"/>
      <c r="X170" s="15"/>
    </row>
    <row r="171" spans="1:24" x14ac:dyDescent="0.2">
      <c r="A171" s="162"/>
      <c r="B171" s="179"/>
      <c r="C171" s="1">
        <v>3</v>
      </c>
      <c r="D171" s="47">
        <v>749.97400000000005</v>
      </c>
      <c r="E171" s="148"/>
      <c r="F171" s="12">
        <f>D171+$E$169</f>
        <v>749.99300000000005</v>
      </c>
      <c r="G171" s="148"/>
      <c r="H171" s="148"/>
      <c r="I171" s="139"/>
      <c r="J171" s="142"/>
      <c r="K171" s="139"/>
      <c r="L171" s="142"/>
      <c r="M171" s="142"/>
      <c r="N171" s="139"/>
      <c r="O171" s="145"/>
      <c r="P171" s="142"/>
      <c r="Q171" s="139"/>
      <c r="R171" s="157"/>
      <c r="S171" s="139"/>
      <c r="T171" s="139"/>
      <c r="U171" s="15"/>
      <c r="V171" s="15"/>
      <c r="W171" s="15"/>
      <c r="X171" s="15"/>
    </row>
    <row r="172" spans="1:24" x14ac:dyDescent="0.2">
      <c r="A172" s="162"/>
      <c r="B172" s="179"/>
      <c r="C172" s="1">
        <v>4</v>
      </c>
      <c r="D172" s="47">
        <v>749.97400000000005</v>
      </c>
      <c r="E172" s="148"/>
      <c r="F172" s="12">
        <f>D172+$E$169</f>
        <v>749.99300000000005</v>
      </c>
      <c r="G172" s="148"/>
      <c r="H172" s="148"/>
      <c r="I172" s="139"/>
      <c r="J172" s="142"/>
      <c r="K172" s="139"/>
      <c r="L172" s="142"/>
      <c r="M172" s="142"/>
      <c r="N172" s="139"/>
      <c r="O172" s="145"/>
      <c r="P172" s="142"/>
      <c r="Q172" s="139"/>
      <c r="R172" s="157"/>
      <c r="S172" s="139"/>
      <c r="T172" s="139"/>
      <c r="U172" s="15"/>
      <c r="V172" s="15"/>
      <c r="W172" s="15"/>
      <c r="X172" s="15"/>
    </row>
    <row r="173" spans="1:24" x14ac:dyDescent="0.2">
      <c r="A173" s="162"/>
      <c r="B173" s="179"/>
      <c r="C173" s="1">
        <v>5</v>
      </c>
      <c r="D173" s="47">
        <v>749.97400000000005</v>
      </c>
      <c r="E173" s="149"/>
      <c r="F173" s="12">
        <f>D173+$E$169</f>
        <v>749.99300000000005</v>
      </c>
      <c r="G173" s="149"/>
      <c r="H173" s="149"/>
      <c r="I173" s="140"/>
      <c r="J173" s="143"/>
      <c r="K173" s="140"/>
      <c r="L173" s="143"/>
      <c r="M173" s="143"/>
      <c r="N173" s="140"/>
      <c r="O173" s="146"/>
      <c r="P173" s="143"/>
      <c r="Q173" s="140"/>
      <c r="R173" s="158"/>
      <c r="S173" s="140"/>
      <c r="T173" s="140"/>
      <c r="U173" s="15"/>
      <c r="V173" s="15"/>
      <c r="W173" s="15"/>
      <c r="X173" s="15"/>
    </row>
    <row r="174" spans="1:24" x14ac:dyDescent="0.2">
      <c r="A174" s="15"/>
      <c r="B174" s="15"/>
      <c r="C174" s="15"/>
      <c r="D174" s="15"/>
      <c r="E174" s="32"/>
      <c r="F174" s="15"/>
      <c r="G174" s="15"/>
      <c r="H174" s="15"/>
      <c r="I174" s="42"/>
      <c r="J174" s="15"/>
      <c r="K174" s="42"/>
      <c r="L174" s="15"/>
      <c r="M174" s="15"/>
      <c r="N174" s="42"/>
      <c r="O174" s="59"/>
      <c r="P174" s="15"/>
      <c r="Q174" s="42"/>
      <c r="R174" s="31"/>
      <c r="S174" s="42"/>
      <c r="T174" s="42"/>
      <c r="U174" s="15"/>
      <c r="V174" s="15"/>
      <c r="W174" s="15"/>
      <c r="X174" s="15"/>
    </row>
    <row r="175" spans="1:24" x14ac:dyDescent="0.2">
      <c r="A175" s="15"/>
      <c r="B175" s="15"/>
      <c r="C175" s="15"/>
      <c r="D175" s="15"/>
      <c r="E175" s="32"/>
      <c r="F175" s="15"/>
      <c r="G175" s="15"/>
      <c r="H175" s="15"/>
      <c r="I175" s="42"/>
      <c r="J175" s="15"/>
      <c r="K175" s="42"/>
      <c r="L175" s="15"/>
      <c r="M175" s="15"/>
      <c r="N175" s="42"/>
      <c r="O175" s="59"/>
      <c r="P175" s="15"/>
      <c r="Q175" s="42"/>
      <c r="R175" s="31"/>
      <c r="S175" s="42"/>
      <c r="T175" s="42"/>
      <c r="U175" s="15"/>
      <c r="V175" s="15"/>
      <c r="W175" s="15"/>
      <c r="X175" s="15"/>
    </row>
    <row r="176" spans="1:24" x14ac:dyDescent="0.2">
      <c r="A176" s="15"/>
      <c r="B176" s="15"/>
      <c r="C176" s="15"/>
      <c r="D176" s="15"/>
      <c r="E176" s="32"/>
      <c r="F176" s="15"/>
      <c r="G176" s="15"/>
      <c r="H176" s="15"/>
      <c r="I176" s="42"/>
      <c r="J176" s="15"/>
      <c r="K176" s="42"/>
      <c r="L176" s="15"/>
      <c r="M176" s="15"/>
      <c r="N176" s="42"/>
      <c r="O176" s="59"/>
      <c r="P176" s="15"/>
      <c r="Q176" s="42"/>
      <c r="R176" s="31"/>
      <c r="S176" s="42"/>
      <c r="T176" s="42"/>
      <c r="U176" s="15"/>
      <c r="V176" s="15"/>
      <c r="W176" s="15"/>
      <c r="X176" s="15"/>
    </row>
    <row r="177" spans="1:24" x14ac:dyDescent="0.2">
      <c r="A177" s="15"/>
      <c r="B177" s="15"/>
      <c r="C177" s="15"/>
      <c r="D177" s="15"/>
      <c r="E177" s="32"/>
      <c r="F177" s="15"/>
      <c r="G177" s="15"/>
      <c r="H177" s="15"/>
      <c r="I177" s="42"/>
      <c r="J177" s="15"/>
      <c r="K177" s="42"/>
      <c r="L177" s="15"/>
      <c r="M177" s="15"/>
      <c r="N177" s="42"/>
      <c r="O177" s="59"/>
      <c r="P177" s="15"/>
      <c r="Q177" s="42"/>
      <c r="R177" s="31"/>
      <c r="S177" s="42"/>
      <c r="T177" s="42"/>
      <c r="U177" s="15"/>
      <c r="V177" s="15"/>
      <c r="W177" s="15"/>
      <c r="X177" s="15"/>
    </row>
    <row r="178" spans="1:24" x14ac:dyDescent="0.2">
      <c r="A178" s="15"/>
      <c r="B178" s="15"/>
      <c r="C178" s="15"/>
      <c r="D178" s="15"/>
      <c r="E178" s="32"/>
      <c r="F178" s="15"/>
      <c r="G178" s="15"/>
      <c r="H178" s="15"/>
      <c r="I178" s="42"/>
      <c r="J178" s="15"/>
      <c r="K178" s="42"/>
      <c r="L178" s="15"/>
      <c r="M178" s="15"/>
      <c r="N178" s="42"/>
      <c r="O178" s="59"/>
      <c r="P178" s="15"/>
      <c r="Q178" s="42"/>
      <c r="R178" s="31"/>
      <c r="S178" s="42"/>
      <c r="T178" s="42"/>
      <c r="U178" s="15"/>
      <c r="V178" s="15"/>
      <c r="W178" s="15"/>
      <c r="X178" s="15"/>
    </row>
    <row r="179" spans="1:24" x14ac:dyDescent="0.2">
      <c r="A179" s="15"/>
      <c r="B179" s="15"/>
      <c r="C179" s="15"/>
      <c r="D179" s="15"/>
      <c r="E179" s="32"/>
      <c r="F179" s="15"/>
      <c r="G179" s="15"/>
      <c r="H179" s="15"/>
      <c r="I179" s="42"/>
      <c r="J179" s="15"/>
      <c r="K179" s="42"/>
      <c r="L179" s="15"/>
      <c r="M179" s="15"/>
      <c r="N179" s="42"/>
      <c r="O179" s="59"/>
      <c r="P179" s="15"/>
      <c r="Q179" s="42"/>
      <c r="R179" s="31"/>
      <c r="S179" s="42"/>
      <c r="T179" s="42"/>
      <c r="U179" s="15"/>
      <c r="V179" s="15"/>
      <c r="W179" s="15"/>
      <c r="X179" s="15"/>
    </row>
    <row r="180" spans="1:24" x14ac:dyDescent="0.2">
      <c r="A180" s="15"/>
      <c r="B180" s="15"/>
      <c r="C180" s="15"/>
      <c r="D180" s="15"/>
      <c r="E180" s="32"/>
      <c r="F180" s="15"/>
      <c r="G180" s="15"/>
      <c r="H180" s="15"/>
      <c r="I180" s="42"/>
      <c r="J180" s="15"/>
      <c r="K180" s="42"/>
      <c r="L180" s="15"/>
      <c r="M180" s="15"/>
      <c r="N180" s="42"/>
      <c r="O180" s="59"/>
      <c r="P180" s="15"/>
      <c r="Q180" s="42"/>
      <c r="R180" s="31"/>
      <c r="S180" s="42"/>
      <c r="T180" s="42"/>
      <c r="U180" s="15"/>
      <c r="V180" s="15"/>
      <c r="W180" s="15"/>
      <c r="X180" s="15"/>
    </row>
    <row r="181" spans="1:24" x14ac:dyDescent="0.2">
      <c r="A181" s="15"/>
      <c r="B181" s="15"/>
      <c r="C181" s="15"/>
      <c r="D181" s="15"/>
      <c r="E181" s="32"/>
      <c r="F181" s="15"/>
      <c r="G181" s="15"/>
      <c r="H181" s="15"/>
      <c r="I181" s="42"/>
      <c r="J181" s="15"/>
      <c r="K181" s="42"/>
      <c r="L181" s="15"/>
      <c r="M181" s="15"/>
      <c r="N181" s="42"/>
      <c r="O181" s="59"/>
      <c r="P181" s="15"/>
      <c r="Q181" s="42"/>
      <c r="R181" s="31"/>
      <c r="S181" s="42"/>
      <c r="T181" s="42"/>
      <c r="U181" s="15"/>
      <c r="V181" s="15"/>
      <c r="W181" s="15"/>
      <c r="X181" s="15"/>
    </row>
    <row r="182" spans="1:24" x14ac:dyDescent="0.2">
      <c r="A182" s="15"/>
      <c r="B182" s="15"/>
      <c r="C182" s="15"/>
      <c r="D182" s="15"/>
      <c r="E182" s="32"/>
      <c r="F182" s="15"/>
      <c r="G182" s="15"/>
      <c r="H182" s="15"/>
      <c r="I182" s="42"/>
      <c r="J182" s="15"/>
      <c r="K182" s="42"/>
      <c r="L182" s="15"/>
      <c r="M182" s="15"/>
      <c r="N182" s="42"/>
      <c r="O182" s="59"/>
      <c r="P182" s="15"/>
      <c r="Q182" s="42"/>
      <c r="R182" s="31"/>
      <c r="S182" s="42"/>
      <c r="T182" s="42"/>
      <c r="U182" s="15"/>
      <c r="V182" s="15"/>
      <c r="W182" s="15"/>
      <c r="X182" s="15"/>
    </row>
    <row r="183" spans="1:24" x14ac:dyDescent="0.2">
      <c r="A183" s="15"/>
      <c r="B183" s="15"/>
      <c r="C183" s="15"/>
      <c r="D183" s="15"/>
      <c r="E183" s="32"/>
      <c r="F183" s="15"/>
      <c r="G183" s="15"/>
      <c r="H183" s="15"/>
      <c r="I183" s="42"/>
      <c r="J183" s="15"/>
      <c r="K183" s="42"/>
      <c r="L183" s="15"/>
      <c r="M183" s="15"/>
      <c r="N183" s="42"/>
      <c r="O183" s="59"/>
      <c r="P183" s="15"/>
      <c r="Q183" s="42"/>
      <c r="R183" s="31"/>
      <c r="S183" s="42"/>
      <c r="T183" s="42"/>
      <c r="U183" s="15"/>
      <c r="V183" s="15"/>
      <c r="W183" s="15"/>
      <c r="X183" s="15"/>
    </row>
    <row r="184" spans="1:24" x14ac:dyDescent="0.2">
      <c r="A184" s="15"/>
      <c r="B184" s="15"/>
      <c r="C184" s="15"/>
      <c r="D184" s="15"/>
      <c r="E184" s="32"/>
      <c r="F184" s="15"/>
      <c r="G184" s="15"/>
      <c r="H184" s="15"/>
      <c r="I184" s="42"/>
      <c r="J184" s="15"/>
      <c r="K184" s="42"/>
      <c r="L184" s="15"/>
      <c r="M184" s="15"/>
      <c r="N184" s="42"/>
      <c r="O184" s="59"/>
      <c r="P184" s="15"/>
      <c r="Q184" s="42"/>
      <c r="R184" s="31"/>
      <c r="S184" s="42"/>
      <c r="T184" s="42"/>
      <c r="U184" s="15"/>
      <c r="V184" s="15"/>
      <c r="W184" s="15"/>
      <c r="X184" s="15"/>
    </row>
    <row r="185" spans="1:24" x14ac:dyDescent="0.2">
      <c r="A185" s="15"/>
      <c r="B185" s="15"/>
      <c r="C185" s="15"/>
      <c r="D185" s="15"/>
      <c r="E185" s="32"/>
      <c r="F185" s="15"/>
      <c r="G185" s="15"/>
      <c r="H185" s="15"/>
      <c r="I185" s="42"/>
      <c r="J185" s="15"/>
      <c r="K185" s="42"/>
      <c r="L185" s="15"/>
      <c r="M185" s="15"/>
      <c r="N185" s="42"/>
      <c r="O185" s="59"/>
      <c r="P185" s="15"/>
      <c r="Q185" s="42"/>
      <c r="R185" s="31"/>
      <c r="S185" s="42"/>
      <c r="T185" s="42"/>
      <c r="U185" s="15"/>
      <c r="V185" s="15"/>
      <c r="W185" s="15"/>
      <c r="X185" s="15"/>
    </row>
    <row r="186" spans="1:24" x14ac:dyDescent="0.2">
      <c r="A186" s="15"/>
      <c r="B186" s="15"/>
      <c r="C186" s="15"/>
      <c r="D186" s="15"/>
      <c r="E186" s="32"/>
      <c r="F186" s="15"/>
      <c r="G186" s="15"/>
      <c r="H186" s="15"/>
      <c r="I186" s="42"/>
      <c r="J186" s="15"/>
      <c r="K186" s="42"/>
      <c r="L186" s="15"/>
      <c r="M186" s="15"/>
      <c r="N186" s="42"/>
      <c r="O186" s="59"/>
      <c r="P186" s="15"/>
      <c r="Q186" s="42"/>
      <c r="R186" s="31"/>
      <c r="S186" s="42"/>
      <c r="T186" s="42"/>
      <c r="U186" s="15"/>
      <c r="V186" s="15"/>
      <c r="W186" s="15"/>
      <c r="X186" s="15"/>
    </row>
    <row r="187" spans="1:24" x14ac:dyDescent="0.2">
      <c r="A187" s="15"/>
      <c r="B187" s="15"/>
      <c r="C187" s="15"/>
      <c r="D187" s="15"/>
      <c r="E187" s="32"/>
      <c r="F187" s="15"/>
      <c r="G187" s="15"/>
      <c r="H187" s="15"/>
      <c r="I187" s="42"/>
      <c r="J187" s="15"/>
      <c r="K187" s="42"/>
      <c r="L187" s="15"/>
      <c r="M187" s="15"/>
      <c r="N187" s="42"/>
      <c r="O187" s="59"/>
      <c r="P187" s="15"/>
      <c r="Q187" s="42"/>
      <c r="R187" s="31"/>
      <c r="S187" s="42"/>
      <c r="T187" s="42"/>
      <c r="U187" s="15"/>
      <c r="V187" s="15"/>
      <c r="W187" s="15"/>
      <c r="X187" s="15"/>
    </row>
    <row r="188" spans="1:24" x14ac:dyDescent="0.2">
      <c r="A188" s="15"/>
      <c r="B188" s="15"/>
      <c r="C188" s="15"/>
      <c r="D188" s="15"/>
      <c r="E188" s="32"/>
      <c r="F188" s="15"/>
      <c r="G188" s="15"/>
      <c r="H188" s="15"/>
      <c r="I188" s="42"/>
      <c r="J188" s="15"/>
      <c r="K188" s="42"/>
      <c r="L188" s="15"/>
      <c r="M188" s="15"/>
      <c r="N188" s="42"/>
      <c r="O188" s="59"/>
      <c r="P188" s="15"/>
      <c r="Q188" s="42"/>
      <c r="R188" s="31"/>
      <c r="S188" s="42"/>
      <c r="T188" s="42"/>
      <c r="U188" s="15"/>
      <c r="V188" s="15"/>
      <c r="W188" s="15"/>
      <c r="X188" s="15"/>
    </row>
    <row r="189" spans="1:24" x14ac:dyDescent="0.2">
      <c r="A189" s="15"/>
      <c r="B189" s="15"/>
      <c r="C189" s="15"/>
      <c r="D189" s="15"/>
      <c r="E189" s="32"/>
      <c r="F189" s="15"/>
      <c r="G189" s="15"/>
      <c r="H189" s="15"/>
      <c r="I189" s="42"/>
      <c r="J189" s="15"/>
      <c r="K189" s="42"/>
      <c r="L189" s="15"/>
      <c r="M189" s="15"/>
      <c r="N189" s="42"/>
      <c r="O189" s="59"/>
      <c r="P189" s="15"/>
      <c r="Q189" s="42"/>
      <c r="R189" s="31"/>
      <c r="S189" s="42"/>
      <c r="T189" s="42"/>
      <c r="U189" s="15"/>
      <c r="V189" s="15"/>
      <c r="W189" s="15"/>
      <c r="X189" s="15"/>
    </row>
    <row r="190" spans="1:24" x14ac:dyDescent="0.2">
      <c r="A190" s="15"/>
      <c r="B190" s="15"/>
      <c r="C190" s="15"/>
      <c r="D190" s="15"/>
      <c r="E190" s="32"/>
      <c r="F190" s="15"/>
      <c r="G190" s="15"/>
      <c r="H190" s="15"/>
      <c r="I190" s="42"/>
      <c r="J190" s="15"/>
      <c r="K190" s="42"/>
      <c r="L190" s="15"/>
      <c r="M190" s="15"/>
      <c r="N190" s="42"/>
      <c r="O190" s="59"/>
      <c r="P190" s="15"/>
      <c r="Q190" s="42"/>
      <c r="R190" s="31"/>
      <c r="S190" s="42"/>
      <c r="T190" s="42"/>
      <c r="U190" s="15"/>
      <c r="V190" s="15"/>
      <c r="W190" s="15"/>
      <c r="X190" s="15"/>
    </row>
    <row r="191" spans="1:24" x14ac:dyDescent="0.2">
      <c r="A191" s="15"/>
      <c r="B191" s="15"/>
      <c r="C191" s="15"/>
      <c r="D191" s="15"/>
      <c r="E191" s="32"/>
      <c r="F191" s="15"/>
      <c r="G191" s="15"/>
      <c r="H191" s="15"/>
      <c r="I191" s="42"/>
      <c r="J191" s="15"/>
      <c r="K191" s="42"/>
      <c r="L191" s="15"/>
      <c r="M191" s="15"/>
      <c r="N191" s="42"/>
      <c r="O191" s="59"/>
      <c r="P191" s="15"/>
      <c r="Q191" s="42"/>
      <c r="R191" s="31"/>
      <c r="S191" s="42"/>
      <c r="T191" s="42"/>
      <c r="U191" s="15"/>
      <c r="V191" s="15"/>
      <c r="W191" s="15"/>
      <c r="X191" s="15"/>
    </row>
    <row r="192" spans="1:24" x14ac:dyDescent="0.2">
      <c r="A192" s="15"/>
      <c r="B192" s="15"/>
      <c r="C192" s="15"/>
      <c r="D192" s="15"/>
      <c r="E192" s="32"/>
      <c r="F192" s="15"/>
      <c r="G192" s="15"/>
      <c r="H192" s="15"/>
      <c r="I192" s="42"/>
      <c r="J192" s="15"/>
      <c r="K192" s="42"/>
      <c r="L192" s="15"/>
      <c r="M192" s="15"/>
      <c r="N192" s="42"/>
      <c r="O192" s="59"/>
      <c r="P192" s="15"/>
      <c r="Q192" s="42"/>
      <c r="R192" s="31"/>
      <c r="S192" s="42"/>
      <c r="T192" s="42"/>
      <c r="U192" s="15"/>
      <c r="V192" s="15"/>
      <c r="W192" s="15"/>
      <c r="X192" s="15"/>
    </row>
    <row r="193" spans="1:24" x14ac:dyDescent="0.2">
      <c r="A193" s="15"/>
      <c r="B193" s="15"/>
      <c r="C193" s="15"/>
      <c r="D193" s="15"/>
      <c r="E193" s="32"/>
      <c r="F193" s="15"/>
      <c r="G193" s="15"/>
      <c r="H193" s="15"/>
      <c r="I193" s="42"/>
      <c r="J193" s="15"/>
      <c r="K193" s="42"/>
      <c r="L193" s="15"/>
      <c r="M193" s="15"/>
      <c r="N193" s="42"/>
      <c r="O193" s="59"/>
      <c r="P193" s="15"/>
      <c r="Q193" s="42"/>
      <c r="R193" s="31"/>
      <c r="S193" s="42"/>
      <c r="T193" s="42"/>
      <c r="U193" s="15"/>
      <c r="V193" s="15"/>
      <c r="W193" s="15"/>
      <c r="X193" s="15"/>
    </row>
    <row r="194" spans="1:24" x14ac:dyDescent="0.2">
      <c r="A194" s="15"/>
      <c r="B194" s="15"/>
      <c r="C194" s="15"/>
      <c r="D194" s="15"/>
      <c r="E194" s="32"/>
      <c r="F194" s="15"/>
      <c r="G194" s="15"/>
      <c r="H194" s="15"/>
      <c r="I194" s="42"/>
      <c r="J194" s="15"/>
      <c r="K194" s="42"/>
      <c r="L194" s="15"/>
      <c r="M194" s="15"/>
      <c r="N194" s="42"/>
      <c r="O194" s="59"/>
      <c r="P194" s="15"/>
      <c r="Q194" s="42"/>
      <c r="R194" s="31"/>
      <c r="S194" s="42"/>
      <c r="T194" s="42"/>
      <c r="U194" s="15"/>
      <c r="V194" s="15"/>
      <c r="W194" s="15"/>
      <c r="X194" s="15"/>
    </row>
    <row r="195" spans="1:24" x14ac:dyDescent="0.2">
      <c r="A195" s="15"/>
      <c r="B195" s="15"/>
      <c r="C195" s="15"/>
      <c r="D195" s="15"/>
      <c r="E195" s="32"/>
      <c r="F195" s="15"/>
      <c r="G195" s="15"/>
      <c r="H195" s="15"/>
      <c r="I195" s="42"/>
      <c r="J195" s="15"/>
      <c r="K195" s="42"/>
      <c r="L195" s="15"/>
      <c r="M195" s="15"/>
      <c r="N195" s="42"/>
      <c r="O195" s="59"/>
      <c r="P195" s="15"/>
      <c r="Q195" s="42"/>
      <c r="R195" s="31"/>
      <c r="S195" s="42"/>
      <c r="T195" s="42"/>
      <c r="U195" s="15"/>
      <c r="V195" s="15"/>
      <c r="W195" s="15"/>
      <c r="X195" s="15"/>
    </row>
    <row r="196" spans="1:24" x14ac:dyDescent="0.2">
      <c r="A196" s="15"/>
      <c r="B196" s="15"/>
      <c r="C196" s="15"/>
      <c r="D196" s="15"/>
      <c r="E196" s="32"/>
      <c r="F196" s="15"/>
      <c r="G196" s="15"/>
      <c r="H196" s="15"/>
      <c r="I196" s="42"/>
      <c r="J196" s="15"/>
      <c r="K196" s="42"/>
      <c r="L196" s="15"/>
      <c r="M196" s="15"/>
      <c r="N196" s="42"/>
      <c r="O196" s="59"/>
      <c r="P196" s="15"/>
      <c r="Q196" s="42"/>
      <c r="R196" s="31"/>
      <c r="S196" s="42"/>
      <c r="T196" s="42"/>
      <c r="U196" s="15"/>
      <c r="V196" s="15"/>
      <c r="W196" s="15"/>
      <c r="X196" s="15"/>
    </row>
    <row r="197" spans="1:24" x14ac:dyDescent="0.2">
      <c r="A197" s="15"/>
      <c r="B197" s="15"/>
      <c r="C197" s="15"/>
      <c r="D197" s="15"/>
      <c r="E197" s="32"/>
      <c r="F197" s="15"/>
      <c r="G197" s="15"/>
      <c r="H197" s="15"/>
      <c r="I197" s="42"/>
      <c r="J197" s="15"/>
      <c r="K197" s="42"/>
      <c r="L197" s="15"/>
      <c r="M197" s="15"/>
      <c r="N197" s="42"/>
      <c r="O197" s="59"/>
      <c r="P197" s="15"/>
      <c r="Q197" s="42"/>
      <c r="R197" s="31"/>
      <c r="S197" s="42"/>
      <c r="T197" s="42"/>
      <c r="U197" s="15"/>
      <c r="V197" s="15"/>
      <c r="W197" s="15"/>
      <c r="X197" s="15"/>
    </row>
    <row r="198" spans="1:24" x14ac:dyDescent="0.2">
      <c r="A198" s="15"/>
      <c r="B198" s="15"/>
      <c r="C198" s="15"/>
      <c r="D198" s="15"/>
      <c r="E198" s="32"/>
      <c r="F198" s="15"/>
      <c r="G198" s="15"/>
      <c r="H198" s="15"/>
      <c r="I198" s="42"/>
      <c r="J198" s="15"/>
      <c r="K198" s="42"/>
      <c r="L198" s="15"/>
      <c r="M198" s="15"/>
      <c r="N198" s="42"/>
      <c r="O198" s="59"/>
      <c r="P198" s="15"/>
      <c r="Q198" s="42"/>
      <c r="R198" s="31"/>
      <c r="S198" s="42"/>
      <c r="T198" s="42"/>
      <c r="U198" s="15"/>
      <c r="V198" s="15"/>
      <c r="W198" s="15"/>
      <c r="X198" s="15"/>
    </row>
    <row r="199" spans="1:24" x14ac:dyDescent="0.2">
      <c r="A199" s="15"/>
      <c r="B199" s="15"/>
      <c r="C199" s="15"/>
      <c r="D199" s="15"/>
      <c r="E199" s="32"/>
      <c r="F199" s="15"/>
      <c r="G199" s="15"/>
      <c r="H199" s="15"/>
      <c r="I199" s="42"/>
      <c r="J199" s="15"/>
      <c r="K199" s="42"/>
      <c r="L199" s="15"/>
      <c r="M199" s="15"/>
      <c r="N199" s="42"/>
      <c r="O199" s="59"/>
      <c r="P199" s="15"/>
      <c r="Q199" s="42"/>
      <c r="R199" s="31"/>
      <c r="S199" s="42"/>
      <c r="T199" s="42"/>
      <c r="U199" s="15"/>
      <c r="V199" s="15"/>
      <c r="W199" s="15"/>
      <c r="X199" s="15"/>
    </row>
    <row r="200" spans="1:24" x14ac:dyDescent="0.2">
      <c r="A200" s="15"/>
      <c r="B200" s="15"/>
      <c r="C200" s="15"/>
      <c r="D200" s="15"/>
      <c r="E200" s="32"/>
      <c r="F200" s="15"/>
      <c r="G200" s="15"/>
      <c r="H200" s="15"/>
      <c r="I200" s="42"/>
      <c r="J200" s="15"/>
      <c r="K200" s="42"/>
      <c r="L200" s="15"/>
      <c r="M200" s="15"/>
      <c r="N200" s="42"/>
      <c r="O200" s="59"/>
      <c r="P200" s="15"/>
      <c r="Q200" s="42"/>
      <c r="R200" s="31"/>
      <c r="S200" s="42"/>
      <c r="T200" s="42"/>
      <c r="U200" s="15"/>
      <c r="V200" s="15"/>
      <c r="W200" s="15"/>
      <c r="X200" s="15"/>
    </row>
    <row r="201" spans="1:24" x14ac:dyDescent="0.2">
      <c r="A201" s="15"/>
      <c r="B201" s="15"/>
      <c r="C201" s="15"/>
      <c r="D201" s="15"/>
      <c r="E201" s="32"/>
      <c r="F201" s="15"/>
      <c r="G201" s="15"/>
      <c r="H201" s="15"/>
      <c r="I201" s="42"/>
      <c r="J201" s="15"/>
      <c r="K201" s="42"/>
      <c r="L201" s="15"/>
      <c r="M201" s="15"/>
      <c r="N201" s="42"/>
      <c r="O201" s="59"/>
      <c r="P201" s="15"/>
      <c r="Q201" s="42"/>
      <c r="R201" s="31"/>
      <c r="S201" s="42"/>
      <c r="T201" s="42"/>
      <c r="U201" s="15"/>
      <c r="V201" s="15"/>
      <c r="W201" s="15"/>
      <c r="X201" s="15"/>
    </row>
    <row r="202" spans="1:24" x14ac:dyDescent="0.2">
      <c r="A202" s="15"/>
      <c r="B202" s="15"/>
      <c r="C202" s="15"/>
      <c r="D202" s="15"/>
      <c r="E202" s="32"/>
      <c r="F202" s="15"/>
      <c r="G202" s="15"/>
      <c r="H202" s="15"/>
      <c r="I202" s="42"/>
      <c r="J202" s="15"/>
      <c r="K202" s="42"/>
      <c r="L202" s="15"/>
      <c r="M202" s="15"/>
      <c r="N202" s="42"/>
      <c r="O202" s="59"/>
      <c r="P202" s="15"/>
      <c r="Q202" s="42"/>
      <c r="R202" s="31"/>
      <c r="S202" s="42"/>
      <c r="T202" s="42"/>
      <c r="U202" s="15"/>
      <c r="V202" s="15"/>
      <c r="W202" s="15"/>
      <c r="X202" s="15"/>
    </row>
    <row r="203" spans="1:24" x14ac:dyDescent="0.2">
      <c r="A203" s="15"/>
      <c r="B203" s="15"/>
      <c r="C203" s="15"/>
      <c r="D203" s="15"/>
      <c r="E203" s="32"/>
      <c r="F203" s="15"/>
      <c r="G203" s="15"/>
      <c r="H203" s="15"/>
      <c r="I203" s="42"/>
      <c r="J203" s="15"/>
      <c r="K203" s="42"/>
      <c r="L203" s="15"/>
      <c r="M203" s="15"/>
      <c r="N203" s="42"/>
      <c r="O203" s="59"/>
      <c r="P203" s="15"/>
      <c r="Q203" s="42"/>
      <c r="R203" s="31"/>
      <c r="S203" s="42"/>
      <c r="T203" s="42"/>
      <c r="U203" s="15"/>
      <c r="V203" s="15"/>
      <c r="W203" s="15"/>
      <c r="X203" s="15"/>
    </row>
    <row r="204" spans="1:24" x14ac:dyDescent="0.2">
      <c r="A204" s="15"/>
      <c r="B204" s="15"/>
      <c r="C204" s="15"/>
      <c r="D204" s="15"/>
      <c r="E204" s="32"/>
      <c r="F204" s="15"/>
      <c r="G204" s="15"/>
      <c r="H204" s="15"/>
      <c r="I204" s="42"/>
      <c r="J204" s="15"/>
      <c r="K204" s="42"/>
      <c r="L204" s="15"/>
      <c r="M204" s="15"/>
      <c r="N204" s="42"/>
      <c r="O204" s="59"/>
      <c r="P204" s="15"/>
      <c r="Q204" s="42"/>
      <c r="R204" s="31"/>
      <c r="S204" s="42"/>
      <c r="T204" s="42"/>
      <c r="U204" s="15"/>
      <c r="V204" s="15"/>
      <c r="W204" s="15"/>
      <c r="X204" s="15"/>
    </row>
    <row r="205" spans="1:24" x14ac:dyDescent="0.2">
      <c r="A205" s="15"/>
      <c r="B205" s="15"/>
      <c r="C205" s="15"/>
      <c r="D205" s="15"/>
      <c r="E205" s="32"/>
      <c r="F205" s="15"/>
      <c r="G205" s="15"/>
      <c r="H205" s="15"/>
      <c r="I205" s="42"/>
      <c r="J205" s="15"/>
      <c r="K205" s="42"/>
      <c r="L205" s="15"/>
      <c r="M205" s="15"/>
      <c r="N205" s="42"/>
      <c r="O205" s="59"/>
      <c r="P205" s="15"/>
      <c r="Q205" s="42"/>
      <c r="R205" s="31"/>
      <c r="S205" s="42"/>
      <c r="T205" s="42"/>
      <c r="U205" s="15"/>
      <c r="V205" s="15"/>
      <c r="W205" s="15"/>
      <c r="X205" s="15"/>
    </row>
    <row r="206" spans="1:24" x14ac:dyDescent="0.2">
      <c r="A206" s="15"/>
      <c r="B206" s="15"/>
      <c r="C206" s="15"/>
      <c r="D206" s="15"/>
      <c r="E206" s="32"/>
      <c r="F206" s="15"/>
      <c r="G206" s="15"/>
      <c r="H206" s="15"/>
      <c r="I206" s="42"/>
      <c r="J206" s="15"/>
      <c r="K206" s="42"/>
      <c r="L206" s="15"/>
      <c r="M206" s="15"/>
      <c r="N206" s="42"/>
      <c r="O206" s="59"/>
      <c r="P206" s="15"/>
      <c r="Q206" s="42"/>
      <c r="R206" s="31"/>
      <c r="S206" s="42"/>
      <c r="T206" s="42"/>
      <c r="U206" s="15"/>
      <c r="V206" s="15"/>
      <c r="W206" s="15"/>
      <c r="X206" s="15"/>
    </row>
    <row r="207" spans="1:24" x14ac:dyDescent="0.2">
      <c r="A207" s="15"/>
      <c r="B207" s="15"/>
      <c r="C207" s="15"/>
      <c r="D207" s="15"/>
      <c r="E207" s="32"/>
      <c r="F207" s="15"/>
      <c r="G207" s="15"/>
      <c r="H207" s="15"/>
      <c r="I207" s="42"/>
      <c r="J207" s="15"/>
      <c r="K207" s="42"/>
      <c r="L207" s="15"/>
      <c r="M207" s="15"/>
      <c r="N207" s="42"/>
      <c r="O207" s="59"/>
      <c r="P207" s="15"/>
      <c r="Q207" s="42"/>
      <c r="R207" s="31"/>
      <c r="S207" s="42"/>
      <c r="T207" s="42"/>
      <c r="U207" s="15"/>
      <c r="V207" s="15"/>
      <c r="W207" s="15"/>
      <c r="X207" s="15"/>
    </row>
    <row r="208" spans="1:24" x14ac:dyDescent="0.2">
      <c r="A208" s="15"/>
      <c r="B208" s="15"/>
      <c r="C208" s="15"/>
      <c r="D208" s="15"/>
      <c r="E208" s="32"/>
      <c r="F208" s="15"/>
      <c r="G208" s="15"/>
      <c r="H208" s="15"/>
      <c r="I208" s="42"/>
      <c r="J208" s="15"/>
      <c r="K208" s="42"/>
      <c r="L208" s="15"/>
      <c r="M208" s="15"/>
      <c r="N208" s="42"/>
      <c r="O208" s="59"/>
      <c r="P208" s="15"/>
      <c r="Q208" s="42"/>
      <c r="R208" s="31"/>
      <c r="S208" s="42"/>
      <c r="T208" s="42"/>
      <c r="U208" s="15"/>
      <c r="V208" s="15"/>
      <c r="W208" s="15"/>
      <c r="X208" s="15"/>
    </row>
    <row r="209" spans="1:24" x14ac:dyDescent="0.2">
      <c r="A209" s="15"/>
      <c r="B209" s="15"/>
      <c r="C209" s="15"/>
      <c r="D209" s="15"/>
      <c r="E209" s="32"/>
      <c r="F209" s="15"/>
      <c r="G209" s="15"/>
      <c r="H209" s="15"/>
      <c r="I209" s="42"/>
      <c r="J209" s="15"/>
      <c r="K209" s="42"/>
      <c r="L209" s="15"/>
      <c r="M209" s="15"/>
      <c r="N209" s="42"/>
      <c r="O209" s="59"/>
      <c r="P209" s="15"/>
      <c r="Q209" s="42"/>
      <c r="R209" s="31"/>
      <c r="S209" s="42"/>
      <c r="T209" s="42"/>
      <c r="U209" s="15"/>
      <c r="V209" s="15"/>
      <c r="W209" s="15"/>
      <c r="X209" s="15"/>
    </row>
    <row r="210" spans="1:24" x14ac:dyDescent="0.2">
      <c r="A210" s="15"/>
      <c r="B210" s="15"/>
      <c r="C210" s="15"/>
      <c r="D210" s="15"/>
      <c r="E210" s="32"/>
      <c r="F210" s="15"/>
      <c r="G210" s="15"/>
      <c r="H210" s="15"/>
      <c r="I210" s="42"/>
      <c r="J210" s="15"/>
      <c r="K210" s="42"/>
      <c r="L210" s="15"/>
      <c r="M210" s="15"/>
      <c r="N210" s="42"/>
      <c r="O210" s="59"/>
      <c r="P210" s="15"/>
      <c r="Q210" s="42"/>
      <c r="R210" s="31"/>
      <c r="S210" s="42"/>
      <c r="T210" s="42"/>
      <c r="U210" s="15"/>
      <c r="V210" s="15"/>
      <c r="W210" s="15"/>
      <c r="X210" s="15"/>
    </row>
    <row r="211" spans="1:24" x14ac:dyDescent="0.2">
      <c r="A211" s="15"/>
      <c r="B211" s="15"/>
      <c r="C211" s="15"/>
      <c r="D211" s="15"/>
      <c r="E211" s="32"/>
      <c r="F211" s="15"/>
      <c r="G211" s="15"/>
      <c r="H211" s="15"/>
      <c r="I211" s="42"/>
      <c r="J211" s="15"/>
      <c r="K211" s="42"/>
      <c r="L211" s="15"/>
      <c r="M211" s="15"/>
      <c r="N211" s="42"/>
      <c r="O211" s="59"/>
      <c r="P211" s="15"/>
      <c r="Q211" s="42"/>
      <c r="R211" s="31"/>
      <c r="S211" s="42"/>
      <c r="T211" s="42"/>
      <c r="U211" s="15"/>
      <c r="V211" s="15"/>
      <c r="W211" s="15"/>
      <c r="X211" s="15"/>
    </row>
    <row r="212" spans="1:24" x14ac:dyDescent="0.2">
      <c r="A212" s="15"/>
      <c r="B212" s="15"/>
      <c r="C212" s="15"/>
      <c r="D212" s="15"/>
      <c r="E212" s="32"/>
      <c r="F212" s="15"/>
      <c r="G212" s="15"/>
      <c r="H212" s="15"/>
      <c r="I212" s="42"/>
      <c r="J212" s="15"/>
      <c r="K212" s="42"/>
      <c r="L212" s="15"/>
      <c r="M212" s="15"/>
      <c r="N212" s="42"/>
      <c r="O212" s="59"/>
      <c r="P212" s="15"/>
      <c r="Q212" s="42"/>
      <c r="R212" s="31"/>
      <c r="S212" s="42"/>
      <c r="T212" s="42"/>
      <c r="U212" s="15"/>
      <c r="V212" s="15"/>
      <c r="W212" s="15"/>
      <c r="X212" s="15"/>
    </row>
    <row r="213" spans="1:24" x14ac:dyDescent="0.2">
      <c r="A213" s="15"/>
      <c r="B213" s="15"/>
      <c r="C213" s="15"/>
      <c r="D213" s="15"/>
      <c r="E213" s="32"/>
      <c r="F213" s="15"/>
      <c r="G213" s="15"/>
      <c r="H213" s="15"/>
      <c r="I213" s="42"/>
      <c r="J213" s="15"/>
      <c r="K213" s="42"/>
      <c r="L213" s="15"/>
      <c r="M213" s="15"/>
      <c r="N213" s="42"/>
      <c r="O213" s="59"/>
      <c r="P213" s="15"/>
      <c r="Q213" s="42"/>
      <c r="R213" s="31"/>
      <c r="S213" s="42"/>
      <c r="T213" s="42"/>
      <c r="U213" s="15"/>
      <c r="V213" s="15"/>
      <c r="W213" s="15"/>
      <c r="X213" s="15"/>
    </row>
    <row r="214" spans="1:24" x14ac:dyDescent="0.2">
      <c r="A214" s="15"/>
      <c r="B214" s="15"/>
      <c r="C214" s="15"/>
      <c r="D214" s="15"/>
      <c r="E214" s="32"/>
      <c r="F214" s="15"/>
      <c r="G214" s="15"/>
      <c r="H214" s="15"/>
      <c r="I214" s="42"/>
      <c r="J214" s="15"/>
      <c r="K214" s="42"/>
      <c r="L214" s="15"/>
      <c r="M214" s="15"/>
      <c r="N214" s="42"/>
      <c r="O214" s="59"/>
      <c r="P214" s="15"/>
      <c r="Q214" s="42"/>
      <c r="R214" s="31"/>
      <c r="S214" s="42"/>
      <c r="T214" s="42"/>
      <c r="U214" s="15"/>
      <c r="V214" s="15"/>
      <c r="W214" s="15"/>
      <c r="X214" s="15"/>
    </row>
    <row r="215" spans="1:24" x14ac:dyDescent="0.2">
      <c r="A215" s="15"/>
      <c r="B215" s="15"/>
      <c r="C215" s="15"/>
      <c r="D215" s="15"/>
      <c r="E215" s="32"/>
      <c r="F215" s="15"/>
      <c r="G215" s="15"/>
      <c r="H215" s="15"/>
      <c r="I215" s="42"/>
      <c r="J215" s="15"/>
      <c r="K215" s="42"/>
      <c r="L215" s="15"/>
      <c r="M215" s="15"/>
      <c r="N215" s="42"/>
      <c r="O215" s="59"/>
      <c r="P215" s="15"/>
      <c r="Q215" s="42"/>
      <c r="R215" s="31"/>
      <c r="S215" s="42"/>
      <c r="T215" s="42"/>
      <c r="U215" s="15"/>
      <c r="V215" s="15"/>
      <c r="W215" s="15"/>
      <c r="X215" s="15"/>
    </row>
    <row r="216" spans="1:24" x14ac:dyDescent="0.2">
      <c r="A216" s="15"/>
      <c r="B216" s="15"/>
      <c r="C216" s="15"/>
      <c r="D216" s="15"/>
      <c r="E216" s="32"/>
      <c r="F216" s="15"/>
      <c r="G216" s="15"/>
      <c r="H216" s="15"/>
      <c r="I216" s="42"/>
      <c r="J216" s="15"/>
      <c r="K216" s="42"/>
      <c r="L216" s="15"/>
      <c r="M216" s="15"/>
      <c r="N216" s="42"/>
      <c r="O216" s="59"/>
      <c r="P216" s="15"/>
      <c r="Q216" s="42"/>
      <c r="R216" s="31"/>
      <c r="S216" s="42"/>
      <c r="T216" s="42"/>
      <c r="U216" s="15"/>
      <c r="V216" s="15"/>
      <c r="W216" s="15"/>
      <c r="X216" s="15"/>
    </row>
    <row r="217" spans="1:24" x14ac:dyDescent="0.2">
      <c r="A217" s="15"/>
      <c r="B217" s="15"/>
      <c r="C217" s="15"/>
      <c r="D217" s="15"/>
      <c r="E217" s="32"/>
      <c r="F217" s="15"/>
      <c r="G217" s="15"/>
      <c r="H217" s="15"/>
      <c r="I217" s="42"/>
      <c r="J217" s="15"/>
      <c r="K217" s="42"/>
      <c r="L217" s="15"/>
      <c r="M217" s="15"/>
      <c r="N217" s="42"/>
      <c r="O217" s="59"/>
      <c r="P217" s="15"/>
      <c r="Q217" s="42"/>
      <c r="R217" s="31"/>
      <c r="S217" s="42"/>
      <c r="T217" s="42"/>
      <c r="U217" s="15"/>
      <c r="V217" s="15"/>
      <c r="W217" s="15"/>
      <c r="X217" s="15"/>
    </row>
    <row r="218" spans="1:24" x14ac:dyDescent="0.2">
      <c r="A218" s="15"/>
      <c r="B218" s="15"/>
      <c r="C218" s="15"/>
      <c r="D218" s="15"/>
      <c r="E218" s="32"/>
      <c r="F218" s="15"/>
      <c r="G218" s="15"/>
      <c r="H218" s="15"/>
      <c r="I218" s="42"/>
      <c r="J218" s="15"/>
      <c r="K218" s="42"/>
      <c r="L218" s="15"/>
      <c r="M218" s="15"/>
      <c r="N218" s="42"/>
      <c r="O218" s="59"/>
      <c r="P218" s="15"/>
      <c r="Q218" s="42"/>
      <c r="R218" s="31"/>
      <c r="S218" s="42"/>
      <c r="T218" s="42"/>
      <c r="U218" s="15"/>
      <c r="V218" s="15"/>
      <c r="W218" s="15"/>
      <c r="X218" s="15"/>
    </row>
    <row r="219" spans="1:24" x14ac:dyDescent="0.2">
      <c r="A219" s="15"/>
      <c r="B219" s="15"/>
      <c r="C219" s="15"/>
      <c r="D219" s="15"/>
      <c r="E219" s="32"/>
      <c r="F219" s="15"/>
      <c r="G219" s="15"/>
      <c r="H219" s="15"/>
      <c r="I219" s="42"/>
      <c r="J219" s="15"/>
      <c r="K219" s="42"/>
      <c r="L219" s="15"/>
      <c r="M219" s="15"/>
      <c r="N219" s="42"/>
      <c r="O219" s="59"/>
      <c r="P219" s="15"/>
      <c r="Q219" s="42"/>
      <c r="R219" s="31"/>
      <c r="S219" s="42"/>
      <c r="T219" s="42"/>
      <c r="U219" s="15"/>
      <c r="V219" s="15"/>
      <c r="W219" s="15"/>
      <c r="X219" s="15"/>
    </row>
    <row r="220" spans="1:24" x14ac:dyDescent="0.2">
      <c r="A220" s="15"/>
      <c r="B220" s="15"/>
      <c r="C220" s="15"/>
      <c r="D220" s="15"/>
      <c r="E220" s="32"/>
      <c r="F220" s="15"/>
      <c r="G220" s="15"/>
      <c r="H220" s="15"/>
      <c r="I220" s="42"/>
      <c r="J220" s="15"/>
      <c r="K220" s="42"/>
      <c r="L220" s="15"/>
      <c r="M220" s="15"/>
      <c r="N220" s="42"/>
      <c r="O220" s="59"/>
      <c r="P220" s="15"/>
      <c r="Q220" s="42"/>
      <c r="R220" s="31"/>
      <c r="S220" s="42"/>
      <c r="T220" s="42"/>
      <c r="U220" s="15"/>
      <c r="V220" s="15"/>
      <c r="W220" s="15"/>
      <c r="X220" s="15"/>
    </row>
    <row r="221" spans="1:24" x14ac:dyDescent="0.2">
      <c r="A221" s="15"/>
      <c r="B221" s="15"/>
      <c r="C221" s="15"/>
      <c r="D221" s="15"/>
      <c r="E221" s="32"/>
      <c r="F221" s="15"/>
      <c r="G221" s="15"/>
      <c r="H221" s="15"/>
      <c r="I221" s="42"/>
      <c r="J221" s="15"/>
      <c r="K221" s="42"/>
      <c r="L221" s="15"/>
      <c r="M221" s="15"/>
      <c r="N221" s="42"/>
      <c r="O221" s="59"/>
      <c r="P221" s="15"/>
      <c r="Q221" s="42"/>
      <c r="R221" s="31"/>
      <c r="S221" s="42"/>
      <c r="T221" s="42"/>
      <c r="U221" s="15"/>
      <c r="V221" s="15"/>
      <c r="W221" s="15"/>
      <c r="X221" s="15"/>
    </row>
    <row r="222" spans="1:24" x14ac:dyDescent="0.2">
      <c r="A222" s="15"/>
      <c r="B222" s="15"/>
      <c r="C222" s="15"/>
      <c r="D222" s="15"/>
      <c r="E222" s="32"/>
      <c r="F222" s="15"/>
      <c r="G222" s="15"/>
      <c r="H222" s="15"/>
      <c r="I222" s="42"/>
      <c r="J222" s="15"/>
      <c r="K222" s="42"/>
      <c r="L222" s="15"/>
      <c r="M222" s="15"/>
      <c r="N222" s="42"/>
      <c r="O222" s="59"/>
      <c r="P222" s="15"/>
      <c r="Q222" s="42"/>
      <c r="R222" s="31"/>
      <c r="S222" s="42"/>
      <c r="T222" s="42"/>
      <c r="U222" s="15"/>
      <c r="V222" s="15"/>
      <c r="W222" s="15"/>
      <c r="X222" s="15"/>
    </row>
    <row r="223" spans="1:24" x14ac:dyDescent="0.2">
      <c r="A223" s="15"/>
      <c r="B223" s="15"/>
      <c r="C223" s="15"/>
      <c r="D223" s="15"/>
      <c r="E223" s="32"/>
      <c r="F223" s="15"/>
      <c r="G223" s="15"/>
      <c r="H223" s="15"/>
      <c r="I223" s="42"/>
      <c r="J223" s="15"/>
      <c r="K223" s="42"/>
      <c r="L223" s="15"/>
      <c r="M223" s="15"/>
      <c r="N223" s="42"/>
      <c r="O223" s="59"/>
      <c r="P223" s="15"/>
      <c r="Q223" s="42"/>
      <c r="R223" s="31"/>
      <c r="S223" s="42"/>
      <c r="T223" s="42"/>
      <c r="U223" s="15"/>
      <c r="V223" s="15"/>
      <c r="W223" s="15"/>
      <c r="X223" s="15"/>
    </row>
    <row r="224" spans="1:24" x14ac:dyDescent="0.2">
      <c r="A224" s="15"/>
      <c r="B224" s="15"/>
      <c r="C224" s="15"/>
      <c r="D224" s="15"/>
      <c r="E224" s="32"/>
      <c r="F224" s="15"/>
      <c r="G224" s="15"/>
      <c r="H224" s="15"/>
      <c r="I224" s="42"/>
      <c r="J224" s="15"/>
      <c r="K224" s="42"/>
      <c r="L224" s="15"/>
      <c r="M224" s="15"/>
      <c r="N224" s="42"/>
      <c r="O224" s="59"/>
      <c r="P224" s="15"/>
      <c r="Q224" s="42"/>
      <c r="R224" s="31"/>
      <c r="S224" s="42"/>
      <c r="T224" s="42"/>
      <c r="U224" s="15"/>
      <c r="V224" s="15"/>
      <c r="W224" s="15"/>
      <c r="X224" s="15"/>
    </row>
    <row r="225" spans="1:24" x14ac:dyDescent="0.2">
      <c r="A225" s="15"/>
      <c r="B225" s="15"/>
      <c r="C225" s="15"/>
      <c r="D225" s="15"/>
      <c r="E225" s="32"/>
      <c r="F225" s="15"/>
      <c r="G225" s="15"/>
      <c r="H225" s="15"/>
      <c r="I225" s="42"/>
      <c r="J225" s="15"/>
      <c r="K225" s="42"/>
      <c r="L225" s="15"/>
      <c r="M225" s="15"/>
      <c r="N225" s="42"/>
      <c r="O225" s="59"/>
      <c r="P225" s="15"/>
      <c r="Q225" s="42"/>
      <c r="R225" s="31"/>
      <c r="S225" s="42"/>
      <c r="T225" s="42"/>
      <c r="U225" s="15"/>
      <c r="V225" s="15"/>
      <c r="W225" s="15"/>
      <c r="X225" s="15"/>
    </row>
    <row r="226" spans="1:24" x14ac:dyDescent="0.2">
      <c r="A226" s="15"/>
      <c r="B226" s="15"/>
      <c r="C226" s="15"/>
      <c r="D226" s="15"/>
      <c r="E226" s="32"/>
      <c r="F226" s="15"/>
      <c r="G226" s="15"/>
      <c r="H226" s="15"/>
      <c r="I226" s="42"/>
      <c r="J226" s="15"/>
      <c r="K226" s="42"/>
      <c r="L226" s="15"/>
      <c r="M226" s="15"/>
      <c r="N226" s="42"/>
      <c r="O226" s="59"/>
      <c r="P226" s="15"/>
      <c r="Q226" s="42"/>
      <c r="R226" s="31"/>
      <c r="S226" s="42"/>
      <c r="T226" s="42"/>
      <c r="U226" s="15"/>
      <c r="V226" s="15"/>
      <c r="W226" s="15"/>
      <c r="X226" s="15"/>
    </row>
    <row r="227" spans="1:24" x14ac:dyDescent="0.2">
      <c r="A227" s="15"/>
      <c r="B227" s="15"/>
      <c r="C227" s="15"/>
      <c r="D227" s="15"/>
      <c r="E227" s="32"/>
      <c r="F227" s="15"/>
      <c r="G227" s="15"/>
      <c r="H227" s="15"/>
      <c r="I227" s="42"/>
      <c r="J227" s="15"/>
      <c r="K227" s="42"/>
      <c r="L227" s="15"/>
      <c r="M227" s="15"/>
      <c r="N227" s="42"/>
      <c r="O227" s="59"/>
      <c r="P227" s="15"/>
      <c r="Q227" s="42"/>
      <c r="R227" s="31"/>
      <c r="S227" s="42"/>
      <c r="T227" s="42"/>
      <c r="U227" s="15"/>
      <c r="V227" s="15"/>
      <c r="W227" s="15"/>
      <c r="X227" s="15"/>
    </row>
    <row r="228" spans="1:24" x14ac:dyDescent="0.2">
      <c r="A228" s="15"/>
      <c r="B228" s="15"/>
      <c r="C228" s="15"/>
      <c r="D228" s="15"/>
      <c r="E228" s="32"/>
      <c r="F228" s="15"/>
      <c r="G228" s="15"/>
      <c r="H228" s="15"/>
      <c r="I228" s="42"/>
      <c r="J228" s="15"/>
      <c r="K228" s="42"/>
      <c r="L228" s="15"/>
      <c r="M228" s="15"/>
      <c r="N228" s="42"/>
      <c r="O228" s="59"/>
      <c r="P228" s="15"/>
      <c r="Q228" s="42"/>
      <c r="R228" s="31"/>
      <c r="S228" s="42"/>
      <c r="T228" s="42"/>
      <c r="U228" s="15"/>
      <c r="V228" s="15"/>
      <c r="W228" s="15"/>
      <c r="X228" s="15"/>
    </row>
    <row r="229" spans="1:24" x14ac:dyDescent="0.2">
      <c r="A229" s="15"/>
      <c r="B229" s="15"/>
      <c r="C229" s="15"/>
      <c r="D229" s="15"/>
      <c r="E229" s="32"/>
      <c r="F229" s="15"/>
      <c r="G229" s="15"/>
      <c r="H229" s="15"/>
      <c r="I229" s="42"/>
      <c r="J229" s="15"/>
      <c r="K229" s="42"/>
      <c r="L229" s="15"/>
      <c r="M229" s="15"/>
      <c r="N229" s="42"/>
      <c r="O229" s="59"/>
      <c r="P229" s="15"/>
      <c r="Q229" s="42"/>
      <c r="R229" s="31"/>
      <c r="S229" s="42"/>
      <c r="T229" s="42"/>
      <c r="U229" s="15"/>
      <c r="V229" s="15"/>
      <c r="W229" s="15"/>
      <c r="X229" s="15"/>
    </row>
    <row r="230" spans="1:24" x14ac:dyDescent="0.2">
      <c r="A230" s="15"/>
      <c r="B230" s="15"/>
      <c r="C230" s="15"/>
      <c r="D230" s="15"/>
      <c r="E230" s="32"/>
      <c r="F230" s="15"/>
      <c r="G230" s="15"/>
      <c r="H230" s="15"/>
      <c r="I230" s="42"/>
      <c r="J230" s="15"/>
      <c r="K230" s="42"/>
      <c r="L230" s="15"/>
      <c r="M230" s="15"/>
      <c r="N230" s="42"/>
      <c r="O230" s="59"/>
      <c r="P230" s="15"/>
      <c r="Q230" s="42"/>
      <c r="R230" s="31"/>
      <c r="S230" s="42"/>
      <c r="T230" s="42"/>
      <c r="U230" s="15"/>
      <c r="V230" s="15"/>
      <c r="W230" s="15"/>
      <c r="X230" s="15"/>
    </row>
    <row r="231" spans="1:24" x14ac:dyDescent="0.2">
      <c r="A231" s="15"/>
      <c r="B231" s="15"/>
      <c r="C231" s="15"/>
      <c r="D231" s="15"/>
      <c r="E231" s="32"/>
      <c r="F231" s="15"/>
      <c r="G231" s="15"/>
      <c r="H231" s="15"/>
      <c r="I231" s="42"/>
      <c r="J231" s="15"/>
      <c r="K231" s="42"/>
      <c r="L231" s="15"/>
      <c r="M231" s="15"/>
      <c r="N231" s="42"/>
      <c r="O231" s="59"/>
      <c r="P231" s="15"/>
      <c r="Q231" s="42"/>
      <c r="R231" s="31"/>
      <c r="S231" s="42"/>
      <c r="T231" s="42"/>
      <c r="U231" s="15"/>
      <c r="V231" s="15"/>
      <c r="W231" s="15"/>
      <c r="X231" s="15"/>
    </row>
    <row r="232" spans="1:24" x14ac:dyDescent="0.2">
      <c r="A232" s="15"/>
      <c r="B232" s="15"/>
      <c r="C232" s="15"/>
      <c r="D232" s="15"/>
      <c r="E232" s="32"/>
      <c r="F232" s="15"/>
      <c r="G232" s="15"/>
      <c r="H232" s="15"/>
      <c r="I232" s="42"/>
      <c r="J232" s="15"/>
      <c r="K232" s="42"/>
      <c r="L232" s="15"/>
      <c r="M232" s="15"/>
      <c r="N232" s="42"/>
      <c r="O232" s="59"/>
      <c r="P232" s="15"/>
      <c r="Q232" s="42"/>
      <c r="R232" s="31"/>
      <c r="S232" s="42"/>
      <c r="T232" s="42"/>
      <c r="U232" s="15"/>
      <c r="V232" s="15"/>
      <c r="W232" s="15"/>
      <c r="X232" s="15"/>
    </row>
    <row r="233" spans="1:24" x14ac:dyDescent="0.2">
      <c r="A233" s="15"/>
      <c r="B233" s="15"/>
      <c r="C233" s="15"/>
      <c r="D233" s="15"/>
      <c r="E233" s="32"/>
      <c r="F233" s="15"/>
      <c r="G233" s="15"/>
      <c r="H233" s="15"/>
      <c r="I233" s="42"/>
      <c r="J233" s="15"/>
      <c r="K233" s="42"/>
      <c r="L233" s="15"/>
      <c r="M233" s="15"/>
      <c r="N233" s="42"/>
      <c r="O233" s="59"/>
      <c r="P233" s="15"/>
      <c r="Q233" s="42"/>
      <c r="R233" s="31"/>
      <c r="S233" s="42"/>
      <c r="T233" s="42"/>
      <c r="U233" s="15"/>
      <c r="V233" s="15"/>
      <c r="W233" s="15"/>
      <c r="X233" s="15"/>
    </row>
    <row r="234" spans="1:24" x14ac:dyDescent="0.2">
      <c r="A234" s="15"/>
      <c r="B234" s="15"/>
      <c r="C234" s="15"/>
      <c r="D234" s="15"/>
      <c r="E234" s="32"/>
      <c r="F234" s="15"/>
      <c r="G234" s="15"/>
      <c r="H234" s="15"/>
      <c r="I234" s="42"/>
      <c r="J234" s="15"/>
      <c r="K234" s="42"/>
      <c r="L234" s="15"/>
      <c r="M234" s="15"/>
      <c r="N234" s="42"/>
      <c r="O234" s="59"/>
      <c r="P234" s="15"/>
      <c r="Q234" s="42"/>
      <c r="R234" s="31"/>
      <c r="S234" s="42"/>
      <c r="T234" s="42"/>
      <c r="U234" s="15"/>
      <c r="V234" s="15"/>
      <c r="W234" s="15"/>
      <c r="X234" s="15"/>
    </row>
    <row r="235" spans="1:24" x14ac:dyDescent="0.2">
      <c r="A235" s="15"/>
      <c r="B235" s="15"/>
      <c r="C235" s="15"/>
      <c r="D235" s="15"/>
      <c r="E235" s="32"/>
      <c r="F235" s="15"/>
      <c r="G235" s="15"/>
      <c r="H235" s="15"/>
      <c r="I235" s="42"/>
      <c r="J235" s="15"/>
      <c r="K235" s="42"/>
      <c r="L235" s="15"/>
      <c r="M235" s="15"/>
      <c r="N235" s="42"/>
      <c r="O235" s="59"/>
      <c r="P235" s="15"/>
      <c r="Q235" s="42"/>
      <c r="R235" s="31"/>
      <c r="S235" s="42"/>
      <c r="T235" s="42"/>
      <c r="U235" s="15"/>
      <c r="V235" s="15"/>
      <c r="W235" s="15"/>
      <c r="X235" s="15"/>
    </row>
    <row r="236" spans="1:24" x14ac:dyDescent="0.2">
      <c r="A236" s="15"/>
      <c r="B236" s="15"/>
      <c r="C236" s="15"/>
      <c r="D236" s="15"/>
      <c r="E236" s="32"/>
      <c r="F236" s="15"/>
      <c r="G236" s="15"/>
      <c r="H236" s="15"/>
      <c r="I236" s="42"/>
      <c r="J236" s="15"/>
      <c r="K236" s="42"/>
      <c r="L236" s="15"/>
      <c r="M236" s="15"/>
      <c r="N236" s="42"/>
      <c r="O236" s="59"/>
      <c r="P236" s="15"/>
      <c r="Q236" s="42"/>
      <c r="R236" s="31"/>
      <c r="S236" s="42"/>
      <c r="T236" s="42"/>
      <c r="U236" s="15"/>
      <c r="V236" s="15"/>
      <c r="W236" s="15"/>
      <c r="X236" s="15"/>
    </row>
    <row r="237" spans="1:24" x14ac:dyDescent="0.2">
      <c r="A237" s="15"/>
      <c r="B237" s="15"/>
      <c r="C237" s="15"/>
      <c r="D237" s="15"/>
      <c r="E237" s="32"/>
      <c r="F237" s="15"/>
      <c r="G237" s="15"/>
      <c r="H237" s="15"/>
      <c r="I237" s="42"/>
      <c r="J237" s="15"/>
      <c r="K237" s="42"/>
      <c r="L237" s="15"/>
      <c r="M237" s="15"/>
      <c r="N237" s="42"/>
      <c r="O237" s="59"/>
      <c r="P237" s="15"/>
      <c r="Q237" s="42"/>
      <c r="R237" s="31"/>
      <c r="S237" s="42"/>
      <c r="T237" s="42"/>
      <c r="U237" s="15"/>
      <c r="V237" s="15"/>
      <c r="W237" s="15"/>
      <c r="X237" s="15"/>
    </row>
    <row r="238" spans="1:24" x14ac:dyDescent="0.2">
      <c r="A238" s="15"/>
      <c r="B238" s="15"/>
      <c r="C238" s="15"/>
      <c r="D238" s="15"/>
      <c r="E238" s="32"/>
      <c r="F238" s="15"/>
      <c r="G238" s="15"/>
      <c r="H238" s="15"/>
      <c r="I238" s="42"/>
      <c r="J238" s="15"/>
      <c r="K238" s="42"/>
      <c r="L238" s="15"/>
      <c r="M238" s="15"/>
      <c r="N238" s="42"/>
      <c r="O238" s="59"/>
      <c r="P238" s="15"/>
      <c r="Q238" s="42"/>
      <c r="R238" s="31"/>
      <c r="S238" s="42"/>
      <c r="T238" s="42"/>
      <c r="U238" s="15"/>
      <c r="V238" s="15"/>
      <c r="W238" s="15"/>
      <c r="X238" s="15"/>
    </row>
    <row r="239" spans="1:24" x14ac:dyDescent="0.2">
      <c r="A239" s="15"/>
      <c r="B239" s="15"/>
      <c r="C239" s="15"/>
      <c r="D239" s="15"/>
      <c r="E239" s="32"/>
      <c r="F239" s="15"/>
      <c r="G239" s="15"/>
      <c r="H239" s="15"/>
      <c r="I239" s="42"/>
      <c r="J239" s="15"/>
      <c r="K239" s="42"/>
      <c r="L239" s="15"/>
      <c r="M239" s="15"/>
      <c r="N239" s="42"/>
      <c r="O239" s="59"/>
      <c r="P239" s="15"/>
      <c r="Q239" s="42"/>
      <c r="R239" s="31"/>
      <c r="S239" s="42"/>
      <c r="T239" s="42"/>
      <c r="U239" s="15"/>
      <c r="V239" s="15"/>
      <c r="W239" s="15"/>
      <c r="X239" s="15"/>
    </row>
    <row r="240" spans="1:24" x14ac:dyDescent="0.2">
      <c r="A240" s="15"/>
      <c r="B240" s="15"/>
      <c r="C240" s="15"/>
      <c r="D240" s="15"/>
      <c r="E240" s="32"/>
      <c r="F240" s="15"/>
      <c r="G240" s="15"/>
      <c r="H240" s="15"/>
      <c r="I240" s="42"/>
      <c r="J240" s="15"/>
      <c r="K240" s="42"/>
      <c r="L240" s="15"/>
      <c r="M240" s="15"/>
      <c r="N240" s="42"/>
      <c r="O240" s="59"/>
      <c r="P240" s="15"/>
      <c r="Q240" s="42"/>
      <c r="R240" s="31"/>
      <c r="S240" s="42"/>
      <c r="T240" s="42"/>
      <c r="U240" s="15"/>
      <c r="V240" s="15"/>
      <c r="W240" s="15"/>
      <c r="X240" s="15"/>
    </row>
    <row r="241" spans="1:24" x14ac:dyDescent="0.2">
      <c r="A241" s="15"/>
      <c r="B241" s="15"/>
      <c r="C241" s="15"/>
      <c r="D241" s="15"/>
      <c r="E241" s="32"/>
      <c r="F241" s="15"/>
      <c r="G241" s="15"/>
      <c r="H241" s="15"/>
      <c r="I241" s="42"/>
      <c r="J241" s="15"/>
      <c r="K241" s="42"/>
      <c r="L241" s="15"/>
      <c r="M241" s="15"/>
      <c r="N241" s="42"/>
      <c r="O241" s="59"/>
      <c r="P241" s="15"/>
      <c r="Q241" s="42"/>
      <c r="R241" s="31"/>
      <c r="S241" s="42"/>
      <c r="T241" s="42"/>
      <c r="U241" s="15"/>
      <c r="V241" s="15"/>
      <c r="W241" s="15"/>
      <c r="X241" s="15"/>
    </row>
    <row r="242" spans="1:24" x14ac:dyDescent="0.2">
      <c r="A242" s="15"/>
      <c r="B242" s="15"/>
      <c r="C242" s="15"/>
      <c r="D242" s="15"/>
      <c r="E242" s="32"/>
      <c r="F242" s="15"/>
      <c r="G242" s="15"/>
      <c r="H242" s="15"/>
      <c r="I242" s="42"/>
      <c r="J242" s="15"/>
      <c r="K242" s="42"/>
      <c r="L242" s="15"/>
      <c r="M242" s="15"/>
      <c r="N242" s="42"/>
      <c r="O242" s="59"/>
      <c r="P242" s="15"/>
      <c r="Q242" s="42"/>
      <c r="R242" s="31"/>
      <c r="S242" s="42"/>
      <c r="T242" s="42"/>
      <c r="U242" s="15"/>
      <c r="V242" s="15"/>
      <c r="W242" s="15"/>
      <c r="X242" s="15"/>
    </row>
    <row r="243" spans="1:24" x14ac:dyDescent="0.2">
      <c r="A243" s="15"/>
      <c r="B243" s="15"/>
      <c r="C243" s="15"/>
      <c r="D243" s="15"/>
      <c r="E243" s="32"/>
      <c r="F243" s="15"/>
      <c r="G243" s="15"/>
      <c r="H243" s="15"/>
      <c r="I243" s="42"/>
      <c r="J243" s="15"/>
      <c r="K243" s="42"/>
      <c r="L243" s="15"/>
      <c r="M243" s="15"/>
      <c r="N243" s="42"/>
      <c r="O243" s="59"/>
      <c r="P243" s="15"/>
      <c r="Q243" s="42"/>
      <c r="R243" s="31"/>
      <c r="S243" s="42"/>
      <c r="T243" s="42"/>
      <c r="U243" s="15"/>
      <c r="V243" s="15"/>
      <c r="W243" s="15"/>
      <c r="X243" s="15"/>
    </row>
    <row r="244" spans="1:24" x14ac:dyDescent="0.2">
      <c r="A244" s="15"/>
      <c r="B244" s="15"/>
      <c r="C244" s="15"/>
      <c r="D244" s="15"/>
      <c r="E244" s="32"/>
      <c r="F244" s="15"/>
      <c r="G244" s="15"/>
      <c r="H244" s="15"/>
      <c r="I244" s="42"/>
      <c r="J244" s="15"/>
      <c r="K244" s="42"/>
      <c r="L244" s="15"/>
      <c r="M244" s="15"/>
      <c r="N244" s="42"/>
      <c r="O244" s="59"/>
      <c r="P244" s="15"/>
      <c r="Q244" s="42"/>
      <c r="R244" s="31"/>
      <c r="S244" s="42"/>
      <c r="T244" s="42"/>
      <c r="U244" s="15"/>
      <c r="V244" s="15"/>
      <c r="W244" s="15"/>
      <c r="X244" s="15"/>
    </row>
    <row r="245" spans="1:24" x14ac:dyDescent="0.2">
      <c r="A245" s="15"/>
      <c r="B245" s="15"/>
      <c r="C245" s="15"/>
      <c r="D245" s="15"/>
      <c r="E245" s="32"/>
      <c r="F245" s="15"/>
      <c r="G245" s="15"/>
      <c r="H245" s="15"/>
      <c r="I245" s="42"/>
      <c r="J245" s="15"/>
      <c r="K245" s="42"/>
      <c r="L245" s="15"/>
      <c r="M245" s="15"/>
      <c r="N245" s="42"/>
      <c r="O245" s="59"/>
      <c r="P245" s="15"/>
      <c r="Q245" s="42"/>
      <c r="R245" s="31"/>
      <c r="S245" s="42"/>
      <c r="T245" s="42"/>
      <c r="U245" s="15"/>
      <c r="V245" s="15"/>
      <c r="W245" s="15"/>
      <c r="X245" s="15"/>
    </row>
    <row r="246" spans="1:24" x14ac:dyDescent="0.2">
      <c r="A246" s="15"/>
      <c r="B246" s="15"/>
      <c r="C246" s="15"/>
      <c r="D246" s="15"/>
      <c r="E246" s="32"/>
      <c r="F246" s="15"/>
      <c r="G246" s="15"/>
      <c r="H246" s="15"/>
      <c r="I246" s="42"/>
      <c r="J246" s="15"/>
      <c r="K246" s="42"/>
      <c r="L246" s="15"/>
      <c r="M246" s="15"/>
      <c r="N246" s="42"/>
      <c r="O246" s="59"/>
      <c r="P246" s="15"/>
      <c r="Q246" s="42"/>
      <c r="R246" s="31"/>
      <c r="S246" s="42"/>
      <c r="T246" s="42"/>
      <c r="U246" s="15"/>
      <c r="V246" s="15"/>
      <c r="W246" s="15"/>
      <c r="X246" s="15"/>
    </row>
    <row r="247" spans="1:24" x14ac:dyDescent="0.2">
      <c r="A247" s="15"/>
      <c r="B247" s="15"/>
      <c r="C247" s="15"/>
      <c r="D247" s="15"/>
      <c r="E247" s="32"/>
      <c r="F247" s="15"/>
      <c r="G247" s="15"/>
      <c r="H247" s="15"/>
      <c r="I247" s="42"/>
      <c r="J247" s="15"/>
      <c r="K247" s="42"/>
      <c r="L247" s="15"/>
      <c r="M247" s="15"/>
      <c r="N247" s="42"/>
      <c r="O247" s="59"/>
      <c r="P247" s="15"/>
      <c r="Q247" s="42"/>
      <c r="R247" s="31"/>
      <c r="S247" s="42"/>
      <c r="T247" s="42"/>
      <c r="U247" s="15"/>
      <c r="V247" s="15"/>
      <c r="W247" s="15"/>
      <c r="X247" s="15"/>
    </row>
    <row r="248" spans="1:24" x14ac:dyDescent="0.2">
      <c r="A248" s="15"/>
      <c r="B248" s="15"/>
      <c r="C248" s="15"/>
      <c r="D248" s="15"/>
      <c r="E248" s="32"/>
      <c r="F248" s="15"/>
      <c r="G248" s="15"/>
      <c r="H248" s="15"/>
      <c r="I248" s="42"/>
      <c r="J248" s="15"/>
      <c r="K248" s="42"/>
      <c r="L248" s="15"/>
      <c r="M248" s="15"/>
      <c r="N248" s="42"/>
      <c r="O248" s="59"/>
      <c r="P248" s="15"/>
      <c r="Q248" s="42"/>
      <c r="R248" s="31"/>
      <c r="S248" s="42"/>
      <c r="T248" s="42"/>
      <c r="U248" s="15"/>
      <c r="V248" s="15"/>
      <c r="W248" s="15"/>
      <c r="X248" s="15"/>
    </row>
    <row r="249" spans="1:24" x14ac:dyDescent="0.2">
      <c r="A249" s="15"/>
      <c r="B249" s="15"/>
      <c r="C249" s="15"/>
      <c r="D249" s="15"/>
      <c r="E249" s="32"/>
      <c r="F249" s="15"/>
      <c r="G249" s="15"/>
      <c r="H249" s="15"/>
      <c r="I249" s="42"/>
      <c r="J249" s="15"/>
      <c r="K249" s="42"/>
      <c r="L249" s="15"/>
      <c r="M249" s="15"/>
      <c r="N249" s="42"/>
      <c r="O249" s="59"/>
      <c r="P249" s="15"/>
      <c r="Q249" s="42"/>
      <c r="R249" s="31"/>
      <c r="S249" s="42"/>
      <c r="T249" s="42"/>
      <c r="U249" s="15"/>
      <c r="V249" s="15"/>
      <c r="W249" s="15"/>
      <c r="X249" s="15"/>
    </row>
    <row r="250" spans="1:24" x14ac:dyDescent="0.2">
      <c r="A250" s="15"/>
      <c r="B250" s="15"/>
      <c r="C250" s="15"/>
      <c r="D250" s="15"/>
      <c r="E250" s="32"/>
      <c r="F250" s="15"/>
      <c r="G250" s="15"/>
      <c r="H250" s="15"/>
      <c r="I250" s="42"/>
      <c r="J250" s="15"/>
      <c r="K250" s="42"/>
      <c r="L250" s="15"/>
      <c r="M250" s="15"/>
      <c r="N250" s="42"/>
      <c r="O250" s="59"/>
      <c r="P250" s="15"/>
      <c r="Q250" s="42"/>
      <c r="R250" s="31"/>
      <c r="S250" s="42"/>
      <c r="T250" s="42"/>
      <c r="U250" s="15"/>
      <c r="V250" s="15"/>
      <c r="W250" s="15"/>
      <c r="X250" s="15"/>
    </row>
    <row r="251" spans="1:24" x14ac:dyDescent="0.2">
      <c r="A251" s="15"/>
      <c r="B251" s="15"/>
      <c r="C251" s="15"/>
      <c r="D251" s="15"/>
      <c r="E251" s="32"/>
      <c r="F251" s="15"/>
      <c r="G251" s="15"/>
      <c r="H251" s="15"/>
      <c r="I251" s="42"/>
      <c r="J251" s="15"/>
      <c r="K251" s="42"/>
      <c r="L251" s="15"/>
      <c r="M251" s="15"/>
      <c r="N251" s="42"/>
      <c r="O251" s="59"/>
      <c r="P251" s="15"/>
      <c r="Q251" s="42"/>
      <c r="R251" s="31"/>
      <c r="S251" s="42"/>
      <c r="T251" s="42"/>
      <c r="U251" s="15"/>
      <c r="V251" s="15"/>
      <c r="W251" s="15"/>
      <c r="X251" s="15"/>
    </row>
    <row r="252" spans="1:24" x14ac:dyDescent="0.2">
      <c r="A252" s="15"/>
      <c r="B252" s="15"/>
      <c r="C252" s="15"/>
      <c r="D252" s="15"/>
      <c r="E252" s="32"/>
      <c r="F252" s="15"/>
      <c r="G252" s="15"/>
      <c r="H252" s="15"/>
      <c r="I252" s="42"/>
      <c r="J252" s="15"/>
      <c r="K252" s="42"/>
      <c r="L252" s="15"/>
      <c r="M252" s="15"/>
      <c r="N252" s="42"/>
      <c r="O252" s="59"/>
      <c r="P252" s="15"/>
      <c r="Q252" s="42"/>
      <c r="R252" s="31"/>
      <c r="S252" s="42"/>
      <c r="T252" s="42"/>
      <c r="U252" s="15"/>
      <c r="V252" s="15"/>
      <c r="W252" s="15"/>
      <c r="X252" s="15"/>
    </row>
    <row r="253" spans="1:24" x14ac:dyDescent="0.2">
      <c r="A253" s="15"/>
      <c r="B253" s="15"/>
      <c r="C253" s="15"/>
      <c r="D253" s="15"/>
      <c r="E253" s="32"/>
      <c r="F253" s="15"/>
      <c r="G253" s="15"/>
      <c r="H253" s="15"/>
      <c r="I253" s="42"/>
      <c r="J253" s="15"/>
      <c r="K253" s="42"/>
      <c r="L253" s="15"/>
      <c r="M253" s="15"/>
      <c r="N253" s="42"/>
      <c r="O253" s="59"/>
      <c r="P253" s="15"/>
      <c r="Q253" s="42"/>
      <c r="R253" s="31"/>
      <c r="S253" s="42"/>
      <c r="T253" s="42"/>
      <c r="U253" s="15"/>
      <c r="V253" s="15"/>
      <c r="W253" s="15"/>
      <c r="X253" s="15"/>
    </row>
    <row r="254" spans="1:24" x14ac:dyDescent="0.2">
      <c r="A254" s="15"/>
      <c r="B254" s="15"/>
      <c r="C254" s="15"/>
      <c r="D254" s="15"/>
      <c r="E254" s="32"/>
      <c r="F254" s="15"/>
      <c r="G254" s="15"/>
      <c r="H254" s="15"/>
      <c r="I254" s="42"/>
      <c r="J254" s="15"/>
      <c r="K254" s="42"/>
      <c r="L254" s="15"/>
      <c r="M254" s="15"/>
      <c r="N254" s="42"/>
      <c r="O254" s="59"/>
      <c r="P254" s="15"/>
      <c r="Q254" s="42"/>
      <c r="R254" s="31"/>
      <c r="S254" s="42"/>
      <c r="T254" s="42"/>
      <c r="U254" s="15"/>
      <c r="V254" s="15"/>
      <c r="W254" s="15"/>
      <c r="X254" s="15"/>
    </row>
    <row r="255" spans="1:24" x14ac:dyDescent="0.2">
      <c r="A255" s="15"/>
      <c r="B255" s="15"/>
      <c r="C255" s="15"/>
      <c r="D255" s="15"/>
      <c r="E255" s="32"/>
      <c r="F255" s="15"/>
      <c r="G255" s="15"/>
      <c r="H255" s="15"/>
      <c r="I255" s="42"/>
      <c r="J255" s="15"/>
      <c r="K255" s="42"/>
      <c r="L255" s="15"/>
      <c r="M255" s="15"/>
      <c r="N255" s="42"/>
      <c r="O255" s="59"/>
      <c r="P255" s="15"/>
      <c r="Q255" s="42"/>
      <c r="R255" s="31"/>
      <c r="S255" s="42"/>
      <c r="T255" s="42"/>
      <c r="U255" s="15"/>
      <c r="V255" s="15"/>
      <c r="W255" s="15"/>
      <c r="X255" s="15"/>
    </row>
    <row r="256" spans="1:24" x14ac:dyDescent="0.2">
      <c r="A256" s="15"/>
      <c r="B256" s="15"/>
      <c r="C256" s="15"/>
      <c r="D256" s="15"/>
      <c r="E256" s="32"/>
      <c r="F256" s="15"/>
      <c r="G256" s="15"/>
      <c r="H256" s="15"/>
      <c r="I256" s="42"/>
      <c r="J256" s="15"/>
      <c r="K256" s="42"/>
      <c r="L256" s="15"/>
      <c r="M256" s="15"/>
      <c r="N256" s="42"/>
      <c r="O256" s="59"/>
      <c r="P256" s="15"/>
      <c r="Q256" s="42"/>
      <c r="R256" s="31"/>
      <c r="S256" s="42"/>
      <c r="T256" s="42"/>
      <c r="U256" s="15"/>
      <c r="V256" s="15"/>
      <c r="W256" s="15"/>
      <c r="X256" s="15"/>
    </row>
    <row r="257" spans="1:24" x14ac:dyDescent="0.2">
      <c r="A257" s="15"/>
      <c r="B257" s="15"/>
      <c r="C257" s="15"/>
      <c r="D257" s="15"/>
      <c r="E257" s="32"/>
      <c r="F257" s="15"/>
      <c r="G257" s="15"/>
      <c r="H257" s="15"/>
      <c r="I257" s="42"/>
      <c r="J257" s="15"/>
      <c r="K257" s="42"/>
      <c r="L257" s="15"/>
      <c r="M257" s="15"/>
      <c r="N257" s="42"/>
      <c r="O257" s="59"/>
      <c r="P257" s="15"/>
      <c r="Q257" s="42"/>
      <c r="R257" s="31"/>
      <c r="S257" s="42"/>
      <c r="T257" s="42"/>
      <c r="U257" s="15"/>
      <c r="V257" s="15"/>
      <c r="W257" s="15"/>
      <c r="X257" s="15"/>
    </row>
    <row r="258" spans="1:24" x14ac:dyDescent="0.2">
      <c r="A258" s="15"/>
      <c r="B258" s="15"/>
      <c r="C258" s="15"/>
      <c r="D258" s="15"/>
      <c r="E258" s="32"/>
      <c r="F258" s="15"/>
      <c r="G258" s="15"/>
      <c r="H258" s="15"/>
      <c r="I258" s="42"/>
      <c r="J258" s="15"/>
      <c r="K258" s="42"/>
      <c r="L258" s="15"/>
      <c r="M258" s="15"/>
      <c r="N258" s="42"/>
      <c r="O258" s="59"/>
      <c r="P258" s="15"/>
      <c r="Q258" s="42"/>
      <c r="R258" s="31"/>
      <c r="S258" s="42"/>
      <c r="T258" s="42"/>
      <c r="U258" s="15"/>
      <c r="V258" s="15"/>
      <c r="W258" s="15"/>
      <c r="X258" s="15"/>
    </row>
    <row r="259" spans="1:24" x14ac:dyDescent="0.2">
      <c r="A259" s="15"/>
      <c r="B259" s="15"/>
      <c r="C259" s="15"/>
      <c r="D259" s="15"/>
      <c r="E259" s="32"/>
      <c r="F259" s="15"/>
      <c r="G259" s="15"/>
      <c r="H259" s="15"/>
      <c r="I259" s="42"/>
      <c r="J259" s="15"/>
      <c r="K259" s="42"/>
      <c r="L259" s="15"/>
      <c r="M259" s="15"/>
      <c r="N259" s="42"/>
      <c r="O259" s="59"/>
      <c r="P259" s="15"/>
      <c r="Q259" s="42"/>
      <c r="R259" s="31"/>
      <c r="S259" s="42"/>
      <c r="T259" s="42"/>
      <c r="U259" s="15"/>
      <c r="V259" s="15"/>
      <c r="W259" s="15"/>
      <c r="X259" s="15"/>
    </row>
    <row r="260" spans="1:24" x14ac:dyDescent="0.2">
      <c r="A260" s="15"/>
      <c r="B260" s="15"/>
      <c r="C260" s="15"/>
      <c r="D260" s="15"/>
      <c r="E260" s="32"/>
      <c r="F260" s="15"/>
      <c r="G260" s="15"/>
      <c r="H260" s="15"/>
      <c r="I260" s="42"/>
      <c r="J260" s="15"/>
      <c r="K260" s="42"/>
      <c r="L260" s="15"/>
      <c r="M260" s="15"/>
      <c r="N260" s="42"/>
      <c r="O260" s="59"/>
      <c r="P260" s="15"/>
      <c r="Q260" s="42"/>
      <c r="R260" s="31"/>
      <c r="S260" s="42"/>
      <c r="T260" s="42"/>
      <c r="U260" s="15"/>
      <c r="V260" s="15"/>
      <c r="W260" s="15"/>
      <c r="X260" s="15"/>
    </row>
    <row r="261" spans="1:24" x14ac:dyDescent="0.2">
      <c r="A261" s="15"/>
      <c r="B261" s="15"/>
      <c r="C261" s="15"/>
      <c r="D261" s="15"/>
      <c r="E261" s="32"/>
      <c r="F261" s="15"/>
      <c r="G261" s="15"/>
      <c r="H261" s="15"/>
      <c r="I261" s="42"/>
      <c r="J261" s="15"/>
      <c r="K261" s="42"/>
      <c r="L261" s="15"/>
      <c r="M261" s="15"/>
      <c r="N261" s="42"/>
      <c r="O261" s="59"/>
      <c r="P261" s="15"/>
      <c r="Q261" s="42"/>
      <c r="R261" s="31"/>
      <c r="S261" s="42"/>
      <c r="T261" s="42"/>
      <c r="U261" s="15"/>
      <c r="V261" s="15"/>
      <c r="W261" s="15"/>
      <c r="X261" s="15"/>
    </row>
    <row r="262" spans="1:24" x14ac:dyDescent="0.2">
      <c r="A262" s="15"/>
      <c r="B262" s="15"/>
      <c r="C262" s="15"/>
      <c r="D262" s="15"/>
      <c r="E262" s="32"/>
      <c r="F262" s="15"/>
      <c r="G262" s="15"/>
      <c r="H262" s="15"/>
      <c r="I262" s="42"/>
      <c r="J262" s="15"/>
      <c r="K262" s="42"/>
      <c r="L262" s="15"/>
      <c r="M262" s="15"/>
      <c r="N262" s="42"/>
      <c r="O262" s="59"/>
      <c r="P262" s="15"/>
      <c r="Q262" s="42"/>
      <c r="R262" s="31"/>
      <c r="S262" s="42"/>
      <c r="T262" s="42"/>
      <c r="U262" s="15"/>
      <c r="V262" s="15"/>
      <c r="W262" s="15"/>
      <c r="X262" s="15"/>
    </row>
    <row r="263" spans="1:24" x14ac:dyDescent="0.2">
      <c r="A263" s="15"/>
      <c r="B263" s="15"/>
      <c r="C263" s="15"/>
      <c r="D263" s="15"/>
      <c r="E263" s="32"/>
      <c r="F263" s="15"/>
      <c r="G263" s="15"/>
      <c r="H263" s="15"/>
      <c r="I263" s="42"/>
      <c r="J263" s="15"/>
      <c r="K263" s="42"/>
      <c r="L263" s="15"/>
      <c r="M263" s="15"/>
      <c r="N263" s="42"/>
      <c r="O263" s="59"/>
      <c r="P263" s="15"/>
      <c r="Q263" s="42"/>
      <c r="R263" s="31"/>
      <c r="S263" s="42"/>
      <c r="T263" s="42"/>
      <c r="U263" s="15"/>
      <c r="V263" s="15"/>
      <c r="W263" s="15"/>
      <c r="X263" s="15"/>
    </row>
    <row r="264" spans="1:24" x14ac:dyDescent="0.2">
      <c r="A264" s="15"/>
      <c r="B264" s="15"/>
      <c r="C264" s="15"/>
      <c r="D264" s="15"/>
      <c r="E264" s="32"/>
      <c r="F264" s="15"/>
      <c r="G264" s="15"/>
      <c r="H264" s="15"/>
      <c r="I264" s="42"/>
      <c r="J264" s="15"/>
      <c r="K264" s="42"/>
      <c r="L264" s="15"/>
      <c r="M264" s="15"/>
      <c r="N264" s="42"/>
      <c r="O264" s="59"/>
      <c r="P264" s="15"/>
      <c r="Q264" s="42"/>
      <c r="R264" s="31"/>
      <c r="S264" s="42"/>
      <c r="T264" s="42"/>
      <c r="U264" s="15"/>
      <c r="V264" s="15"/>
      <c r="W264" s="15"/>
      <c r="X264" s="15"/>
    </row>
    <row r="265" spans="1:24" x14ac:dyDescent="0.2">
      <c r="A265" s="15"/>
      <c r="B265" s="15"/>
      <c r="C265" s="15"/>
      <c r="D265" s="15"/>
      <c r="E265" s="32"/>
      <c r="F265" s="15"/>
      <c r="G265" s="15"/>
      <c r="H265" s="15"/>
      <c r="I265" s="42"/>
      <c r="J265" s="15"/>
      <c r="K265" s="42"/>
      <c r="L265" s="15"/>
      <c r="M265" s="15"/>
      <c r="N265" s="42"/>
      <c r="O265" s="59"/>
      <c r="P265" s="15"/>
      <c r="Q265" s="42"/>
      <c r="R265" s="31"/>
      <c r="S265" s="42"/>
      <c r="T265" s="42"/>
      <c r="U265" s="15"/>
      <c r="V265" s="15"/>
      <c r="W265" s="15"/>
      <c r="X265" s="15"/>
    </row>
    <row r="266" spans="1:24" x14ac:dyDescent="0.2">
      <c r="A266" s="15"/>
      <c r="B266" s="15"/>
      <c r="C266" s="15"/>
      <c r="D266" s="15"/>
      <c r="E266" s="32"/>
      <c r="F266" s="15"/>
      <c r="G266" s="15"/>
      <c r="H266" s="15"/>
      <c r="I266" s="42"/>
      <c r="J266" s="15"/>
      <c r="K266" s="42"/>
      <c r="L266" s="15"/>
      <c r="M266" s="15"/>
      <c r="N266" s="42"/>
      <c r="O266" s="59"/>
      <c r="P266" s="15"/>
      <c r="Q266" s="42"/>
      <c r="R266" s="31"/>
      <c r="S266" s="42"/>
      <c r="T266" s="42"/>
      <c r="U266" s="15"/>
      <c r="V266" s="15"/>
      <c r="W266" s="15"/>
      <c r="X266" s="15"/>
    </row>
    <row r="267" spans="1:24" x14ac:dyDescent="0.2">
      <c r="A267" s="15"/>
      <c r="B267" s="15"/>
      <c r="C267" s="15"/>
      <c r="D267" s="15"/>
      <c r="E267" s="32"/>
      <c r="F267" s="15"/>
      <c r="G267" s="15"/>
      <c r="H267" s="15"/>
      <c r="I267" s="42"/>
      <c r="J267" s="15"/>
      <c r="K267" s="42"/>
      <c r="L267" s="15"/>
      <c r="M267" s="15"/>
      <c r="N267" s="42"/>
      <c r="O267" s="59"/>
      <c r="P267" s="15"/>
      <c r="Q267" s="42"/>
      <c r="R267" s="31"/>
      <c r="S267" s="42"/>
      <c r="T267" s="42"/>
      <c r="U267" s="15"/>
      <c r="V267" s="15"/>
      <c r="W267" s="15"/>
      <c r="X267" s="15"/>
    </row>
    <row r="268" spans="1:24" x14ac:dyDescent="0.2">
      <c r="A268" s="15"/>
      <c r="B268" s="15"/>
      <c r="C268" s="15"/>
      <c r="D268" s="15"/>
      <c r="E268" s="32"/>
      <c r="F268" s="15"/>
      <c r="G268" s="15"/>
      <c r="H268" s="15"/>
      <c r="I268" s="42"/>
      <c r="J268" s="15"/>
      <c r="K268" s="42"/>
      <c r="L268" s="15"/>
      <c r="M268" s="15"/>
      <c r="N268" s="42"/>
      <c r="O268" s="59"/>
      <c r="P268" s="15"/>
      <c r="Q268" s="42"/>
      <c r="R268" s="31"/>
      <c r="S268" s="42"/>
      <c r="T268" s="42"/>
      <c r="U268" s="15"/>
      <c r="V268" s="15"/>
      <c r="W268" s="15"/>
      <c r="X268" s="15"/>
    </row>
    <row r="269" spans="1:24" x14ac:dyDescent="0.2">
      <c r="A269" s="15"/>
      <c r="B269" s="15"/>
      <c r="C269" s="15"/>
      <c r="D269" s="15"/>
      <c r="E269" s="32"/>
      <c r="F269" s="15"/>
      <c r="G269" s="15"/>
      <c r="H269" s="15"/>
      <c r="I269" s="42"/>
      <c r="J269" s="15"/>
      <c r="K269" s="42"/>
      <c r="L269" s="15"/>
      <c r="M269" s="15"/>
      <c r="N269" s="42"/>
      <c r="O269" s="59"/>
      <c r="P269" s="15"/>
      <c r="Q269" s="42"/>
      <c r="R269" s="31"/>
      <c r="S269" s="42"/>
      <c r="T269" s="42"/>
      <c r="U269" s="15"/>
      <c r="V269" s="15"/>
      <c r="W269" s="15"/>
      <c r="X269" s="15"/>
    </row>
    <row r="270" spans="1:24" x14ac:dyDescent="0.2">
      <c r="A270" s="15"/>
      <c r="B270" s="15"/>
      <c r="C270" s="15"/>
      <c r="D270" s="15"/>
      <c r="E270" s="32"/>
      <c r="F270" s="15"/>
      <c r="G270" s="15"/>
      <c r="H270" s="15"/>
      <c r="I270" s="42"/>
      <c r="J270" s="15"/>
      <c r="K270" s="42"/>
      <c r="L270" s="15"/>
      <c r="M270" s="15"/>
      <c r="N270" s="42"/>
      <c r="O270" s="59"/>
      <c r="P270" s="15"/>
      <c r="Q270" s="42"/>
      <c r="R270" s="31"/>
      <c r="S270" s="42"/>
      <c r="T270" s="42"/>
      <c r="U270" s="15"/>
      <c r="V270" s="15"/>
      <c r="W270" s="15"/>
      <c r="X270" s="15"/>
    </row>
    <row r="271" spans="1:24" x14ac:dyDescent="0.2">
      <c r="A271" s="15"/>
      <c r="B271" s="15"/>
      <c r="C271" s="15"/>
      <c r="D271" s="15"/>
      <c r="E271" s="32"/>
      <c r="F271" s="15"/>
      <c r="G271" s="15"/>
      <c r="H271" s="15"/>
      <c r="I271" s="42"/>
      <c r="J271" s="15"/>
      <c r="K271" s="42"/>
      <c r="L271" s="15"/>
      <c r="M271" s="15"/>
      <c r="N271" s="42"/>
      <c r="O271" s="59"/>
      <c r="P271" s="15"/>
      <c r="Q271" s="42"/>
      <c r="R271" s="31"/>
      <c r="S271" s="42"/>
      <c r="T271" s="42"/>
      <c r="U271" s="15"/>
      <c r="V271" s="15"/>
      <c r="W271" s="15"/>
      <c r="X271" s="15"/>
    </row>
    <row r="272" spans="1:24" x14ac:dyDescent="0.2">
      <c r="A272" s="15"/>
      <c r="B272" s="15"/>
      <c r="C272" s="15"/>
      <c r="D272" s="15"/>
      <c r="E272" s="32"/>
      <c r="F272" s="15"/>
      <c r="G272" s="15"/>
      <c r="H272" s="15"/>
      <c r="I272" s="42"/>
      <c r="J272" s="15"/>
      <c r="K272" s="42"/>
      <c r="L272" s="15"/>
      <c r="M272" s="15"/>
      <c r="N272" s="42"/>
      <c r="O272" s="59"/>
      <c r="P272" s="15"/>
      <c r="Q272" s="42"/>
      <c r="R272" s="31"/>
      <c r="S272" s="42"/>
      <c r="T272" s="42"/>
      <c r="U272" s="15"/>
      <c r="V272" s="15"/>
      <c r="W272" s="15"/>
      <c r="X272" s="15"/>
    </row>
    <row r="273" spans="1:24" x14ac:dyDescent="0.2">
      <c r="A273" s="15"/>
      <c r="B273" s="15"/>
      <c r="C273" s="15"/>
      <c r="D273" s="15"/>
      <c r="E273" s="32"/>
      <c r="F273" s="15"/>
      <c r="G273" s="15"/>
      <c r="H273" s="15"/>
      <c r="I273" s="42"/>
      <c r="J273" s="15"/>
      <c r="K273" s="42"/>
      <c r="L273" s="15"/>
      <c r="M273" s="15"/>
      <c r="N273" s="42"/>
      <c r="O273" s="59"/>
      <c r="P273" s="15"/>
      <c r="Q273" s="42"/>
      <c r="R273" s="31"/>
      <c r="S273" s="42"/>
      <c r="T273" s="42"/>
      <c r="U273" s="15"/>
      <c r="V273" s="15"/>
      <c r="W273" s="15"/>
      <c r="X273" s="15"/>
    </row>
    <row r="274" spans="1:24" x14ac:dyDescent="0.2">
      <c r="A274" s="15"/>
      <c r="B274" s="15"/>
      <c r="C274" s="15"/>
      <c r="D274" s="15"/>
      <c r="E274" s="32"/>
      <c r="F274" s="15"/>
      <c r="G274" s="15"/>
      <c r="H274" s="15"/>
      <c r="I274" s="42"/>
      <c r="J274" s="15"/>
      <c r="K274" s="42"/>
      <c r="L274" s="15"/>
      <c r="M274" s="15"/>
      <c r="N274" s="42"/>
      <c r="O274" s="59"/>
      <c r="P274" s="15"/>
      <c r="Q274" s="42"/>
      <c r="R274" s="31"/>
      <c r="S274" s="42"/>
      <c r="T274" s="42"/>
      <c r="U274" s="15"/>
      <c r="V274" s="15"/>
      <c r="W274" s="15"/>
      <c r="X274" s="15"/>
    </row>
    <row r="275" spans="1:24" x14ac:dyDescent="0.2">
      <c r="A275" s="15"/>
      <c r="B275" s="15"/>
      <c r="C275" s="15"/>
      <c r="D275" s="15"/>
      <c r="E275" s="32"/>
      <c r="F275" s="15"/>
      <c r="G275" s="15"/>
      <c r="H275" s="15"/>
      <c r="I275" s="42"/>
      <c r="J275" s="15"/>
      <c r="K275" s="42"/>
      <c r="L275" s="15"/>
      <c r="M275" s="15"/>
      <c r="N275" s="42"/>
      <c r="O275" s="59"/>
      <c r="P275" s="15"/>
      <c r="Q275" s="42"/>
      <c r="R275" s="31"/>
      <c r="S275" s="42"/>
      <c r="T275" s="42"/>
      <c r="U275" s="15"/>
      <c r="V275" s="15"/>
      <c r="W275" s="15"/>
      <c r="X275" s="15"/>
    </row>
    <row r="276" spans="1:24" x14ac:dyDescent="0.2">
      <c r="A276" s="15"/>
      <c r="B276" s="15"/>
      <c r="C276" s="15"/>
      <c r="D276" s="15"/>
      <c r="E276" s="32"/>
      <c r="F276" s="15"/>
      <c r="G276" s="15"/>
      <c r="H276" s="15"/>
      <c r="I276" s="42"/>
      <c r="J276" s="15"/>
      <c r="K276" s="42"/>
      <c r="L276" s="15"/>
      <c r="M276" s="15"/>
      <c r="N276" s="42"/>
      <c r="O276" s="59"/>
      <c r="P276" s="15"/>
      <c r="Q276" s="42"/>
      <c r="R276" s="31"/>
      <c r="S276" s="42"/>
      <c r="T276" s="42"/>
      <c r="U276" s="15"/>
      <c r="V276" s="15"/>
      <c r="W276" s="15"/>
      <c r="X276" s="15"/>
    </row>
    <row r="277" spans="1:24" x14ac:dyDescent="0.2">
      <c r="A277" s="15"/>
      <c r="B277" s="15"/>
      <c r="C277" s="15"/>
      <c r="D277" s="15"/>
      <c r="E277" s="32"/>
      <c r="F277" s="15"/>
      <c r="G277" s="15"/>
      <c r="H277" s="15"/>
      <c r="I277" s="42"/>
      <c r="J277" s="15"/>
      <c r="K277" s="42"/>
      <c r="L277" s="15"/>
      <c r="M277" s="15"/>
      <c r="N277" s="42"/>
      <c r="O277" s="59"/>
      <c r="P277" s="15"/>
      <c r="Q277" s="42"/>
      <c r="R277" s="31"/>
      <c r="S277" s="42"/>
      <c r="T277" s="42"/>
      <c r="U277" s="15"/>
      <c r="V277" s="15"/>
      <c r="W277" s="15"/>
      <c r="X277" s="15"/>
    </row>
    <row r="278" spans="1:24" x14ac:dyDescent="0.2">
      <c r="A278" s="15"/>
      <c r="B278" s="15"/>
      <c r="C278" s="15"/>
      <c r="D278" s="15"/>
      <c r="E278" s="32"/>
      <c r="F278" s="15"/>
      <c r="G278" s="15"/>
      <c r="H278" s="15"/>
      <c r="I278" s="42"/>
      <c r="J278" s="15"/>
      <c r="K278" s="42"/>
      <c r="L278" s="15"/>
      <c r="M278" s="15"/>
      <c r="N278" s="42"/>
      <c r="O278" s="59"/>
      <c r="P278" s="15"/>
      <c r="Q278" s="42"/>
      <c r="R278" s="31"/>
      <c r="S278" s="42"/>
      <c r="T278" s="42"/>
      <c r="U278" s="15"/>
      <c r="V278" s="15"/>
      <c r="W278" s="15"/>
      <c r="X278" s="15"/>
    </row>
    <row r="279" spans="1:24" x14ac:dyDescent="0.2">
      <c r="A279" s="15"/>
      <c r="B279" s="15"/>
      <c r="C279" s="15"/>
      <c r="D279" s="15"/>
      <c r="E279" s="32"/>
      <c r="F279" s="15"/>
      <c r="G279" s="15"/>
      <c r="H279" s="15"/>
      <c r="I279" s="42"/>
      <c r="J279" s="15"/>
      <c r="K279" s="42"/>
      <c r="L279" s="15"/>
      <c r="M279" s="15"/>
      <c r="N279" s="42"/>
      <c r="O279" s="59"/>
      <c r="P279" s="15"/>
      <c r="Q279" s="42"/>
      <c r="R279" s="31"/>
      <c r="S279" s="42"/>
      <c r="T279" s="42"/>
      <c r="U279" s="15"/>
      <c r="V279" s="15"/>
      <c r="W279" s="15"/>
      <c r="X279" s="15"/>
    </row>
    <row r="280" spans="1:24" x14ac:dyDescent="0.2">
      <c r="A280" s="15"/>
      <c r="B280" s="15"/>
      <c r="C280" s="15"/>
      <c r="D280" s="15"/>
      <c r="E280" s="32"/>
      <c r="F280" s="15"/>
      <c r="G280" s="15"/>
      <c r="H280" s="15"/>
      <c r="I280" s="42"/>
      <c r="J280" s="15"/>
      <c r="K280" s="42"/>
      <c r="L280" s="15"/>
      <c r="M280" s="15"/>
      <c r="N280" s="42"/>
      <c r="O280" s="59"/>
      <c r="P280" s="15"/>
      <c r="Q280" s="42"/>
      <c r="R280" s="31"/>
      <c r="S280" s="42"/>
      <c r="T280" s="42"/>
      <c r="U280" s="15"/>
      <c r="V280" s="15"/>
      <c r="W280" s="15"/>
      <c r="X280" s="15"/>
    </row>
    <row r="281" spans="1:24" x14ac:dyDescent="0.2">
      <c r="A281" s="15"/>
      <c r="B281" s="15"/>
      <c r="C281" s="15"/>
      <c r="D281" s="15"/>
      <c r="E281" s="32"/>
      <c r="F281" s="15"/>
      <c r="G281" s="15"/>
      <c r="H281" s="15"/>
      <c r="I281" s="42"/>
      <c r="J281" s="15"/>
      <c r="K281" s="42"/>
      <c r="L281" s="15"/>
      <c r="M281" s="15"/>
      <c r="N281" s="42"/>
      <c r="O281" s="59"/>
      <c r="P281" s="15"/>
      <c r="Q281" s="42"/>
      <c r="R281" s="31"/>
      <c r="S281" s="42"/>
      <c r="T281" s="42"/>
      <c r="U281" s="15"/>
      <c r="V281" s="15"/>
      <c r="W281" s="15"/>
      <c r="X281" s="15"/>
    </row>
    <row r="282" spans="1:24" x14ac:dyDescent="0.2">
      <c r="A282" s="15"/>
      <c r="B282" s="15"/>
      <c r="C282" s="15"/>
      <c r="D282" s="15"/>
      <c r="E282" s="32"/>
      <c r="F282" s="15"/>
      <c r="G282" s="15"/>
      <c r="H282" s="15"/>
      <c r="I282" s="42"/>
      <c r="J282" s="15"/>
      <c r="K282" s="42"/>
      <c r="L282" s="15"/>
      <c r="M282" s="15"/>
      <c r="N282" s="42"/>
      <c r="O282" s="59"/>
      <c r="P282" s="15"/>
      <c r="Q282" s="42"/>
      <c r="R282" s="31"/>
      <c r="S282" s="42"/>
      <c r="T282" s="42"/>
      <c r="U282" s="15"/>
      <c r="V282" s="15"/>
      <c r="W282" s="15"/>
      <c r="X282" s="15"/>
    </row>
    <row r="283" spans="1:24" x14ac:dyDescent="0.2">
      <c r="A283" s="15"/>
      <c r="B283" s="15"/>
      <c r="C283" s="15"/>
      <c r="D283" s="15"/>
      <c r="E283" s="32"/>
      <c r="F283" s="15"/>
      <c r="G283" s="15"/>
      <c r="H283" s="15"/>
      <c r="I283" s="42"/>
      <c r="J283" s="15"/>
      <c r="K283" s="42"/>
      <c r="L283" s="15"/>
      <c r="M283" s="15"/>
      <c r="N283" s="42"/>
      <c r="O283" s="59"/>
      <c r="P283" s="15"/>
      <c r="Q283" s="42"/>
      <c r="R283" s="31"/>
      <c r="S283" s="42"/>
      <c r="T283" s="42"/>
      <c r="U283" s="15"/>
      <c r="V283" s="15"/>
      <c r="W283" s="15"/>
      <c r="X283" s="15"/>
    </row>
    <row r="284" spans="1:24" x14ac:dyDescent="0.2">
      <c r="A284" s="15"/>
      <c r="B284" s="15"/>
      <c r="C284" s="15"/>
      <c r="D284" s="15"/>
      <c r="E284" s="32"/>
      <c r="F284" s="15"/>
      <c r="G284" s="15"/>
      <c r="H284" s="15"/>
      <c r="I284" s="42"/>
      <c r="J284" s="15"/>
      <c r="K284" s="42"/>
      <c r="L284" s="15"/>
      <c r="M284" s="15"/>
      <c r="N284" s="42"/>
      <c r="O284" s="59"/>
      <c r="P284" s="15"/>
      <c r="Q284" s="42"/>
      <c r="R284" s="31"/>
      <c r="S284" s="42"/>
      <c r="T284" s="42"/>
      <c r="U284" s="15"/>
      <c r="V284" s="15"/>
      <c r="W284" s="15"/>
      <c r="X284" s="15"/>
    </row>
    <row r="285" spans="1:24" x14ac:dyDescent="0.2">
      <c r="A285" s="15"/>
      <c r="B285" s="15"/>
      <c r="C285" s="15"/>
      <c r="D285" s="15"/>
      <c r="E285" s="32"/>
      <c r="F285" s="15"/>
      <c r="G285" s="15"/>
      <c r="H285" s="15"/>
      <c r="I285" s="42"/>
      <c r="J285" s="15"/>
      <c r="K285" s="42"/>
      <c r="L285" s="15"/>
      <c r="M285" s="15"/>
      <c r="N285" s="42"/>
      <c r="O285" s="59"/>
      <c r="P285" s="15"/>
      <c r="Q285" s="42"/>
      <c r="R285" s="31"/>
      <c r="S285" s="42"/>
      <c r="T285" s="42"/>
      <c r="U285" s="15"/>
      <c r="V285" s="15"/>
      <c r="W285" s="15"/>
      <c r="X285" s="15"/>
    </row>
    <row r="286" spans="1:24" x14ac:dyDescent="0.2">
      <c r="A286" s="15"/>
      <c r="B286" s="15"/>
      <c r="C286" s="15"/>
      <c r="D286" s="15"/>
      <c r="E286" s="32"/>
      <c r="F286" s="15"/>
      <c r="G286" s="15"/>
      <c r="H286" s="15"/>
      <c r="I286" s="42"/>
      <c r="J286" s="15"/>
      <c r="K286" s="42"/>
      <c r="L286" s="15"/>
      <c r="M286" s="15"/>
      <c r="N286" s="42"/>
      <c r="O286" s="59"/>
      <c r="P286" s="15"/>
      <c r="Q286" s="42"/>
      <c r="R286" s="31"/>
      <c r="S286" s="42"/>
      <c r="T286" s="42"/>
      <c r="U286" s="15"/>
      <c r="V286" s="15"/>
      <c r="W286" s="15"/>
      <c r="X286" s="15"/>
    </row>
    <row r="287" spans="1:24" x14ac:dyDescent="0.2">
      <c r="A287" s="15"/>
      <c r="B287" s="15"/>
      <c r="C287" s="15"/>
      <c r="D287" s="15"/>
      <c r="E287" s="32"/>
      <c r="F287" s="15"/>
      <c r="G287" s="15"/>
      <c r="H287" s="15"/>
      <c r="I287" s="42"/>
      <c r="J287" s="15"/>
      <c r="K287" s="42"/>
      <c r="L287" s="15"/>
      <c r="M287" s="15"/>
      <c r="N287" s="42"/>
      <c r="O287" s="59"/>
      <c r="P287" s="15"/>
      <c r="Q287" s="42"/>
      <c r="R287" s="31"/>
      <c r="S287" s="42"/>
      <c r="T287" s="42"/>
      <c r="U287" s="15"/>
      <c r="V287" s="15"/>
      <c r="W287" s="15"/>
      <c r="X287" s="15"/>
    </row>
    <row r="288" spans="1:24" x14ac:dyDescent="0.2">
      <c r="A288" s="15"/>
      <c r="B288" s="15"/>
      <c r="C288" s="15"/>
      <c r="D288" s="15"/>
      <c r="E288" s="32"/>
      <c r="F288" s="15"/>
      <c r="G288" s="15"/>
      <c r="H288" s="15"/>
      <c r="I288" s="42"/>
      <c r="J288" s="15"/>
      <c r="K288" s="42"/>
      <c r="L288" s="15"/>
      <c r="M288" s="15"/>
      <c r="N288" s="42"/>
      <c r="O288" s="59"/>
      <c r="P288" s="15"/>
      <c r="Q288" s="42"/>
      <c r="R288" s="31"/>
      <c r="S288" s="42"/>
      <c r="T288" s="42"/>
      <c r="U288" s="15"/>
      <c r="V288" s="15"/>
      <c r="W288" s="15"/>
      <c r="X288" s="15"/>
    </row>
    <row r="289" spans="1:24" x14ac:dyDescent="0.2">
      <c r="A289" s="15"/>
      <c r="B289" s="15"/>
      <c r="C289" s="15"/>
      <c r="D289" s="15"/>
      <c r="E289" s="32"/>
      <c r="F289" s="15"/>
      <c r="G289" s="15"/>
      <c r="H289" s="15"/>
      <c r="I289" s="42"/>
      <c r="J289" s="15"/>
      <c r="K289" s="42"/>
      <c r="L289" s="15"/>
      <c r="M289" s="15"/>
      <c r="N289" s="42"/>
      <c r="O289" s="59"/>
      <c r="P289" s="15"/>
      <c r="Q289" s="42"/>
      <c r="R289" s="31"/>
      <c r="S289" s="42"/>
      <c r="T289" s="42"/>
      <c r="U289" s="15"/>
      <c r="V289" s="15"/>
      <c r="W289" s="15"/>
      <c r="X289" s="15"/>
    </row>
    <row r="290" spans="1:24" x14ac:dyDescent="0.2">
      <c r="A290" s="15"/>
      <c r="B290" s="15"/>
      <c r="C290" s="15"/>
      <c r="D290" s="15"/>
      <c r="E290" s="32"/>
      <c r="F290" s="15"/>
      <c r="G290" s="15"/>
      <c r="H290" s="15"/>
      <c r="I290" s="42"/>
      <c r="J290" s="15"/>
      <c r="K290" s="42"/>
      <c r="L290" s="15"/>
      <c r="M290" s="15"/>
      <c r="N290" s="42"/>
      <c r="O290" s="59"/>
      <c r="P290" s="15"/>
      <c r="Q290" s="42"/>
      <c r="R290" s="31"/>
      <c r="S290" s="42"/>
      <c r="T290" s="42"/>
      <c r="U290" s="15"/>
      <c r="V290" s="15"/>
      <c r="W290" s="15"/>
      <c r="X290" s="15"/>
    </row>
    <row r="291" spans="1:24" x14ac:dyDescent="0.2">
      <c r="A291" s="15"/>
      <c r="B291" s="15"/>
      <c r="C291" s="15"/>
      <c r="D291" s="15"/>
      <c r="E291" s="32"/>
      <c r="F291" s="15"/>
      <c r="G291" s="15"/>
      <c r="H291" s="15"/>
      <c r="I291" s="42"/>
      <c r="J291" s="15"/>
      <c r="K291" s="42"/>
      <c r="L291" s="15"/>
      <c r="M291" s="15"/>
      <c r="N291" s="42"/>
      <c r="O291" s="59"/>
      <c r="P291" s="15"/>
      <c r="Q291" s="42"/>
      <c r="R291" s="31"/>
      <c r="S291" s="42"/>
      <c r="T291" s="42"/>
      <c r="U291" s="15"/>
      <c r="V291" s="15"/>
      <c r="W291" s="15"/>
      <c r="X291" s="15"/>
    </row>
    <row r="292" spans="1:24" x14ac:dyDescent="0.2">
      <c r="A292" s="15"/>
      <c r="B292" s="15"/>
      <c r="C292" s="15"/>
      <c r="D292" s="15"/>
      <c r="E292" s="32"/>
      <c r="F292" s="15"/>
      <c r="G292" s="15"/>
      <c r="H292" s="15"/>
      <c r="I292" s="42"/>
      <c r="J292" s="15"/>
      <c r="K292" s="42"/>
      <c r="L292" s="15"/>
      <c r="M292" s="15"/>
      <c r="N292" s="42"/>
      <c r="O292" s="59"/>
      <c r="P292" s="15"/>
      <c r="Q292" s="42"/>
      <c r="R292" s="31"/>
      <c r="S292" s="42"/>
      <c r="T292" s="42"/>
      <c r="U292" s="15"/>
      <c r="V292" s="15"/>
      <c r="W292" s="15"/>
      <c r="X292" s="15"/>
    </row>
    <row r="293" spans="1:24" x14ac:dyDescent="0.2">
      <c r="A293" s="15"/>
      <c r="B293" s="15"/>
      <c r="C293" s="15"/>
      <c r="D293" s="15"/>
      <c r="E293" s="32"/>
      <c r="F293" s="15"/>
      <c r="G293" s="15"/>
      <c r="H293" s="15"/>
      <c r="I293" s="42"/>
      <c r="J293" s="15"/>
      <c r="K293" s="42"/>
      <c r="L293" s="15"/>
      <c r="M293" s="15"/>
      <c r="N293" s="42"/>
      <c r="O293" s="59"/>
      <c r="P293" s="15"/>
      <c r="Q293" s="42"/>
      <c r="R293" s="31"/>
      <c r="S293" s="42"/>
      <c r="T293" s="42"/>
      <c r="U293" s="15"/>
      <c r="V293" s="15"/>
      <c r="W293" s="15"/>
      <c r="X293" s="15"/>
    </row>
    <row r="294" spans="1:24" x14ac:dyDescent="0.2">
      <c r="A294" s="15"/>
      <c r="B294" s="15"/>
      <c r="C294" s="15"/>
      <c r="D294" s="15"/>
      <c r="E294" s="32"/>
      <c r="F294" s="15"/>
      <c r="G294" s="15"/>
      <c r="H294" s="15"/>
      <c r="I294" s="42"/>
      <c r="J294" s="15"/>
      <c r="K294" s="42"/>
      <c r="L294" s="15"/>
      <c r="M294" s="15"/>
      <c r="N294" s="42"/>
      <c r="O294" s="59"/>
      <c r="P294" s="15"/>
      <c r="Q294" s="42"/>
      <c r="R294" s="31"/>
      <c r="S294" s="42"/>
      <c r="T294" s="42"/>
      <c r="U294" s="15"/>
      <c r="V294" s="15"/>
      <c r="W294" s="15"/>
      <c r="X294" s="15"/>
    </row>
    <row r="295" spans="1:24" x14ac:dyDescent="0.2">
      <c r="A295" s="15"/>
      <c r="B295" s="15"/>
      <c r="C295" s="15"/>
      <c r="D295" s="15"/>
      <c r="E295" s="32"/>
      <c r="F295" s="15"/>
      <c r="G295" s="15"/>
      <c r="H295" s="15"/>
      <c r="I295" s="42"/>
      <c r="J295" s="15"/>
      <c r="K295" s="42"/>
      <c r="L295" s="15"/>
      <c r="M295" s="15"/>
      <c r="N295" s="42"/>
      <c r="O295" s="59"/>
      <c r="P295" s="15"/>
      <c r="Q295" s="42"/>
      <c r="R295" s="31"/>
      <c r="S295" s="42"/>
      <c r="T295" s="42"/>
      <c r="U295" s="15"/>
      <c r="V295" s="15"/>
      <c r="W295" s="15"/>
      <c r="X295" s="15"/>
    </row>
    <row r="296" spans="1:24" x14ac:dyDescent="0.2">
      <c r="A296" s="15"/>
      <c r="B296" s="15"/>
      <c r="C296" s="15"/>
      <c r="D296" s="15"/>
      <c r="E296" s="32"/>
      <c r="F296" s="15"/>
      <c r="G296" s="15"/>
      <c r="H296" s="15"/>
      <c r="I296" s="42"/>
      <c r="J296" s="15"/>
      <c r="K296" s="42"/>
      <c r="L296" s="15"/>
      <c r="M296" s="15"/>
      <c r="N296" s="42"/>
      <c r="O296" s="59"/>
      <c r="P296" s="15"/>
      <c r="Q296" s="42"/>
      <c r="R296" s="31"/>
      <c r="S296" s="42"/>
      <c r="T296" s="42"/>
      <c r="U296" s="15"/>
      <c r="V296" s="15"/>
      <c r="W296" s="15"/>
      <c r="X296" s="15"/>
    </row>
    <row r="297" spans="1:24" x14ac:dyDescent="0.2">
      <c r="A297" s="15"/>
      <c r="B297" s="15"/>
      <c r="C297" s="15"/>
      <c r="D297" s="15"/>
      <c r="E297" s="32"/>
      <c r="F297" s="15"/>
      <c r="G297" s="15"/>
      <c r="H297" s="15"/>
      <c r="I297" s="42"/>
      <c r="J297" s="15"/>
      <c r="K297" s="42"/>
      <c r="L297" s="15"/>
      <c r="M297" s="15"/>
      <c r="N297" s="42"/>
      <c r="O297" s="59"/>
      <c r="P297" s="15"/>
      <c r="Q297" s="42"/>
      <c r="R297" s="31"/>
      <c r="S297" s="42"/>
      <c r="T297" s="42"/>
      <c r="U297" s="15"/>
      <c r="V297" s="15"/>
      <c r="W297" s="15"/>
      <c r="X297" s="15"/>
    </row>
    <row r="298" spans="1:24" x14ac:dyDescent="0.2">
      <c r="A298" s="15"/>
      <c r="B298" s="15"/>
      <c r="C298" s="15"/>
      <c r="D298" s="15"/>
      <c r="E298" s="32"/>
      <c r="F298" s="15"/>
      <c r="G298" s="15"/>
      <c r="H298" s="15"/>
      <c r="I298" s="42"/>
      <c r="J298" s="15"/>
      <c r="K298" s="42"/>
      <c r="L298" s="15"/>
      <c r="M298" s="15"/>
      <c r="N298" s="42"/>
      <c r="O298" s="59"/>
      <c r="P298" s="15"/>
      <c r="Q298" s="42"/>
      <c r="R298" s="31"/>
      <c r="S298" s="42"/>
      <c r="T298" s="42"/>
      <c r="U298" s="15"/>
      <c r="V298" s="15"/>
      <c r="W298" s="15"/>
      <c r="X298" s="15"/>
    </row>
    <row r="299" spans="1:24" x14ac:dyDescent="0.2">
      <c r="A299" s="15"/>
      <c r="B299" s="15"/>
      <c r="C299" s="15"/>
      <c r="D299" s="15"/>
      <c r="E299" s="32"/>
      <c r="F299" s="15"/>
      <c r="G299" s="15"/>
      <c r="H299" s="15"/>
      <c r="I299" s="42"/>
      <c r="J299" s="15"/>
      <c r="K299" s="42"/>
      <c r="L299" s="15"/>
      <c r="M299" s="15"/>
      <c r="N299" s="42"/>
      <c r="O299" s="59"/>
      <c r="P299" s="15"/>
      <c r="Q299" s="42"/>
      <c r="R299" s="31"/>
      <c r="S299" s="42"/>
      <c r="T299" s="42"/>
      <c r="U299" s="15"/>
      <c r="V299" s="15"/>
      <c r="W299" s="15"/>
      <c r="X299" s="15"/>
    </row>
    <row r="300" spans="1:24" x14ac:dyDescent="0.2">
      <c r="A300" s="15"/>
      <c r="B300" s="15"/>
      <c r="C300" s="15"/>
      <c r="D300" s="15"/>
      <c r="E300" s="32"/>
      <c r="F300" s="15"/>
      <c r="G300" s="15"/>
      <c r="H300" s="15"/>
      <c r="I300" s="42"/>
      <c r="J300" s="15"/>
      <c r="K300" s="42"/>
      <c r="L300" s="15"/>
      <c r="M300" s="15"/>
      <c r="N300" s="42"/>
      <c r="O300" s="59"/>
      <c r="P300" s="15"/>
      <c r="Q300" s="42"/>
      <c r="R300" s="31"/>
      <c r="S300" s="42"/>
      <c r="T300" s="42"/>
      <c r="U300" s="15"/>
      <c r="V300" s="15"/>
      <c r="W300" s="15"/>
      <c r="X300" s="15"/>
    </row>
    <row r="301" spans="1:24" x14ac:dyDescent="0.2">
      <c r="A301" s="15"/>
      <c r="B301" s="15"/>
      <c r="C301" s="15"/>
      <c r="D301" s="15"/>
      <c r="E301" s="32"/>
      <c r="F301" s="15"/>
      <c r="G301" s="15"/>
      <c r="H301" s="15"/>
      <c r="I301" s="42"/>
      <c r="J301" s="15"/>
      <c r="K301" s="42"/>
      <c r="L301" s="15"/>
      <c r="M301" s="15"/>
      <c r="N301" s="42"/>
      <c r="O301" s="59"/>
      <c r="P301" s="15"/>
      <c r="Q301" s="42"/>
      <c r="R301" s="31"/>
      <c r="S301" s="42"/>
      <c r="T301" s="42"/>
      <c r="U301" s="15"/>
      <c r="V301" s="15"/>
      <c r="W301" s="15"/>
      <c r="X301" s="15"/>
    </row>
    <row r="302" spans="1:24" x14ac:dyDescent="0.2">
      <c r="A302" s="15"/>
      <c r="B302" s="15"/>
      <c r="C302" s="15"/>
      <c r="D302" s="15"/>
      <c r="E302" s="32"/>
      <c r="F302" s="15"/>
      <c r="G302" s="15"/>
      <c r="H302" s="15"/>
      <c r="I302" s="42"/>
      <c r="J302" s="15"/>
      <c r="K302" s="42"/>
      <c r="L302" s="15"/>
      <c r="M302" s="15"/>
      <c r="N302" s="42"/>
      <c r="O302" s="59"/>
      <c r="P302" s="15"/>
      <c r="Q302" s="42"/>
      <c r="R302" s="31"/>
      <c r="S302" s="42"/>
      <c r="T302" s="42"/>
      <c r="U302" s="15"/>
      <c r="V302" s="15"/>
      <c r="W302" s="15"/>
      <c r="X302" s="15"/>
    </row>
    <row r="303" spans="1:24" x14ac:dyDescent="0.2">
      <c r="A303" s="15"/>
      <c r="B303" s="15"/>
      <c r="C303" s="15"/>
      <c r="D303" s="15"/>
      <c r="E303" s="32"/>
      <c r="F303" s="15"/>
      <c r="G303" s="15"/>
      <c r="H303" s="15"/>
      <c r="I303" s="42"/>
      <c r="J303" s="15"/>
      <c r="K303" s="42"/>
      <c r="L303" s="15"/>
      <c r="M303" s="15"/>
      <c r="N303" s="42"/>
      <c r="O303" s="59"/>
      <c r="P303" s="15"/>
      <c r="Q303" s="42"/>
      <c r="R303" s="31"/>
      <c r="S303" s="42"/>
      <c r="T303" s="42"/>
      <c r="U303" s="15"/>
      <c r="V303" s="15"/>
      <c r="W303" s="15"/>
      <c r="X303" s="15"/>
    </row>
    <row r="304" spans="1:24" x14ac:dyDescent="0.2">
      <c r="A304" s="15"/>
      <c r="B304" s="15"/>
      <c r="C304" s="15"/>
      <c r="D304" s="15"/>
      <c r="E304" s="32"/>
      <c r="F304" s="15"/>
      <c r="G304" s="15"/>
      <c r="H304" s="15"/>
      <c r="I304" s="42"/>
      <c r="J304" s="15"/>
      <c r="K304" s="42"/>
      <c r="L304" s="15"/>
      <c r="M304" s="15"/>
      <c r="N304" s="42"/>
      <c r="O304" s="59"/>
      <c r="P304" s="15"/>
      <c r="Q304" s="42"/>
      <c r="R304" s="31"/>
      <c r="S304" s="42"/>
      <c r="T304" s="42"/>
      <c r="U304" s="15"/>
      <c r="V304" s="15"/>
      <c r="W304" s="15"/>
      <c r="X304" s="15"/>
    </row>
    <row r="305" spans="1:24" x14ac:dyDescent="0.2">
      <c r="A305" s="15"/>
      <c r="B305" s="15"/>
      <c r="C305" s="15"/>
      <c r="D305" s="15"/>
      <c r="E305" s="32"/>
      <c r="F305" s="15"/>
      <c r="G305" s="15"/>
      <c r="H305" s="15"/>
      <c r="I305" s="42"/>
      <c r="J305" s="15"/>
      <c r="K305" s="42"/>
      <c r="L305" s="15"/>
      <c r="M305" s="15"/>
      <c r="N305" s="42"/>
      <c r="O305" s="59"/>
      <c r="P305" s="15"/>
      <c r="Q305" s="42"/>
      <c r="R305" s="31"/>
      <c r="S305" s="42"/>
      <c r="T305" s="42"/>
      <c r="U305" s="15"/>
      <c r="V305" s="15"/>
      <c r="W305" s="15"/>
      <c r="X305" s="15"/>
    </row>
    <row r="306" spans="1:24" x14ac:dyDescent="0.2">
      <c r="A306" s="15"/>
      <c r="B306" s="15"/>
      <c r="C306" s="15"/>
      <c r="D306" s="15"/>
      <c r="E306" s="32"/>
      <c r="F306" s="15"/>
      <c r="G306" s="15"/>
      <c r="H306" s="15"/>
      <c r="I306" s="42"/>
      <c r="J306" s="15"/>
      <c r="K306" s="42"/>
      <c r="L306" s="15"/>
      <c r="M306" s="15"/>
      <c r="N306" s="42"/>
      <c r="O306" s="59"/>
      <c r="P306" s="15"/>
      <c r="Q306" s="42"/>
      <c r="R306" s="31"/>
      <c r="S306" s="42"/>
      <c r="T306" s="42"/>
      <c r="U306" s="15"/>
      <c r="V306" s="15"/>
      <c r="W306" s="15"/>
      <c r="X306" s="15"/>
    </row>
    <row r="307" spans="1:24" x14ac:dyDescent="0.2">
      <c r="A307" s="15"/>
      <c r="B307" s="15"/>
      <c r="C307" s="15"/>
      <c r="D307" s="15"/>
      <c r="E307" s="32"/>
      <c r="F307" s="15"/>
      <c r="G307" s="15"/>
      <c r="H307" s="15"/>
      <c r="I307" s="42"/>
      <c r="J307" s="15"/>
      <c r="K307" s="42"/>
      <c r="L307" s="15"/>
      <c r="M307" s="15"/>
      <c r="N307" s="42"/>
      <c r="O307" s="59"/>
      <c r="P307" s="15"/>
      <c r="Q307" s="42"/>
      <c r="R307" s="31"/>
      <c r="S307" s="42"/>
      <c r="T307" s="42"/>
      <c r="U307" s="15"/>
      <c r="V307" s="15"/>
      <c r="W307" s="15"/>
      <c r="X307" s="15"/>
    </row>
    <row r="308" spans="1:24" x14ac:dyDescent="0.2">
      <c r="A308" s="15"/>
      <c r="B308" s="15"/>
      <c r="C308" s="15"/>
      <c r="D308" s="15"/>
      <c r="E308" s="32"/>
      <c r="F308" s="15"/>
      <c r="G308" s="15"/>
      <c r="H308" s="15"/>
      <c r="I308" s="42"/>
      <c r="J308" s="15"/>
      <c r="K308" s="42"/>
      <c r="L308" s="15"/>
      <c r="M308" s="15"/>
      <c r="N308" s="42"/>
      <c r="O308" s="59"/>
      <c r="P308" s="15"/>
      <c r="Q308" s="42"/>
      <c r="R308" s="31"/>
      <c r="S308" s="42"/>
      <c r="T308" s="42"/>
      <c r="U308" s="15"/>
      <c r="V308" s="15"/>
      <c r="W308" s="15"/>
      <c r="X308" s="15"/>
    </row>
    <row r="309" spans="1:24" x14ac:dyDescent="0.2">
      <c r="A309" s="15"/>
      <c r="B309" s="15"/>
      <c r="C309" s="15"/>
      <c r="D309" s="15"/>
      <c r="E309" s="32"/>
      <c r="F309" s="15"/>
      <c r="G309" s="15"/>
      <c r="H309" s="15"/>
      <c r="I309" s="42"/>
      <c r="J309" s="15"/>
      <c r="K309" s="42"/>
      <c r="L309" s="15"/>
      <c r="M309" s="15"/>
      <c r="N309" s="42"/>
      <c r="O309" s="59"/>
      <c r="P309" s="15"/>
      <c r="Q309" s="42"/>
      <c r="R309" s="31"/>
      <c r="S309" s="42"/>
      <c r="T309" s="42"/>
      <c r="U309" s="15"/>
      <c r="V309" s="15"/>
      <c r="W309" s="15"/>
      <c r="X309" s="15"/>
    </row>
    <row r="310" spans="1:24" x14ac:dyDescent="0.2">
      <c r="A310" s="15"/>
      <c r="B310" s="15"/>
      <c r="C310" s="15"/>
      <c r="D310" s="15"/>
      <c r="E310" s="32"/>
      <c r="F310" s="15"/>
      <c r="G310" s="15"/>
      <c r="H310" s="15"/>
      <c r="I310" s="42"/>
      <c r="J310" s="15"/>
      <c r="K310" s="42"/>
      <c r="L310" s="15"/>
      <c r="M310" s="15"/>
      <c r="N310" s="42"/>
      <c r="O310" s="59"/>
      <c r="P310" s="15"/>
      <c r="Q310" s="42"/>
      <c r="R310" s="31"/>
      <c r="S310" s="42"/>
      <c r="T310" s="42"/>
      <c r="U310" s="15"/>
      <c r="V310" s="15"/>
      <c r="W310" s="15"/>
      <c r="X310" s="15"/>
    </row>
    <row r="311" spans="1:24" x14ac:dyDescent="0.2">
      <c r="A311" s="15"/>
      <c r="B311" s="15"/>
      <c r="C311" s="15"/>
      <c r="D311" s="15"/>
      <c r="E311" s="32"/>
      <c r="F311" s="15"/>
      <c r="G311" s="15"/>
      <c r="H311" s="15"/>
      <c r="I311" s="42"/>
      <c r="J311" s="15"/>
      <c r="K311" s="42"/>
      <c r="L311" s="15"/>
      <c r="M311" s="15"/>
      <c r="N311" s="42"/>
      <c r="O311" s="59"/>
      <c r="P311" s="15"/>
      <c r="Q311" s="42"/>
      <c r="R311" s="31"/>
      <c r="S311" s="42"/>
      <c r="T311" s="42"/>
      <c r="U311" s="15"/>
      <c r="V311" s="15"/>
      <c r="W311" s="15"/>
      <c r="X311" s="15"/>
    </row>
    <row r="312" spans="1:24" x14ac:dyDescent="0.2">
      <c r="A312" s="15"/>
      <c r="B312" s="15"/>
      <c r="C312" s="15"/>
      <c r="D312" s="15"/>
      <c r="E312" s="32"/>
      <c r="F312" s="15"/>
      <c r="G312" s="15"/>
      <c r="H312" s="15"/>
      <c r="I312" s="42"/>
      <c r="J312" s="15"/>
      <c r="K312" s="42"/>
      <c r="L312" s="15"/>
      <c r="M312" s="15"/>
      <c r="N312" s="42"/>
      <c r="O312" s="59"/>
      <c r="P312" s="15"/>
      <c r="Q312" s="42"/>
      <c r="R312" s="31"/>
      <c r="S312" s="42"/>
      <c r="T312" s="42"/>
      <c r="U312" s="15"/>
      <c r="V312" s="15"/>
      <c r="W312" s="15"/>
      <c r="X312" s="15"/>
    </row>
    <row r="313" spans="1:24" x14ac:dyDescent="0.2">
      <c r="A313" s="15"/>
      <c r="B313" s="15"/>
      <c r="C313" s="15"/>
      <c r="D313" s="15"/>
      <c r="E313" s="32"/>
      <c r="F313" s="15"/>
      <c r="G313" s="15"/>
      <c r="H313" s="15"/>
      <c r="I313" s="42"/>
      <c r="J313" s="15"/>
      <c r="K313" s="42"/>
      <c r="L313" s="15"/>
      <c r="M313" s="15"/>
      <c r="N313" s="42"/>
      <c r="O313" s="59"/>
      <c r="P313" s="15"/>
      <c r="Q313" s="42"/>
      <c r="R313" s="31"/>
      <c r="S313" s="42"/>
      <c r="T313" s="42"/>
      <c r="U313" s="15"/>
      <c r="V313" s="15"/>
      <c r="W313" s="15"/>
      <c r="X313" s="15"/>
    </row>
    <row r="314" spans="1:24" x14ac:dyDescent="0.2">
      <c r="A314" s="15"/>
      <c r="B314" s="15"/>
      <c r="C314" s="15"/>
      <c r="D314" s="15"/>
      <c r="E314" s="32"/>
      <c r="F314" s="15"/>
      <c r="G314" s="15"/>
      <c r="H314" s="15"/>
      <c r="I314" s="42"/>
      <c r="J314" s="15"/>
      <c r="K314" s="42"/>
      <c r="L314" s="15"/>
      <c r="M314" s="15"/>
      <c r="N314" s="42"/>
      <c r="O314" s="59"/>
      <c r="P314" s="15"/>
      <c r="Q314" s="42"/>
      <c r="R314" s="31"/>
      <c r="S314" s="42"/>
      <c r="T314" s="42"/>
      <c r="U314" s="15"/>
      <c r="V314" s="15"/>
      <c r="W314" s="15"/>
      <c r="X314" s="15"/>
    </row>
    <row r="315" spans="1:24" x14ac:dyDescent="0.2">
      <c r="A315" s="15"/>
      <c r="B315" s="15"/>
      <c r="C315" s="15"/>
      <c r="D315" s="15"/>
      <c r="E315" s="32"/>
      <c r="F315" s="15"/>
      <c r="G315" s="15"/>
      <c r="H315" s="15"/>
      <c r="I315" s="42"/>
      <c r="J315" s="15"/>
      <c r="K315" s="42"/>
      <c r="L315" s="15"/>
      <c r="M315" s="15"/>
      <c r="N315" s="42"/>
      <c r="O315" s="59"/>
      <c r="P315" s="15"/>
      <c r="Q315" s="42"/>
      <c r="R315" s="31"/>
      <c r="S315" s="42"/>
      <c r="T315" s="42"/>
      <c r="U315" s="15"/>
      <c r="V315" s="15"/>
      <c r="W315" s="15"/>
      <c r="X315" s="15"/>
    </row>
    <row r="316" spans="1:24" x14ac:dyDescent="0.2">
      <c r="A316" s="15"/>
      <c r="B316" s="15"/>
      <c r="C316" s="15"/>
      <c r="D316" s="15"/>
      <c r="E316" s="32"/>
      <c r="F316" s="15"/>
      <c r="G316" s="15"/>
      <c r="H316" s="15"/>
      <c r="I316" s="42"/>
      <c r="J316" s="15"/>
      <c r="K316" s="42"/>
      <c r="L316" s="15"/>
      <c r="M316" s="15"/>
      <c r="N316" s="42"/>
      <c r="O316" s="59"/>
      <c r="P316" s="15"/>
      <c r="Q316" s="42"/>
      <c r="R316" s="31"/>
      <c r="S316" s="42"/>
      <c r="T316" s="42"/>
      <c r="U316" s="15"/>
      <c r="V316" s="15"/>
      <c r="W316" s="15"/>
      <c r="X316" s="15"/>
    </row>
    <row r="317" spans="1:24" x14ac:dyDescent="0.2">
      <c r="A317" s="15"/>
      <c r="B317" s="15"/>
      <c r="C317" s="15"/>
      <c r="D317" s="15"/>
      <c r="E317" s="32"/>
      <c r="F317" s="15"/>
      <c r="G317" s="15"/>
      <c r="H317" s="15"/>
      <c r="I317" s="42"/>
      <c r="J317" s="15"/>
      <c r="K317" s="42"/>
      <c r="L317" s="15"/>
      <c r="M317" s="15"/>
      <c r="N317" s="42"/>
      <c r="O317" s="59"/>
      <c r="P317" s="15"/>
      <c r="Q317" s="42"/>
      <c r="R317" s="31"/>
      <c r="S317" s="42"/>
      <c r="T317" s="42"/>
      <c r="U317" s="15"/>
      <c r="V317" s="15"/>
      <c r="W317" s="15"/>
      <c r="X317" s="15"/>
    </row>
    <row r="318" spans="1:24" x14ac:dyDescent="0.2">
      <c r="A318" s="15"/>
      <c r="B318" s="15"/>
      <c r="C318" s="15"/>
      <c r="D318" s="15"/>
      <c r="E318" s="32"/>
      <c r="F318" s="15"/>
      <c r="G318" s="15"/>
      <c r="H318" s="15"/>
      <c r="I318" s="42"/>
      <c r="J318" s="15"/>
      <c r="K318" s="42"/>
      <c r="L318" s="15"/>
      <c r="M318" s="15"/>
      <c r="N318" s="42"/>
      <c r="O318" s="59"/>
      <c r="P318" s="15"/>
      <c r="Q318" s="42"/>
      <c r="R318" s="31"/>
      <c r="S318" s="42"/>
      <c r="T318" s="42"/>
      <c r="U318" s="15"/>
      <c r="V318" s="15"/>
      <c r="W318" s="15"/>
      <c r="X318" s="15"/>
    </row>
    <row r="319" spans="1:24" x14ac:dyDescent="0.2">
      <c r="A319" s="15"/>
      <c r="B319" s="15"/>
      <c r="C319" s="15"/>
      <c r="D319" s="15"/>
      <c r="E319" s="32"/>
      <c r="F319" s="15"/>
      <c r="G319" s="15"/>
      <c r="H319" s="15"/>
      <c r="I319" s="42"/>
      <c r="J319" s="15"/>
      <c r="K319" s="42"/>
      <c r="L319" s="15"/>
      <c r="M319" s="15"/>
      <c r="N319" s="42"/>
      <c r="O319" s="59"/>
      <c r="P319" s="15"/>
      <c r="Q319" s="42"/>
      <c r="R319" s="31"/>
      <c r="S319" s="42"/>
      <c r="T319" s="42"/>
      <c r="U319" s="15"/>
      <c r="V319" s="15"/>
      <c r="W319" s="15"/>
      <c r="X319" s="15"/>
    </row>
    <row r="320" spans="1:24" x14ac:dyDescent="0.2">
      <c r="A320" s="15"/>
      <c r="B320" s="15"/>
      <c r="C320" s="15"/>
      <c r="D320" s="15"/>
      <c r="E320" s="32"/>
      <c r="F320" s="15"/>
      <c r="G320" s="15"/>
      <c r="H320" s="15"/>
      <c r="I320" s="42"/>
      <c r="J320" s="15"/>
      <c r="K320" s="42"/>
      <c r="L320" s="15"/>
      <c r="M320" s="15"/>
      <c r="N320" s="42"/>
      <c r="O320" s="59"/>
      <c r="P320" s="15"/>
      <c r="Q320" s="42"/>
      <c r="R320" s="31"/>
      <c r="S320" s="42"/>
      <c r="T320" s="42"/>
      <c r="U320" s="15"/>
      <c r="V320" s="15"/>
      <c r="W320" s="15"/>
      <c r="X320" s="15"/>
    </row>
    <row r="321" spans="1:24" x14ac:dyDescent="0.2">
      <c r="A321" s="15"/>
      <c r="B321" s="15"/>
      <c r="C321" s="15"/>
      <c r="D321" s="15"/>
      <c r="E321" s="32"/>
      <c r="F321" s="15"/>
      <c r="G321" s="15"/>
      <c r="H321" s="15"/>
      <c r="I321" s="42"/>
      <c r="J321" s="15"/>
      <c r="K321" s="42"/>
      <c r="L321" s="15"/>
      <c r="M321" s="15"/>
      <c r="N321" s="42"/>
      <c r="O321" s="59"/>
      <c r="P321" s="15"/>
      <c r="Q321" s="42"/>
      <c r="R321" s="31"/>
      <c r="S321" s="42"/>
      <c r="T321" s="42"/>
      <c r="U321" s="15"/>
      <c r="V321" s="15"/>
      <c r="W321" s="15"/>
      <c r="X321" s="15"/>
    </row>
    <row r="322" spans="1:24" x14ac:dyDescent="0.2">
      <c r="A322" s="15"/>
      <c r="B322" s="15"/>
      <c r="C322" s="15"/>
      <c r="D322" s="15"/>
      <c r="E322" s="32"/>
      <c r="F322" s="15"/>
      <c r="G322" s="15"/>
      <c r="H322" s="15"/>
      <c r="I322" s="42"/>
      <c r="J322" s="15"/>
      <c r="K322" s="42"/>
      <c r="L322" s="15"/>
      <c r="M322" s="15"/>
      <c r="N322" s="42"/>
      <c r="O322" s="59"/>
      <c r="P322" s="15"/>
      <c r="Q322" s="42"/>
      <c r="R322" s="31"/>
      <c r="S322" s="42"/>
      <c r="T322" s="42"/>
      <c r="U322" s="15"/>
      <c r="V322" s="15"/>
      <c r="W322" s="15"/>
      <c r="X322" s="15"/>
    </row>
    <row r="323" spans="1:24" x14ac:dyDescent="0.2">
      <c r="A323" s="15"/>
      <c r="B323" s="15"/>
      <c r="C323" s="15"/>
      <c r="D323" s="15"/>
      <c r="E323" s="32"/>
      <c r="F323" s="15"/>
      <c r="G323" s="15"/>
      <c r="H323" s="15"/>
      <c r="I323" s="42"/>
      <c r="J323" s="15"/>
      <c r="K323" s="42"/>
      <c r="L323" s="15"/>
      <c r="M323" s="15"/>
      <c r="N323" s="42"/>
      <c r="O323" s="59"/>
      <c r="P323" s="15"/>
      <c r="Q323" s="42"/>
      <c r="R323" s="31"/>
      <c r="S323" s="42"/>
      <c r="T323" s="42"/>
      <c r="U323" s="15"/>
      <c r="V323" s="15"/>
      <c r="W323" s="15"/>
      <c r="X323" s="15"/>
    </row>
    <row r="324" spans="1:24" x14ac:dyDescent="0.2">
      <c r="A324" s="15"/>
      <c r="B324" s="15"/>
      <c r="C324" s="15"/>
      <c r="D324" s="15"/>
      <c r="E324" s="32"/>
      <c r="F324" s="15"/>
      <c r="G324" s="15"/>
      <c r="H324" s="15"/>
      <c r="I324" s="42"/>
      <c r="J324" s="15"/>
      <c r="K324" s="42"/>
      <c r="L324" s="15"/>
      <c r="M324" s="15"/>
      <c r="N324" s="42"/>
      <c r="O324" s="59"/>
      <c r="P324" s="15"/>
      <c r="Q324" s="42"/>
      <c r="R324" s="31"/>
      <c r="S324" s="42"/>
      <c r="T324" s="42"/>
      <c r="U324" s="15"/>
      <c r="V324" s="15"/>
      <c r="W324" s="15"/>
      <c r="X324" s="15"/>
    </row>
    <row r="325" spans="1:24" x14ac:dyDescent="0.2">
      <c r="A325" s="15"/>
      <c r="B325" s="15"/>
      <c r="C325" s="15"/>
      <c r="D325" s="15"/>
      <c r="E325" s="32"/>
      <c r="F325" s="15"/>
      <c r="G325" s="15"/>
      <c r="H325" s="15"/>
      <c r="I325" s="42"/>
      <c r="J325" s="15"/>
      <c r="K325" s="42"/>
      <c r="L325" s="15"/>
      <c r="M325" s="15"/>
      <c r="N325" s="42"/>
      <c r="O325" s="59"/>
      <c r="P325" s="15"/>
      <c r="Q325" s="42"/>
      <c r="R325" s="31"/>
      <c r="S325" s="42"/>
      <c r="T325" s="42"/>
      <c r="U325" s="15"/>
      <c r="V325" s="15"/>
      <c r="W325" s="15"/>
      <c r="X325" s="15"/>
    </row>
    <row r="326" spans="1:24" x14ac:dyDescent="0.2">
      <c r="A326" s="15"/>
      <c r="B326" s="15"/>
      <c r="C326" s="15"/>
      <c r="D326" s="15"/>
      <c r="E326" s="32"/>
      <c r="F326" s="15"/>
      <c r="G326" s="15"/>
      <c r="H326" s="15"/>
      <c r="I326" s="42"/>
      <c r="J326" s="15"/>
      <c r="K326" s="42"/>
      <c r="L326" s="15"/>
      <c r="M326" s="15"/>
      <c r="N326" s="42"/>
      <c r="O326" s="59"/>
      <c r="P326" s="15"/>
      <c r="Q326" s="42"/>
      <c r="R326" s="31"/>
      <c r="S326" s="42"/>
      <c r="T326" s="42"/>
      <c r="U326" s="15"/>
      <c r="V326" s="15"/>
      <c r="W326" s="15"/>
      <c r="X326" s="15"/>
    </row>
    <row r="327" spans="1:24" x14ac:dyDescent="0.2">
      <c r="A327" s="15"/>
      <c r="B327" s="15"/>
      <c r="C327" s="15"/>
      <c r="D327" s="15"/>
      <c r="E327" s="32"/>
      <c r="F327" s="15"/>
      <c r="G327" s="15"/>
      <c r="H327" s="15"/>
      <c r="I327" s="42"/>
      <c r="J327" s="15"/>
      <c r="K327" s="42"/>
      <c r="L327" s="15"/>
      <c r="M327" s="15"/>
      <c r="N327" s="42"/>
      <c r="O327" s="59"/>
      <c r="P327" s="15"/>
      <c r="Q327" s="42"/>
      <c r="R327" s="31"/>
      <c r="S327" s="42"/>
      <c r="T327" s="42"/>
      <c r="U327" s="15"/>
      <c r="V327" s="15"/>
      <c r="W327" s="15"/>
      <c r="X327" s="15"/>
    </row>
    <row r="328" spans="1:24" x14ac:dyDescent="0.2">
      <c r="A328" s="15"/>
      <c r="B328" s="15"/>
      <c r="C328" s="15"/>
      <c r="D328" s="15"/>
      <c r="E328" s="32"/>
      <c r="F328" s="15"/>
      <c r="G328" s="15"/>
      <c r="H328" s="15"/>
      <c r="I328" s="42"/>
      <c r="J328" s="15"/>
      <c r="K328" s="42"/>
      <c r="L328" s="15"/>
      <c r="M328" s="15"/>
      <c r="N328" s="42"/>
      <c r="O328" s="59"/>
      <c r="P328" s="15"/>
      <c r="Q328" s="42"/>
      <c r="R328" s="31"/>
      <c r="S328" s="42"/>
      <c r="T328" s="42"/>
      <c r="U328" s="15"/>
      <c r="V328" s="15"/>
      <c r="W328" s="15"/>
      <c r="X328" s="15"/>
    </row>
    <row r="329" spans="1:24" x14ac:dyDescent="0.2">
      <c r="A329" s="15"/>
      <c r="B329" s="15"/>
      <c r="C329" s="15"/>
      <c r="D329" s="15"/>
      <c r="E329" s="32"/>
      <c r="F329" s="15"/>
      <c r="G329" s="15"/>
      <c r="H329" s="15"/>
      <c r="I329" s="42"/>
      <c r="J329" s="15"/>
      <c r="K329" s="42"/>
      <c r="L329" s="15"/>
      <c r="M329" s="15"/>
      <c r="N329" s="42"/>
      <c r="O329" s="59"/>
      <c r="P329" s="15"/>
      <c r="Q329" s="42"/>
      <c r="R329" s="31"/>
      <c r="S329" s="42"/>
      <c r="T329" s="42"/>
      <c r="U329" s="15"/>
      <c r="V329" s="15"/>
      <c r="W329" s="15"/>
      <c r="X329" s="15"/>
    </row>
    <row r="330" spans="1:24" x14ac:dyDescent="0.2">
      <c r="A330" s="15"/>
      <c r="B330" s="15"/>
      <c r="C330" s="15"/>
      <c r="D330" s="15"/>
      <c r="E330" s="32"/>
      <c r="F330" s="15"/>
      <c r="G330" s="15"/>
      <c r="H330" s="15"/>
      <c r="I330" s="42"/>
      <c r="J330" s="15"/>
      <c r="K330" s="42"/>
      <c r="L330" s="15"/>
      <c r="M330" s="15"/>
      <c r="N330" s="42"/>
      <c r="O330" s="59"/>
      <c r="P330" s="15"/>
      <c r="Q330" s="42"/>
      <c r="R330" s="31"/>
      <c r="S330" s="42"/>
      <c r="T330" s="42"/>
      <c r="U330" s="15"/>
      <c r="V330" s="15"/>
      <c r="W330" s="15"/>
      <c r="X330" s="15"/>
    </row>
    <row r="331" spans="1:24" x14ac:dyDescent="0.2">
      <c r="A331" s="15"/>
      <c r="B331" s="15"/>
      <c r="C331" s="15"/>
      <c r="D331" s="15"/>
      <c r="E331" s="32"/>
      <c r="F331" s="15"/>
      <c r="G331" s="15"/>
      <c r="H331" s="15"/>
      <c r="I331" s="42"/>
      <c r="J331" s="15"/>
      <c r="K331" s="42"/>
      <c r="L331" s="15"/>
      <c r="M331" s="15"/>
      <c r="N331" s="42"/>
      <c r="O331" s="59"/>
      <c r="P331" s="15"/>
      <c r="Q331" s="42"/>
      <c r="R331" s="31"/>
      <c r="S331" s="42"/>
      <c r="T331" s="42"/>
      <c r="U331" s="15"/>
      <c r="V331" s="15"/>
      <c r="W331" s="15"/>
      <c r="X331" s="15"/>
    </row>
    <row r="332" spans="1:24" x14ac:dyDescent="0.2">
      <c r="A332" s="15"/>
      <c r="B332" s="15"/>
      <c r="C332" s="15"/>
      <c r="D332" s="15"/>
      <c r="E332" s="32"/>
      <c r="F332" s="15"/>
      <c r="G332" s="15"/>
      <c r="H332" s="15"/>
      <c r="I332" s="42"/>
      <c r="J332" s="15"/>
      <c r="K332" s="42"/>
      <c r="L332" s="15"/>
      <c r="M332" s="15"/>
      <c r="N332" s="42"/>
      <c r="O332" s="59"/>
      <c r="P332" s="15"/>
      <c r="Q332" s="42"/>
      <c r="R332" s="31"/>
      <c r="S332" s="42"/>
      <c r="T332" s="42"/>
      <c r="U332" s="15"/>
      <c r="V332" s="15"/>
      <c r="W332" s="15"/>
      <c r="X332" s="15"/>
    </row>
    <row r="333" spans="1:24" x14ac:dyDescent="0.2">
      <c r="A333" s="15"/>
      <c r="B333" s="15"/>
      <c r="C333" s="15"/>
      <c r="D333" s="15"/>
      <c r="E333" s="32"/>
      <c r="F333" s="15"/>
      <c r="G333" s="15"/>
      <c r="H333" s="15"/>
      <c r="I333" s="42"/>
      <c r="J333" s="15"/>
      <c r="K333" s="42"/>
      <c r="L333" s="15"/>
      <c r="M333" s="15"/>
      <c r="N333" s="42"/>
      <c r="O333" s="59"/>
      <c r="P333" s="15"/>
      <c r="Q333" s="42"/>
      <c r="R333" s="31"/>
      <c r="S333" s="42"/>
      <c r="T333" s="42"/>
      <c r="U333" s="15"/>
      <c r="V333" s="15"/>
      <c r="W333" s="15"/>
      <c r="X333" s="15"/>
    </row>
    <row r="334" spans="1:24" x14ac:dyDescent="0.2">
      <c r="A334" s="15"/>
      <c r="B334" s="15"/>
      <c r="C334" s="15"/>
      <c r="D334" s="15"/>
      <c r="E334" s="32"/>
      <c r="F334" s="15"/>
      <c r="G334" s="15"/>
      <c r="H334" s="15"/>
      <c r="I334" s="42"/>
      <c r="J334" s="15"/>
      <c r="K334" s="42"/>
      <c r="L334" s="15"/>
      <c r="M334" s="15"/>
      <c r="N334" s="42"/>
      <c r="O334" s="59"/>
      <c r="P334" s="15"/>
      <c r="Q334" s="42"/>
      <c r="R334" s="31"/>
      <c r="S334" s="42"/>
      <c r="T334" s="42"/>
      <c r="U334" s="15"/>
      <c r="V334" s="15"/>
      <c r="W334" s="15"/>
      <c r="X334" s="15"/>
    </row>
    <row r="335" spans="1:24" x14ac:dyDescent="0.2">
      <c r="A335" s="15"/>
      <c r="B335" s="15"/>
      <c r="C335" s="15"/>
      <c r="D335" s="15"/>
      <c r="E335" s="32"/>
      <c r="F335" s="15"/>
      <c r="G335" s="15"/>
      <c r="H335" s="15"/>
      <c r="I335" s="42"/>
      <c r="J335" s="15"/>
      <c r="K335" s="42"/>
      <c r="L335" s="15"/>
      <c r="M335" s="15"/>
      <c r="N335" s="42"/>
      <c r="O335" s="59"/>
      <c r="P335" s="15"/>
      <c r="Q335" s="42"/>
      <c r="R335" s="31"/>
      <c r="S335" s="42"/>
      <c r="T335" s="42"/>
      <c r="U335" s="15"/>
      <c r="V335" s="15"/>
      <c r="W335" s="15"/>
      <c r="X335" s="15"/>
    </row>
    <row r="336" spans="1:24" x14ac:dyDescent="0.2">
      <c r="A336" s="15"/>
      <c r="B336" s="15"/>
      <c r="C336" s="15"/>
      <c r="D336" s="15"/>
      <c r="E336" s="32"/>
      <c r="F336" s="15"/>
      <c r="G336" s="15"/>
      <c r="H336" s="15"/>
      <c r="I336" s="42"/>
      <c r="J336" s="15"/>
      <c r="K336" s="42"/>
      <c r="L336" s="15"/>
      <c r="M336" s="15"/>
      <c r="N336" s="42"/>
      <c r="O336" s="59"/>
      <c r="P336" s="15"/>
      <c r="Q336" s="42"/>
      <c r="R336" s="31"/>
      <c r="S336" s="42"/>
      <c r="T336" s="42"/>
      <c r="U336" s="15"/>
      <c r="V336" s="15"/>
      <c r="W336" s="15"/>
      <c r="X336" s="15"/>
    </row>
    <row r="337" spans="1:24" x14ac:dyDescent="0.2">
      <c r="A337" s="15"/>
      <c r="B337" s="15"/>
      <c r="C337" s="15"/>
      <c r="D337" s="15"/>
      <c r="E337" s="32"/>
      <c r="F337" s="15"/>
      <c r="G337" s="15"/>
      <c r="H337" s="15"/>
      <c r="I337" s="42"/>
      <c r="J337" s="15"/>
      <c r="K337" s="42"/>
      <c r="L337" s="15"/>
      <c r="M337" s="15"/>
      <c r="N337" s="42"/>
      <c r="O337" s="59"/>
      <c r="P337" s="15"/>
      <c r="Q337" s="42"/>
      <c r="R337" s="31"/>
      <c r="S337" s="42"/>
      <c r="T337" s="42"/>
      <c r="U337" s="15"/>
      <c r="V337" s="15"/>
      <c r="W337" s="15"/>
      <c r="X337" s="15"/>
    </row>
    <row r="338" spans="1:24" x14ac:dyDescent="0.2">
      <c r="A338" s="15"/>
      <c r="B338" s="15"/>
      <c r="C338" s="15"/>
      <c r="D338" s="15"/>
      <c r="E338" s="32"/>
      <c r="F338" s="15"/>
      <c r="G338" s="15"/>
      <c r="H338" s="15"/>
      <c r="I338" s="42"/>
      <c r="J338" s="15"/>
      <c r="K338" s="42"/>
      <c r="L338" s="15"/>
      <c r="M338" s="15"/>
      <c r="N338" s="42"/>
      <c r="O338" s="59"/>
      <c r="P338" s="15"/>
      <c r="Q338" s="42"/>
      <c r="R338" s="31"/>
      <c r="S338" s="42"/>
      <c r="T338" s="42"/>
      <c r="U338" s="15"/>
      <c r="V338" s="15"/>
      <c r="W338" s="15"/>
      <c r="X338" s="15"/>
    </row>
    <row r="339" spans="1:24" x14ac:dyDescent="0.2">
      <c r="A339" s="15"/>
      <c r="B339" s="15"/>
      <c r="C339" s="15"/>
      <c r="D339" s="15"/>
      <c r="E339" s="32"/>
      <c r="F339" s="15"/>
      <c r="G339" s="15"/>
      <c r="H339" s="15"/>
      <c r="I339" s="42"/>
      <c r="J339" s="15"/>
      <c r="K339" s="42"/>
      <c r="L339" s="15"/>
      <c r="M339" s="15"/>
      <c r="N339" s="42"/>
      <c r="O339" s="59"/>
      <c r="P339" s="15"/>
      <c r="Q339" s="42"/>
      <c r="R339" s="31"/>
      <c r="S339" s="42"/>
      <c r="T339" s="42"/>
      <c r="U339" s="15"/>
      <c r="V339" s="15"/>
      <c r="W339" s="15"/>
      <c r="X339" s="15"/>
    </row>
    <row r="340" spans="1:24" x14ac:dyDescent="0.2">
      <c r="A340" s="15"/>
      <c r="B340" s="15"/>
      <c r="C340" s="15"/>
      <c r="D340" s="15"/>
      <c r="E340" s="32"/>
      <c r="F340" s="15"/>
      <c r="G340" s="15"/>
      <c r="H340" s="15"/>
      <c r="I340" s="42"/>
      <c r="J340" s="15"/>
      <c r="K340" s="42"/>
      <c r="L340" s="15"/>
      <c r="M340" s="15"/>
      <c r="N340" s="42"/>
      <c r="O340" s="59"/>
      <c r="P340" s="15"/>
      <c r="Q340" s="42"/>
      <c r="R340" s="31"/>
      <c r="S340" s="42"/>
      <c r="T340" s="42"/>
      <c r="U340" s="15"/>
      <c r="V340" s="15"/>
      <c r="W340" s="15"/>
      <c r="X340" s="15"/>
    </row>
    <row r="341" spans="1:24" x14ac:dyDescent="0.2">
      <c r="A341" s="15"/>
      <c r="B341" s="15"/>
      <c r="C341" s="15"/>
      <c r="D341" s="15"/>
      <c r="E341" s="32"/>
      <c r="F341" s="15"/>
      <c r="G341" s="15"/>
      <c r="H341" s="15"/>
      <c r="I341" s="42"/>
      <c r="J341" s="15"/>
      <c r="K341" s="42"/>
      <c r="L341" s="15"/>
      <c r="M341" s="15"/>
      <c r="N341" s="42"/>
      <c r="O341" s="59"/>
      <c r="P341" s="15"/>
      <c r="Q341" s="42"/>
      <c r="R341" s="31"/>
      <c r="S341" s="42"/>
      <c r="T341" s="42"/>
      <c r="U341" s="15"/>
      <c r="V341" s="15"/>
      <c r="W341" s="15"/>
      <c r="X341" s="15"/>
    </row>
    <row r="342" spans="1:24" x14ac:dyDescent="0.2">
      <c r="A342" s="15"/>
      <c r="B342" s="15"/>
      <c r="C342" s="15"/>
      <c r="D342" s="15"/>
      <c r="E342" s="32"/>
      <c r="F342" s="15"/>
      <c r="G342" s="15"/>
      <c r="H342" s="15"/>
      <c r="I342" s="42"/>
      <c r="J342" s="15"/>
      <c r="K342" s="42"/>
      <c r="L342" s="15"/>
      <c r="M342" s="15"/>
      <c r="N342" s="42"/>
      <c r="O342" s="59"/>
      <c r="P342" s="15"/>
      <c r="Q342" s="42"/>
      <c r="R342" s="31"/>
      <c r="S342" s="42"/>
      <c r="T342" s="42"/>
      <c r="U342" s="15"/>
      <c r="V342" s="15"/>
      <c r="W342" s="15"/>
      <c r="X342" s="15"/>
    </row>
    <row r="343" spans="1:24" x14ac:dyDescent="0.2">
      <c r="A343" s="15"/>
      <c r="B343" s="15"/>
      <c r="C343" s="15"/>
      <c r="D343" s="15"/>
      <c r="E343" s="32"/>
      <c r="F343" s="15"/>
      <c r="G343" s="15"/>
      <c r="H343" s="15"/>
      <c r="I343" s="42"/>
      <c r="J343" s="15"/>
      <c r="K343" s="42"/>
      <c r="L343" s="15"/>
      <c r="M343" s="15"/>
      <c r="N343" s="42"/>
      <c r="O343" s="59"/>
      <c r="P343" s="15"/>
      <c r="Q343" s="42"/>
      <c r="R343" s="31"/>
      <c r="S343" s="42"/>
      <c r="T343" s="42"/>
      <c r="U343" s="15"/>
      <c r="V343" s="15"/>
      <c r="W343" s="15"/>
      <c r="X343" s="15"/>
    </row>
    <row r="344" spans="1:24" x14ac:dyDescent="0.2">
      <c r="A344" s="15"/>
      <c r="B344" s="15"/>
      <c r="C344" s="15"/>
      <c r="D344" s="15"/>
      <c r="E344" s="32"/>
      <c r="F344" s="15"/>
      <c r="G344" s="15"/>
      <c r="H344" s="15"/>
      <c r="I344" s="42"/>
      <c r="J344" s="15"/>
      <c r="K344" s="42"/>
      <c r="L344" s="15"/>
      <c r="M344" s="15"/>
      <c r="N344" s="42"/>
      <c r="O344" s="59"/>
      <c r="P344" s="15"/>
      <c r="Q344" s="42"/>
      <c r="R344" s="31"/>
      <c r="S344" s="42"/>
      <c r="T344" s="42"/>
      <c r="U344" s="15"/>
      <c r="V344" s="15"/>
      <c r="W344" s="15"/>
      <c r="X344" s="15"/>
    </row>
    <row r="345" spans="1:24" x14ac:dyDescent="0.2">
      <c r="A345" s="15"/>
      <c r="B345" s="15"/>
      <c r="C345" s="15"/>
      <c r="D345" s="15"/>
      <c r="E345" s="32"/>
      <c r="F345" s="15"/>
      <c r="G345" s="15"/>
      <c r="H345" s="15"/>
      <c r="I345" s="42"/>
      <c r="J345" s="15"/>
      <c r="K345" s="42"/>
      <c r="L345" s="15"/>
      <c r="M345" s="15"/>
      <c r="N345" s="42"/>
      <c r="O345" s="59"/>
      <c r="P345" s="15"/>
      <c r="Q345" s="42"/>
      <c r="R345" s="31"/>
      <c r="S345" s="42"/>
      <c r="T345" s="42"/>
      <c r="U345" s="15"/>
      <c r="V345" s="15"/>
      <c r="W345" s="15"/>
      <c r="X345" s="15"/>
    </row>
    <row r="346" spans="1:24" x14ac:dyDescent="0.2">
      <c r="A346" s="15"/>
      <c r="B346" s="15"/>
      <c r="C346" s="15"/>
      <c r="D346" s="15"/>
      <c r="E346" s="32"/>
      <c r="F346" s="15"/>
      <c r="G346" s="15"/>
      <c r="H346" s="15"/>
      <c r="I346" s="42"/>
      <c r="J346" s="15"/>
      <c r="K346" s="42"/>
      <c r="L346" s="15"/>
      <c r="M346" s="15"/>
      <c r="N346" s="42"/>
      <c r="O346" s="59"/>
      <c r="P346" s="15"/>
      <c r="Q346" s="42"/>
      <c r="R346" s="31"/>
      <c r="S346" s="42"/>
      <c r="T346" s="42"/>
      <c r="U346" s="15"/>
      <c r="V346" s="15"/>
      <c r="W346" s="15"/>
      <c r="X346" s="15"/>
    </row>
    <row r="347" spans="1:24" x14ac:dyDescent="0.2">
      <c r="A347" s="15"/>
      <c r="B347" s="15"/>
      <c r="C347" s="15"/>
      <c r="D347" s="15"/>
      <c r="E347" s="32"/>
      <c r="F347" s="15"/>
      <c r="G347" s="15"/>
      <c r="H347" s="15"/>
      <c r="I347" s="42"/>
      <c r="J347" s="15"/>
      <c r="K347" s="42"/>
      <c r="L347" s="15"/>
      <c r="M347" s="15"/>
      <c r="N347" s="42"/>
      <c r="O347" s="59"/>
      <c r="P347" s="15"/>
      <c r="Q347" s="42"/>
      <c r="R347" s="31"/>
      <c r="S347" s="42"/>
      <c r="T347" s="42"/>
      <c r="U347" s="15"/>
      <c r="V347" s="15"/>
      <c r="W347" s="15"/>
      <c r="X347" s="15"/>
    </row>
    <row r="348" spans="1:24" x14ac:dyDescent="0.2">
      <c r="A348" s="15"/>
      <c r="B348" s="15"/>
      <c r="C348" s="15"/>
      <c r="D348" s="15"/>
      <c r="E348" s="32"/>
      <c r="F348" s="15"/>
      <c r="G348" s="15"/>
      <c r="H348" s="15"/>
      <c r="I348" s="42"/>
      <c r="J348" s="15"/>
      <c r="K348" s="42"/>
      <c r="L348" s="15"/>
      <c r="M348" s="15"/>
      <c r="N348" s="42"/>
      <c r="O348" s="59"/>
      <c r="P348" s="15"/>
      <c r="Q348" s="42"/>
      <c r="R348" s="31"/>
      <c r="S348" s="42"/>
      <c r="T348" s="42"/>
      <c r="U348" s="15"/>
      <c r="V348" s="15"/>
      <c r="W348" s="15"/>
      <c r="X348" s="15"/>
    </row>
    <row r="349" spans="1:24" x14ac:dyDescent="0.2">
      <c r="A349" s="15"/>
      <c r="B349" s="15"/>
      <c r="C349" s="15"/>
      <c r="D349" s="15"/>
      <c r="E349" s="32"/>
      <c r="F349" s="15"/>
      <c r="G349" s="15"/>
      <c r="H349" s="15"/>
      <c r="I349" s="42"/>
      <c r="J349" s="15"/>
      <c r="K349" s="42"/>
      <c r="L349" s="15"/>
      <c r="M349" s="15"/>
      <c r="N349" s="42"/>
      <c r="O349" s="59"/>
      <c r="P349" s="15"/>
      <c r="Q349" s="42"/>
      <c r="R349" s="31"/>
      <c r="S349" s="42"/>
      <c r="T349" s="42"/>
      <c r="U349" s="15"/>
      <c r="V349" s="15"/>
      <c r="W349" s="15"/>
      <c r="X349" s="15"/>
    </row>
    <row r="350" spans="1:24" x14ac:dyDescent="0.2">
      <c r="A350" s="15"/>
      <c r="B350" s="15"/>
      <c r="C350" s="15"/>
      <c r="D350" s="15"/>
      <c r="E350" s="32"/>
      <c r="F350" s="15"/>
      <c r="G350" s="15"/>
      <c r="H350" s="15"/>
      <c r="I350" s="42"/>
      <c r="J350" s="15"/>
      <c r="K350" s="42"/>
      <c r="L350" s="15"/>
      <c r="M350" s="15"/>
      <c r="N350" s="42"/>
      <c r="O350" s="59"/>
      <c r="P350" s="15"/>
      <c r="Q350" s="42"/>
      <c r="R350" s="31"/>
      <c r="S350" s="42"/>
      <c r="T350" s="42"/>
      <c r="U350" s="15"/>
      <c r="V350" s="15"/>
      <c r="W350" s="15"/>
      <c r="X350" s="15"/>
    </row>
    <row r="351" spans="1:24" x14ac:dyDescent="0.2">
      <c r="A351" s="15"/>
      <c r="B351" s="15"/>
      <c r="C351" s="15"/>
      <c r="D351" s="15"/>
      <c r="E351" s="32"/>
      <c r="F351" s="15"/>
      <c r="G351" s="15"/>
      <c r="H351" s="15"/>
      <c r="I351" s="42"/>
      <c r="J351" s="15"/>
      <c r="K351" s="42"/>
      <c r="L351" s="15"/>
      <c r="M351" s="15"/>
      <c r="N351" s="42"/>
      <c r="O351" s="59"/>
      <c r="P351" s="15"/>
      <c r="Q351" s="42"/>
      <c r="R351" s="31"/>
      <c r="S351" s="42"/>
      <c r="T351" s="42"/>
      <c r="U351" s="15"/>
      <c r="V351" s="15"/>
      <c r="W351" s="15"/>
      <c r="X351" s="15"/>
    </row>
    <row r="352" spans="1:24" x14ac:dyDescent="0.2">
      <c r="A352" s="15"/>
      <c r="B352" s="15"/>
      <c r="C352" s="15"/>
      <c r="D352" s="15"/>
      <c r="E352" s="32"/>
      <c r="F352" s="15"/>
      <c r="G352" s="15"/>
      <c r="H352" s="15"/>
      <c r="I352" s="42"/>
      <c r="J352" s="15"/>
      <c r="K352" s="42"/>
      <c r="L352" s="15"/>
      <c r="M352" s="15"/>
      <c r="N352" s="42"/>
      <c r="O352" s="59"/>
      <c r="P352" s="15"/>
      <c r="Q352" s="42"/>
      <c r="R352" s="31"/>
      <c r="S352" s="42"/>
      <c r="T352" s="42"/>
      <c r="U352" s="15"/>
      <c r="V352" s="15"/>
      <c r="W352" s="15"/>
      <c r="X352" s="15"/>
    </row>
    <row r="353" spans="1:24" x14ac:dyDescent="0.2">
      <c r="A353" s="15"/>
      <c r="B353" s="15"/>
      <c r="C353" s="15"/>
      <c r="D353" s="15"/>
      <c r="E353" s="32"/>
      <c r="F353" s="15"/>
      <c r="G353" s="15"/>
      <c r="H353" s="15"/>
      <c r="I353" s="42"/>
      <c r="J353" s="15"/>
      <c r="K353" s="42"/>
      <c r="L353" s="15"/>
      <c r="M353" s="15"/>
      <c r="N353" s="42"/>
      <c r="O353" s="59"/>
      <c r="P353" s="15"/>
      <c r="Q353" s="42"/>
      <c r="R353" s="31"/>
      <c r="S353" s="42"/>
      <c r="T353" s="42"/>
      <c r="U353" s="15"/>
      <c r="V353" s="15"/>
      <c r="W353" s="15"/>
      <c r="X353" s="15"/>
    </row>
    <row r="354" spans="1:24" x14ac:dyDescent="0.2">
      <c r="A354" s="15"/>
      <c r="B354" s="15"/>
      <c r="C354" s="15"/>
      <c r="D354" s="15"/>
      <c r="E354" s="32"/>
      <c r="F354" s="15"/>
      <c r="G354" s="15"/>
      <c r="H354" s="15"/>
      <c r="I354" s="42"/>
      <c r="J354" s="15"/>
      <c r="K354" s="42"/>
      <c r="L354" s="15"/>
      <c r="M354" s="15"/>
      <c r="N354" s="42"/>
      <c r="O354" s="59"/>
      <c r="P354" s="15"/>
      <c r="Q354" s="42"/>
      <c r="R354" s="31"/>
      <c r="S354" s="42"/>
      <c r="T354" s="42"/>
      <c r="U354" s="15"/>
      <c r="V354" s="15"/>
      <c r="W354" s="15"/>
      <c r="X354" s="15"/>
    </row>
    <row r="355" spans="1:24" x14ac:dyDescent="0.2">
      <c r="A355" s="15"/>
      <c r="B355" s="15"/>
      <c r="C355" s="15"/>
      <c r="D355" s="15"/>
      <c r="E355" s="32"/>
      <c r="F355" s="15"/>
      <c r="G355" s="15"/>
      <c r="H355" s="15"/>
      <c r="I355" s="42"/>
      <c r="J355" s="15"/>
      <c r="K355" s="42"/>
      <c r="L355" s="15"/>
      <c r="M355" s="15"/>
      <c r="N355" s="42"/>
      <c r="O355" s="59"/>
      <c r="P355" s="15"/>
      <c r="Q355" s="42"/>
      <c r="R355" s="31"/>
      <c r="S355" s="42"/>
      <c r="T355" s="42"/>
      <c r="U355" s="15"/>
      <c r="V355" s="15"/>
      <c r="W355" s="15"/>
      <c r="X355" s="15"/>
    </row>
    <row r="356" spans="1:24" x14ac:dyDescent="0.2">
      <c r="A356" s="15"/>
      <c r="B356" s="15"/>
      <c r="C356" s="15"/>
      <c r="D356" s="15"/>
      <c r="E356" s="32"/>
      <c r="F356" s="15"/>
      <c r="G356" s="15"/>
      <c r="H356" s="15"/>
      <c r="I356" s="42"/>
      <c r="J356" s="15"/>
      <c r="K356" s="42"/>
      <c r="L356" s="15"/>
      <c r="M356" s="15"/>
      <c r="N356" s="42"/>
      <c r="O356" s="59"/>
      <c r="P356" s="15"/>
      <c r="Q356" s="42"/>
      <c r="R356" s="31"/>
      <c r="S356" s="42"/>
      <c r="T356" s="42"/>
      <c r="U356" s="15"/>
      <c r="V356" s="15"/>
      <c r="W356" s="15"/>
      <c r="X356" s="15"/>
    </row>
    <row r="357" spans="1:24" x14ac:dyDescent="0.2">
      <c r="A357" s="15"/>
      <c r="B357" s="15"/>
      <c r="C357" s="15"/>
      <c r="D357" s="15"/>
      <c r="E357" s="32"/>
      <c r="F357" s="15"/>
      <c r="G357" s="15"/>
      <c r="H357" s="15"/>
      <c r="I357" s="42"/>
      <c r="J357" s="15"/>
      <c r="K357" s="42"/>
      <c r="L357" s="15"/>
      <c r="M357" s="15"/>
      <c r="N357" s="42"/>
      <c r="O357" s="59"/>
      <c r="P357" s="15"/>
      <c r="Q357" s="42"/>
      <c r="R357" s="31"/>
      <c r="S357" s="42"/>
      <c r="T357" s="42"/>
      <c r="U357" s="15"/>
      <c r="V357" s="15"/>
      <c r="W357" s="15"/>
      <c r="X357" s="15"/>
    </row>
    <row r="358" spans="1:24" x14ac:dyDescent="0.2">
      <c r="A358" s="15"/>
      <c r="B358" s="15"/>
      <c r="C358" s="15"/>
      <c r="D358" s="15"/>
      <c r="E358" s="32"/>
      <c r="F358" s="15"/>
      <c r="G358" s="15"/>
      <c r="H358" s="15"/>
      <c r="I358" s="42"/>
      <c r="J358" s="15"/>
      <c r="K358" s="42"/>
      <c r="L358" s="15"/>
      <c r="M358" s="15"/>
      <c r="N358" s="42"/>
      <c r="O358" s="59"/>
      <c r="P358" s="15"/>
      <c r="Q358" s="42"/>
      <c r="R358" s="31"/>
      <c r="S358" s="42"/>
      <c r="T358" s="42"/>
      <c r="U358" s="15"/>
      <c r="V358" s="15"/>
      <c r="W358" s="15"/>
      <c r="X358" s="15"/>
    </row>
    <row r="359" spans="1:24" x14ac:dyDescent="0.2">
      <c r="A359" s="15"/>
      <c r="B359" s="15"/>
      <c r="C359" s="15"/>
      <c r="D359" s="15"/>
      <c r="E359" s="32"/>
      <c r="F359" s="15"/>
      <c r="G359" s="15"/>
      <c r="H359" s="15"/>
      <c r="I359" s="42"/>
      <c r="J359" s="15"/>
      <c r="K359" s="42"/>
      <c r="L359" s="15"/>
      <c r="M359" s="15"/>
      <c r="N359" s="42"/>
      <c r="O359" s="59"/>
      <c r="P359" s="15"/>
      <c r="Q359" s="42"/>
      <c r="R359" s="31"/>
      <c r="S359" s="42"/>
      <c r="T359" s="42"/>
      <c r="U359" s="15"/>
      <c r="V359" s="15"/>
      <c r="W359" s="15"/>
      <c r="X359" s="15"/>
    </row>
    <row r="360" spans="1:24" x14ac:dyDescent="0.2">
      <c r="A360" s="15"/>
      <c r="B360" s="15"/>
      <c r="C360" s="15"/>
      <c r="D360" s="15"/>
      <c r="E360" s="32"/>
      <c r="F360" s="15"/>
      <c r="G360" s="15"/>
      <c r="H360" s="15"/>
      <c r="I360" s="42"/>
      <c r="J360" s="15"/>
      <c r="K360" s="42"/>
      <c r="L360" s="15"/>
      <c r="M360" s="15"/>
      <c r="N360" s="42"/>
      <c r="O360" s="59"/>
      <c r="P360" s="15"/>
      <c r="Q360" s="42"/>
      <c r="R360" s="31"/>
      <c r="S360" s="42"/>
      <c r="T360" s="42"/>
      <c r="U360" s="15"/>
      <c r="V360" s="15"/>
      <c r="W360" s="15"/>
      <c r="X360" s="15"/>
    </row>
    <row r="361" spans="1:24" x14ac:dyDescent="0.2">
      <c r="A361" s="15"/>
      <c r="B361" s="15"/>
      <c r="C361" s="15"/>
      <c r="D361" s="15"/>
      <c r="E361" s="32"/>
      <c r="F361" s="15"/>
      <c r="G361" s="15"/>
      <c r="H361" s="15"/>
      <c r="I361" s="42"/>
      <c r="J361" s="15"/>
      <c r="K361" s="42"/>
      <c r="L361" s="15"/>
      <c r="M361" s="15"/>
      <c r="N361" s="42"/>
      <c r="O361" s="59"/>
      <c r="P361" s="15"/>
      <c r="Q361" s="42"/>
      <c r="R361" s="31"/>
      <c r="S361" s="42"/>
      <c r="T361" s="42"/>
      <c r="U361" s="15"/>
      <c r="V361" s="15"/>
      <c r="W361" s="15"/>
      <c r="X361" s="15"/>
    </row>
    <row r="362" spans="1:24" x14ac:dyDescent="0.2">
      <c r="A362" s="15"/>
      <c r="B362" s="15"/>
      <c r="C362" s="15"/>
      <c r="D362" s="15"/>
      <c r="E362" s="32"/>
      <c r="F362" s="15"/>
      <c r="G362" s="15"/>
      <c r="H362" s="15"/>
      <c r="I362" s="42"/>
      <c r="J362" s="15"/>
      <c r="K362" s="42"/>
      <c r="L362" s="15"/>
      <c r="M362" s="15"/>
      <c r="N362" s="42"/>
      <c r="O362" s="59"/>
      <c r="P362" s="15"/>
      <c r="Q362" s="42"/>
      <c r="R362" s="31"/>
      <c r="S362" s="42"/>
      <c r="T362" s="42"/>
      <c r="U362" s="15"/>
      <c r="V362" s="15"/>
      <c r="W362" s="15"/>
      <c r="X362" s="15"/>
    </row>
    <row r="363" spans="1:24" x14ac:dyDescent="0.2">
      <c r="A363" s="15"/>
      <c r="B363" s="15"/>
      <c r="C363" s="15"/>
      <c r="D363" s="15"/>
      <c r="E363" s="32"/>
      <c r="F363" s="15"/>
      <c r="G363" s="15"/>
      <c r="H363" s="15"/>
      <c r="I363" s="42"/>
      <c r="J363" s="15"/>
      <c r="K363" s="42"/>
      <c r="L363" s="15"/>
      <c r="M363" s="15"/>
      <c r="N363" s="42"/>
      <c r="O363" s="59"/>
      <c r="P363" s="15"/>
      <c r="Q363" s="42"/>
      <c r="R363" s="31"/>
      <c r="S363" s="42"/>
      <c r="T363" s="42"/>
      <c r="U363" s="15"/>
      <c r="V363" s="15"/>
      <c r="W363" s="15"/>
      <c r="X363" s="15"/>
    </row>
    <row r="364" spans="1:24" x14ac:dyDescent="0.2">
      <c r="A364" s="15"/>
      <c r="B364" s="15"/>
      <c r="C364" s="15"/>
      <c r="D364" s="15"/>
      <c r="E364" s="32"/>
      <c r="F364" s="15"/>
      <c r="G364" s="15"/>
      <c r="H364" s="15"/>
      <c r="I364" s="42"/>
      <c r="J364" s="15"/>
      <c r="K364" s="42"/>
      <c r="L364" s="15"/>
      <c r="M364" s="15"/>
      <c r="N364" s="42"/>
      <c r="O364" s="59"/>
      <c r="P364" s="15"/>
      <c r="Q364" s="42"/>
      <c r="R364" s="31"/>
      <c r="S364" s="42"/>
      <c r="T364" s="42"/>
      <c r="U364" s="15"/>
      <c r="V364" s="15"/>
      <c r="W364" s="15"/>
      <c r="X364" s="15"/>
    </row>
    <row r="365" spans="1:24" x14ac:dyDescent="0.2">
      <c r="A365" s="15"/>
      <c r="B365" s="15"/>
      <c r="C365" s="15"/>
      <c r="D365" s="15"/>
      <c r="E365" s="32"/>
      <c r="F365" s="15"/>
      <c r="G365" s="15"/>
      <c r="H365" s="15"/>
      <c r="I365" s="42"/>
      <c r="J365" s="15"/>
      <c r="K365" s="42"/>
      <c r="L365" s="15"/>
      <c r="M365" s="15"/>
      <c r="N365" s="42"/>
      <c r="O365" s="59"/>
      <c r="P365" s="15"/>
      <c r="Q365" s="42"/>
      <c r="R365" s="31"/>
      <c r="S365" s="42"/>
      <c r="T365" s="42"/>
      <c r="U365" s="15"/>
      <c r="V365" s="15"/>
      <c r="W365" s="15"/>
      <c r="X365" s="15"/>
    </row>
    <row r="366" spans="1:24" x14ac:dyDescent="0.2">
      <c r="A366" s="15"/>
      <c r="B366" s="15"/>
      <c r="C366" s="15"/>
      <c r="D366" s="15"/>
      <c r="E366" s="32"/>
      <c r="F366" s="15"/>
      <c r="G366" s="15"/>
      <c r="H366" s="15"/>
      <c r="I366" s="42"/>
      <c r="J366" s="15"/>
      <c r="K366" s="42"/>
      <c r="L366" s="15"/>
      <c r="M366" s="15"/>
      <c r="N366" s="42"/>
      <c r="O366" s="59"/>
      <c r="P366" s="15"/>
      <c r="Q366" s="42"/>
      <c r="R366" s="31"/>
      <c r="S366" s="42"/>
      <c r="T366" s="42"/>
      <c r="U366" s="15"/>
      <c r="V366" s="15"/>
      <c r="W366" s="15"/>
      <c r="X366" s="15"/>
    </row>
    <row r="367" spans="1:24" x14ac:dyDescent="0.2">
      <c r="A367" s="15"/>
      <c r="B367" s="15"/>
      <c r="C367" s="15"/>
      <c r="D367" s="15"/>
      <c r="E367" s="32"/>
      <c r="F367" s="15"/>
      <c r="G367" s="15"/>
      <c r="H367" s="15"/>
      <c r="I367" s="42"/>
      <c r="J367" s="15"/>
      <c r="K367" s="42"/>
      <c r="L367" s="15"/>
      <c r="M367" s="15"/>
      <c r="N367" s="42"/>
      <c r="O367" s="59"/>
      <c r="P367" s="15"/>
      <c r="Q367" s="42"/>
      <c r="R367" s="31"/>
      <c r="S367" s="42"/>
      <c r="T367" s="42"/>
      <c r="U367" s="15"/>
      <c r="V367" s="15"/>
      <c r="W367" s="15"/>
      <c r="X367" s="15"/>
    </row>
  </sheetData>
  <customSheetViews>
    <customSheetView guid="{08FB1B29-0066-11DB-8C57-E78734395F71}" showRuler="0" topLeftCell="G1">
      <selection activeCell="K3" activeCellId="19" sqref="A1:IV3 L1:L65536 M1:M65536 N1:N65536 P1:P65536 Q1:Q65536 S1:S65536 T1:T65536 U1:U65536 A1:A65536 B1:B65536 C1:C65536 F1:F65536 G1:G65536 H1:H65536 I1:I65536 J1:J65536 K1:K65536 K3 K3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438">
    <mergeCell ref="A1:I2"/>
    <mergeCell ref="J2:K2"/>
    <mergeCell ref="E159:E163"/>
    <mergeCell ref="E164:E168"/>
    <mergeCell ref="E129:E133"/>
    <mergeCell ref="E134:E138"/>
    <mergeCell ref="E139:E143"/>
    <mergeCell ref="E144:E148"/>
    <mergeCell ref="E79:E83"/>
    <mergeCell ref="E84:E88"/>
    <mergeCell ref="E89:E93"/>
    <mergeCell ref="E94:E98"/>
    <mergeCell ref="E99:E103"/>
    <mergeCell ref="E104:E108"/>
    <mergeCell ref="G24:G28"/>
    <mergeCell ref="K104:K108"/>
    <mergeCell ref="K69:K73"/>
    <mergeCell ref="K74:K78"/>
    <mergeCell ref="K64:K68"/>
    <mergeCell ref="K89:K93"/>
    <mergeCell ref="K94:K98"/>
    <mergeCell ref="J74:J78"/>
    <mergeCell ref="E54:E58"/>
    <mergeCell ref="E59:E63"/>
    <mergeCell ref="L2:S2"/>
    <mergeCell ref="S29:S33"/>
    <mergeCell ref="Q144:Q148"/>
    <mergeCell ref="Q109:Q113"/>
    <mergeCell ref="Q49:Q53"/>
    <mergeCell ref="Q69:Q73"/>
    <mergeCell ref="Q74:Q78"/>
    <mergeCell ref="R59:R63"/>
    <mergeCell ref="R54:R58"/>
    <mergeCell ref="R69:R73"/>
    <mergeCell ref="Q99:Q103"/>
    <mergeCell ref="P69:P123"/>
    <mergeCell ref="Q119:Q123"/>
    <mergeCell ref="O119:O123"/>
    <mergeCell ref="O69:O73"/>
    <mergeCell ref="O114:O118"/>
    <mergeCell ref="R4:R8"/>
    <mergeCell ref="O14:O18"/>
    <mergeCell ref="O59:O63"/>
    <mergeCell ref="Q104:Q108"/>
    <mergeCell ref="Q84:Q88"/>
    <mergeCell ref="Q89:Q93"/>
    <mergeCell ref="Q94:Q98"/>
    <mergeCell ref="Q79:Q83"/>
    <mergeCell ref="Q44:Q48"/>
    <mergeCell ref="Q54:Q58"/>
    <mergeCell ref="Q59:Q63"/>
    <mergeCell ref="H59:H63"/>
    <mergeCell ref="G64:G68"/>
    <mergeCell ref="H64:H68"/>
    <mergeCell ref="G74:G78"/>
    <mergeCell ref="G69:G73"/>
    <mergeCell ref="H69:H73"/>
    <mergeCell ref="I69:I73"/>
    <mergeCell ref="I54:I58"/>
    <mergeCell ref="I59:I63"/>
    <mergeCell ref="O64:O68"/>
    <mergeCell ref="G4:G8"/>
    <mergeCell ref="H4:H8"/>
    <mergeCell ref="H19:H23"/>
    <mergeCell ref="E4:E8"/>
    <mergeCell ref="E9:E13"/>
    <mergeCell ref="E14:E18"/>
    <mergeCell ref="E19:E23"/>
    <mergeCell ref="E69:E73"/>
    <mergeCell ref="E74:E78"/>
    <mergeCell ref="E49:E53"/>
    <mergeCell ref="G9:G13"/>
    <mergeCell ref="H9:H13"/>
    <mergeCell ref="B69:B73"/>
    <mergeCell ref="B74:B78"/>
    <mergeCell ref="B79:B83"/>
    <mergeCell ref="A39:A68"/>
    <mergeCell ref="A4:A38"/>
    <mergeCell ref="B34:B38"/>
    <mergeCell ref="B14:B18"/>
    <mergeCell ref="B19:B23"/>
    <mergeCell ref="B24:B28"/>
    <mergeCell ref="B29:B33"/>
    <mergeCell ref="B39:B43"/>
    <mergeCell ref="B44:B48"/>
    <mergeCell ref="B49:B53"/>
    <mergeCell ref="B54:B58"/>
    <mergeCell ref="B59:B63"/>
    <mergeCell ref="A69:A123"/>
    <mergeCell ref="B104:B108"/>
    <mergeCell ref="B64:B68"/>
    <mergeCell ref="B9:B13"/>
    <mergeCell ref="B4:B8"/>
    <mergeCell ref="B109:B113"/>
    <mergeCell ref="B84:B88"/>
    <mergeCell ref="K114:K118"/>
    <mergeCell ref="J114:J118"/>
    <mergeCell ref="K49:K53"/>
    <mergeCell ref="K109:K113"/>
    <mergeCell ref="K59:K63"/>
    <mergeCell ref="K54:K58"/>
    <mergeCell ref="J69:J73"/>
    <mergeCell ref="J59:J63"/>
    <mergeCell ref="J54:J58"/>
    <mergeCell ref="J49:J53"/>
    <mergeCell ref="J99:J103"/>
    <mergeCell ref="J84:J88"/>
    <mergeCell ref="K99:K103"/>
    <mergeCell ref="J64:J68"/>
    <mergeCell ref="J104:J108"/>
    <mergeCell ref="I79:I83"/>
    <mergeCell ref="H79:H83"/>
    <mergeCell ref="H74:H78"/>
    <mergeCell ref="I74:I78"/>
    <mergeCell ref="G79:G83"/>
    <mergeCell ref="I124:I128"/>
    <mergeCell ref="I129:I133"/>
    <mergeCell ref="G84:G88"/>
    <mergeCell ref="H94:H98"/>
    <mergeCell ref="H89:H93"/>
    <mergeCell ref="H84:H88"/>
    <mergeCell ref="I89:I93"/>
    <mergeCell ref="I94:I98"/>
    <mergeCell ref="G94:G98"/>
    <mergeCell ref="G124:G128"/>
    <mergeCell ref="G129:G133"/>
    <mergeCell ref="J139:J143"/>
    <mergeCell ref="J144:J148"/>
    <mergeCell ref="I109:I113"/>
    <mergeCell ref="I114:I118"/>
    <mergeCell ref="I134:I138"/>
    <mergeCell ref="H139:H143"/>
    <mergeCell ref="H144:H148"/>
    <mergeCell ref="J124:J128"/>
    <mergeCell ref="J129:J133"/>
    <mergeCell ref="J134:J138"/>
    <mergeCell ref="J109:J113"/>
    <mergeCell ref="H134:H138"/>
    <mergeCell ref="H114:H118"/>
    <mergeCell ref="B99:B103"/>
    <mergeCell ref="H104:H108"/>
    <mergeCell ref="H99:H103"/>
    <mergeCell ref="E109:E113"/>
    <mergeCell ref="E114:E118"/>
    <mergeCell ref="E119:E123"/>
    <mergeCell ref="E124:E128"/>
    <mergeCell ref="B119:B123"/>
    <mergeCell ref="G119:G123"/>
    <mergeCell ref="H119:H123"/>
    <mergeCell ref="G114:G118"/>
    <mergeCell ref="G109:G113"/>
    <mergeCell ref="G104:G108"/>
    <mergeCell ref="G99:G103"/>
    <mergeCell ref="J29:J33"/>
    <mergeCell ref="J24:J28"/>
    <mergeCell ref="J19:J23"/>
    <mergeCell ref="M39:M68"/>
    <mergeCell ref="N39:N68"/>
    <mergeCell ref="L39:L68"/>
    <mergeCell ref="G44:G48"/>
    <mergeCell ref="G39:G43"/>
    <mergeCell ref="E39:E43"/>
    <mergeCell ref="E44:E48"/>
    <mergeCell ref="J44:J48"/>
    <mergeCell ref="J39:J43"/>
    <mergeCell ref="E24:E28"/>
    <mergeCell ref="E29:E33"/>
    <mergeCell ref="E34:E38"/>
    <mergeCell ref="H54:H58"/>
    <mergeCell ref="G54:G58"/>
    <mergeCell ref="H49:H53"/>
    <mergeCell ref="G49:G53"/>
    <mergeCell ref="G59:G63"/>
    <mergeCell ref="E64:E68"/>
    <mergeCell ref="I64:I68"/>
    <mergeCell ref="S39:S43"/>
    <mergeCell ref="R44:R48"/>
    <mergeCell ref="R39:R43"/>
    <mergeCell ref="S49:S53"/>
    <mergeCell ref="S54:S58"/>
    <mergeCell ref="G19:G23"/>
    <mergeCell ref="I14:I18"/>
    <mergeCell ref="I19:I23"/>
    <mergeCell ref="H44:H48"/>
    <mergeCell ref="I39:I43"/>
    <mergeCell ref="K44:K48"/>
    <mergeCell ref="K39:K43"/>
    <mergeCell ref="G29:G33"/>
    <mergeCell ref="H24:H28"/>
    <mergeCell ref="H29:H33"/>
    <mergeCell ref="H39:H43"/>
    <mergeCell ref="I49:I53"/>
    <mergeCell ref="P39:P68"/>
    <mergeCell ref="Q64:Q68"/>
    <mergeCell ref="O39:O43"/>
    <mergeCell ref="O44:O48"/>
    <mergeCell ref="O49:O53"/>
    <mergeCell ref="O54:O58"/>
    <mergeCell ref="I44:I48"/>
    <mergeCell ref="B134:B138"/>
    <mergeCell ref="O74:O78"/>
    <mergeCell ref="J94:J98"/>
    <mergeCell ref="J89:J93"/>
    <mergeCell ref="J79:J83"/>
    <mergeCell ref="I84:I88"/>
    <mergeCell ref="L69:L123"/>
    <mergeCell ref="M69:M123"/>
    <mergeCell ref="N69:N123"/>
    <mergeCell ref="I99:I103"/>
    <mergeCell ref="I104:I108"/>
    <mergeCell ref="I119:I123"/>
    <mergeCell ref="O99:O103"/>
    <mergeCell ref="O79:O83"/>
    <mergeCell ref="O84:O88"/>
    <mergeCell ref="O89:O93"/>
    <mergeCell ref="O94:O98"/>
    <mergeCell ref="B124:B128"/>
    <mergeCell ref="B129:B133"/>
    <mergeCell ref="B94:B98"/>
    <mergeCell ref="B89:B93"/>
    <mergeCell ref="B114:B118"/>
    <mergeCell ref="G89:G93"/>
    <mergeCell ref="H109:H113"/>
    <mergeCell ref="A124:A153"/>
    <mergeCell ref="H124:H128"/>
    <mergeCell ref="H129:H133"/>
    <mergeCell ref="R159:R163"/>
    <mergeCell ref="K149:K153"/>
    <mergeCell ref="L124:L153"/>
    <mergeCell ref="M124:M153"/>
    <mergeCell ref="K124:K128"/>
    <mergeCell ref="K129:K133"/>
    <mergeCell ref="N154:N173"/>
    <mergeCell ref="Q164:Q168"/>
    <mergeCell ref="O154:O158"/>
    <mergeCell ref="B169:B173"/>
    <mergeCell ref="E154:E158"/>
    <mergeCell ref="I159:I163"/>
    <mergeCell ref="I164:I168"/>
    <mergeCell ref="I169:I173"/>
    <mergeCell ref="H159:H163"/>
    <mergeCell ref="E169:E173"/>
    <mergeCell ref="H164:H168"/>
    <mergeCell ref="I154:I158"/>
    <mergeCell ref="A154:A173"/>
    <mergeCell ref="G154:G158"/>
    <mergeCell ref="G159:G163"/>
    <mergeCell ref="G164:G168"/>
    <mergeCell ref="G169:G173"/>
    <mergeCell ref="B154:B158"/>
    <mergeCell ref="B159:B163"/>
    <mergeCell ref="B164:B168"/>
    <mergeCell ref="O164:O168"/>
    <mergeCell ref="S159:S163"/>
    <mergeCell ref="K164:K168"/>
    <mergeCell ref="J164:J168"/>
    <mergeCell ref="H154:H158"/>
    <mergeCell ref="R164:R168"/>
    <mergeCell ref="L154:L173"/>
    <mergeCell ref="M154:M173"/>
    <mergeCell ref="K169:K173"/>
    <mergeCell ref="H169:H173"/>
    <mergeCell ref="R169:R173"/>
    <mergeCell ref="S164:S168"/>
    <mergeCell ref="S169:S173"/>
    <mergeCell ref="O169:O173"/>
    <mergeCell ref="Q169:Q173"/>
    <mergeCell ref="P154:P173"/>
    <mergeCell ref="O159:O163"/>
    <mergeCell ref="R154:R158"/>
    <mergeCell ref="S154:S158"/>
    <mergeCell ref="Q159:Q163"/>
    <mergeCell ref="J169:J173"/>
    <mergeCell ref="K159:K163"/>
    <mergeCell ref="J154:J158"/>
    <mergeCell ref="J159:J163"/>
    <mergeCell ref="K154:K158"/>
    <mergeCell ref="Q154:Q158"/>
    <mergeCell ref="R64:R68"/>
    <mergeCell ref="K79:K83"/>
    <mergeCell ref="K84:K88"/>
    <mergeCell ref="O104:O108"/>
    <mergeCell ref="O109:O113"/>
    <mergeCell ref="R74:R78"/>
    <mergeCell ref="R94:R98"/>
    <mergeCell ref="R114:R118"/>
    <mergeCell ref="K139:K143"/>
    <mergeCell ref="O129:O133"/>
    <mergeCell ref="O134:O138"/>
    <mergeCell ref="R124:R128"/>
    <mergeCell ref="R129:R133"/>
    <mergeCell ref="R134:R138"/>
    <mergeCell ref="O124:O128"/>
    <mergeCell ref="K134:K138"/>
    <mergeCell ref="K144:K148"/>
    <mergeCell ref="I4:I8"/>
    <mergeCell ref="J4:J8"/>
    <mergeCell ref="J14:J18"/>
    <mergeCell ref="P4:P38"/>
    <mergeCell ref="Q34:Q38"/>
    <mergeCell ref="R34:R38"/>
    <mergeCell ref="R14:R18"/>
    <mergeCell ref="S34:S38"/>
    <mergeCell ref="R24:R28"/>
    <mergeCell ref="R29:R33"/>
    <mergeCell ref="Q14:Q18"/>
    <mergeCell ref="Q19:Q23"/>
    <mergeCell ref="Q9:Q13"/>
    <mergeCell ref="R9:R13"/>
    <mergeCell ref="S9:S13"/>
    <mergeCell ref="O34:O38"/>
    <mergeCell ref="I34:I38"/>
    <mergeCell ref="J34:J38"/>
    <mergeCell ref="S4:S8"/>
    <mergeCell ref="O19:O23"/>
    <mergeCell ref="O24:O28"/>
    <mergeCell ref="I24:I28"/>
    <mergeCell ref="I29:I33"/>
    <mergeCell ref="Q4:Q8"/>
    <mergeCell ref="T169:T173"/>
    <mergeCell ref="T164:T168"/>
    <mergeCell ref="T4:T8"/>
    <mergeCell ref="T14:T18"/>
    <mergeCell ref="T19:T23"/>
    <mergeCell ref="T24:T28"/>
    <mergeCell ref="T29:T33"/>
    <mergeCell ref="T39:T43"/>
    <mergeCell ref="T84:T88"/>
    <mergeCell ref="T89:T93"/>
    <mergeCell ref="T144:T148"/>
    <mergeCell ref="T154:T158"/>
    <mergeCell ref="T159:T163"/>
    <mergeCell ref="T114:T118"/>
    <mergeCell ref="T124:T128"/>
    <mergeCell ref="T129:T133"/>
    <mergeCell ref="T134:T138"/>
    <mergeCell ref="T139:T143"/>
    <mergeCell ref="T119:T123"/>
    <mergeCell ref="T59:T63"/>
    <mergeCell ref="T69:T73"/>
    <mergeCell ref="T94:T98"/>
    <mergeCell ref="T99:T103"/>
    <mergeCell ref="Q39:Q43"/>
    <mergeCell ref="T34:T38"/>
    <mergeCell ref="G14:G18"/>
    <mergeCell ref="H14:H18"/>
    <mergeCell ref="J1:T1"/>
    <mergeCell ref="T2:T3"/>
    <mergeCell ref="T74:T78"/>
    <mergeCell ref="T79:T83"/>
    <mergeCell ref="T44:T48"/>
    <mergeCell ref="S24:S28"/>
    <mergeCell ref="T49:T53"/>
    <mergeCell ref="T54:T58"/>
    <mergeCell ref="O4:O8"/>
    <mergeCell ref="O29:O33"/>
    <mergeCell ref="G34:G38"/>
    <mergeCell ref="H34:H38"/>
    <mergeCell ref="K19:K23"/>
    <mergeCell ref="K24:K28"/>
    <mergeCell ref="K29:K33"/>
    <mergeCell ref="M4:M38"/>
    <mergeCell ref="N4:N38"/>
    <mergeCell ref="K4:K8"/>
    <mergeCell ref="K34:K38"/>
    <mergeCell ref="L4:L38"/>
    <mergeCell ref="P124:P153"/>
    <mergeCell ref="Q149:Q153"/>
    <mergeCell ref="T9:T13"/>
    <mergeCell ref="Q29:Q33"/>
    <mergeCell ref="S19:S23"/>
    <mergeCell ref="S14:S18"/>
    <mergeCell ref="R19:R23"/>
    <mergeCell ref="T109:T113"/>
    <mergeCell ref="S69:S73"/>
    <mergeCell ref="R84:R88"/>
    <mergeCell ref="S79:S83"/>
    <mergeCell ref="R79:R83"/>
    <mergeCell ref="S84:S88"/>
    <mergeCell ref="S74:S78"/>
    <mergeCell ref="S99:S103"/>
    <mergeCell ref="S94:S98"/>
    <mergeCell ref="S89:S93"/>
    <mergeCell ref="S109:S113"/>
    <mergeCell ref="R109:R113"/>
    <mergeCell ref="R104:R108"/>
    <mergeCell ref="R99:R103"/>
    <mergeCell ref="R89:R93"/>
    <mergeCell ref="S104:S108"/>
    <mergeCell ref="Q24:Q28"/>
    <mergeCell ref="Q124:Q128"/>
    <mergeCell ref="Q129:Q133"/>
    <mergeCell ref="Q134:Q138"/>
    <mergeCell ref="Q139:Q143"/>
    <mergeCell ref="R149:R153"/>
    <mergeCell ref="S64:S68"/>
    <mergeCell ref="T64:T68"/>
    <mergeCell ref="S44:S48"/>
    <mergeCell ref="R139:R143"/>
    <mergeCell ref="S119:S123"/>
    <mergeCell ref="Q114:Q118"/>
    <mergeCell ref="S114:S118"/>
    <mergeCell ref="S124:S128"/>
    <mergeCell ref="S129:S133"/>
    <mergeCell ref="S134:S138"/>
    <mergeCell ref="S139:S143"/>
    <mergeCell ref="S144:S148"/>
    <mergeCell ref="S149:S153"/>
    <mergeCell ref="T149:T153"/>
    <mergeCell ref="R119:R123"/>
    <mergeCell ref="R144:R148"/>
    <mergeCell ref="T104:T108"/>
    <mergeCell ref="S59:S63"/>
    <mergeCell ref="R49:R53"/>
    <mergeCell ref="I9:I13"/>
    <mergeCell ref="J9:J13"/>
    <mergeCell ref="K9:K13"/>
    <mergeCell ref="O9:O13"/>
    <mergeCell ref="B149:B153"/>
    <mergeCell ref="G149:G153"/>
    <mergeCell ref="H149:H153"/>
    <mergeCell ref="I149:I153"/>
    <mergeCell ref="E149:E153"/>
    <mergeCell ref="J119:J123"/>
    <mergeCell ref="K119:K123"/>
    <mergeCell ref="J149:J153"/>
    <mergeCell ref="N124:N153"/>
    <mergeCell ref="O149:O153"/>
    <mergeCell ref="O139:O143"/>
    <mergeCell ref="O144:O148"/>
    <mergeCell ref="K14:K18"/>
    <mergeCell ref="B139:B143"/>
    <mergeCell ref="G144:G148"/>
    <mergeCell ref="B144:B148"/>
    <mergeCell ref="I139:I143"/>
    <mergeCell ref="I144:I148"/>
    <mergeCell ref="G134:G138"/>
    <mergeCell ref="G139:G14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238"/>
  <sheetViews>
    <sheetView topLeftCell="A218" workbookViewId="0">
      <selection activeCell="D239" sqref="D239"/>
    </sheetView>
  </sheetViews>
  <sheetFormatPr baseColWidth="10" defaultRowHeight="12.75" x14ac:dyDescent="0.2"/>
  <cols>
    <col min="1" max="1" width="16" style="17" customWidth="1"/>
    <col min="2" max="2" width="15.28515625" style="17" bestFit="1" customWidth="1"/>
    <col min="3" max="3" width="5.7109375" style="17" bestFit="1" customWidth="1"/>
    <col min="4" max="4" width="10.5703125" style="17" bestFit="1" customWidth="1"/>
    <col min="5" max="5" width="12.140625" style="57" bestFit="1" customWidth="1"/>
    <col min="6" max="6" width="15.28515625" style="17" bestFit="1" customWidth="1"/>
    <col min="7" max="7" width="9.7109375" style="17" bestFit="1" customWidth="1"/>
    <col min="8" max="8" width="25.42578125" style="17" bestFit="1" customWidth="1"/>
    <col min="9" max="9" width="12.85546875" style="17" bestFit="1" customWidth="1"/>
    <col min="10" max="10" width="12.7109375" style="17" bestFit="1" customWidth="1"/>
    <col min="11" max="11" width="12.85546875" style="17" bestFit="1" customWidth="1"/>
    <col min="12" max="12" width="13.5703125" style="17" bestFit="1" customWidth="1"/>
    <col min="13" max="13" width="18.28515625" style="17" bestFit="1" customWidth="1"/>
    <col min="14" max="14" width="28.28515625" style="17" bestFit="1" customWidth="1"/>
    <col min="15" max="15" width="12" style="39" bestFit="1" customWidth="1"/>
    <col min="16" max="16" width="18.28515625" style="17" bestFit="1" customWidth="1"/>
    <col min="17" max="17" width="22" style="4" bestFit="1" customWidth="1"/>
    <col min="18" max="18" width="10.140625" style="39" bestFit="1" customWidth="1"/>
    <col min="19" max="19" width="25.7109375" style="17" customWidth="1"/>
    <col min="20" max="22" width="27" style="17" customWidth="1"/>
    <col min="23" max="23" width="25.7109375" style="17" customWidth="1"/>
    <col min="24" max="24" width="12.28515625" style="17" bestFit="1" customWidth="1"/>
    <col min="25" max="26" width="11.42578125" style="17"/>
    <col min="27" max="27" width="12.28515625" style="17" bestFit="1" customWidth="1"/>
    <col min="28" max="16384" width="11.42578125" style="17"/>
  </cols>
  <sheetData>
    <row r="1" spans="1:25" x14ac:dyDescent="0.2">
      <c r="A1" s="161" t="s">
        <v>103</v>
      </c>
      <c r="B1" s="161"/>
      <c r="C1" s="161"/>
      <c r="D1" s="161"/>
      <c r="E1" s="161"/>
      <c r="F1" s="161"/>
      <c r="G1" s="161"/>
      <c r="H1" s="161"/>
      <c r="I1" s="162"/>
      <c r="J1" s="161" t="s">
        <v>23</v>
      </c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</row>
    <row r="2" spans="1:25" ht="12.75" customHeight="1" x14ac:dyDescent="0.2">
      <c r="A2" s="161"/>
      <c r="B2" s="161"/>
      <c r="C2" s="161"/>
      <c r="D2" s="161"/>
      <c r="E2" s="161"/>
      <c r="F2" s="161"/>
      <c r="G2" s="161"/>
      <c r="H2" s="161"/>
      <c r="I2" s="162"/>
      <c r="J2" s="189" t="s">
        <v>0</v>
      </c>
      <c r="K2" s="191"/>
      <c r="L2" s="189" t="s">
        <v>22</v>
      </c>
      <c r="M2" s="190"/>
      <c r="N2" s="190"/>
      <c r="O2" s="190"/>
      <c r="P2" s="190"/>
      <c r="Q2" s="190"/>
      <c r="R2" s="190"/>
      <c r="S2" s="190"/>
      <c r="T2" s="190"/>
      <c r="U2" s="190"/>
      <c r="V2" s="191"/>
      <c r="W2" s="163" t="s">
        <v>80</v>
      </c>
    </row>
    <row r="3" spans="1:25" ht="38.25" x14ac:dyDescent="0.2">
      <c r="A3" s="5" t="s">
        <v>109</v>
      </c>
      <c r="B3" s="5" t="s">
        <v>91</v>
      </c>
      <c r="C3" s="6" t="s">
        <v>2</v>
      </c>
      <c r="D3" s="6" t="s">
        <v>3</v>
      </c>
      <c r="E3" s="38" t="s">
        <v>4</v>
      </c>
      <c r="F3" s="6" t="s">
        <v>5</v>
      </c>
      <c r="G3" s="6" t="s">
        <v>6</v>
      </c>
      <c r="H3" s="8" t="s">
        <v>25</v>
      </c>
      <c r="I3" s="7" t="s">
        <v>37</v>
      </c>
      <c r="J3" s="7" t="s">
        <v>39</v>
      </c>
      <c r="K3" s="1" t="s">
        <v>38</v>
      </c>
      <c r="L3" s="6" t="s">
        <v>32</v>
      </c>
      <c r="M3" s="6" t="s">
        <v>7</v>
      </c>
      <c r="N3" s="6" t="s">
        <v>31</v>
      </c>
      <c r="O3" s="38" t="s">
        <v>30</v>
      </c>
      <c r="P3" s="6" t="s">
        <v>7</v>
      </c>
      <c r="Q3" s="6" t="s">
        <v>30</v>
      </c>
      <c r="R3" s="38" t="s">
        <v>42</v>
      </c>
      <c r="S3" s="6" t="s">
        <v>29</v>
      </c>
      <c r="T3" s="6" t="s">
        <v>93</v>
      </c>
      <c r="U3" s="6" t="s">
        <v>7</v>
      </c>
      <c r="V3" s="6" t="s">
        <v>118</v>
      </c>
      <c r="W3" s="143"/>
    </row>
    <row r="4" spans="1:25" x14ac:dyDescent="0.2">
      <c r="A4" s="160" t="s">
        <v>8</v>
      </c>
      <c r="B4" s="147">
        <v>20</v>
      </c>
      <c r="C4" s="26">
        <v>1</v>
      </c>
      <c r="D4" s="49">
        <v>20.028099999999998</v>
      </c>
      <c r="E4" s="197">
        <f>[1]dérive!$C$68*1000</f>
        <v>-7.0000000000014495E-3</v>
      </c>
      <c r="F4" s="37">
        <f>D4+$E$4</f>
        <v>20.021099999999997</v>
      </c>
      <c r="G4" s="153">
        <f>AVERAGE(F4:F8)</f>
        <v>20.021539999999995</v>
      </c>
      <c r="H4" s="153">
        <f>G4-B4</f>
        <v>2.1539999999994563E-2</v>
      </c>
      <c r="I4" s="138">
        <f>((MAX(D4:D8)-MIN(D4:D8))/2.33)/1000</f>
        <v>5.5793991416331455E-7</v>
      </c>
      <c r="J4" s="141">
        <f>5.5/3</f>
        <v>1.8333333333333333</v>
      </c>
      <c r="K4" s="138">
        <f>I4*J4</f>
        <v>1.0228898426327433E-6</v>
      </c>
      <c r="L4" s="160">
        <v>9.9999999999999995E-7</v>
      </c>
      <c r="M4" s="160">
        <f>SQRT(12)</f>
        <v>3.4641016151377544</v>
      </c>
      <c r="N4" s="138">
        <f>L4/M4</f>
        <v>2.8867513459481289E-7</v>
      </c>
      <c r="O4" s="144">
        <f>[1]dérive!$D$68</f>
        <v>7.9999999999999996E-6</v>
      </c>
      <c r="P4" s="160">
        <v>2</v>
      </c>
      <c r="Q4" s="138">
        <f>O4/$P$4</f>
        <v>3.9999999999999998E-6</v>
      </c>
      <c r="R4" s="156"/>
      <c r="S4" s="159">
        <f>Q4</f>
        <v>3.9999999999999998E-6</v>
      </c>
      <c r="T4" s="159">
        <f>0.0006*B4/1000</f>
        <v>1.1999999999999999E-5</v>
      </c>
      <c r="U4" s="160">
        <f>2*SQRT(3)</f>
        <v>3.4641016151377544</v>
      </c>
      <c r="V4" s="159">
        <f>T4/$U$4</f>
        <v>3.4641016151377543E-6</v>
      </c>
      <c r="W4" s="159">
        <f>SQRT((K4^2)+(Q4^2)+(S4^2)+(V4^2))</f>
        <v>6.7116543139647199E-6</v>
      </c>
      <c r="Y4" s="17">
        <f>T4/(2*SQRT(3))</f>
        <v>3.4641016151377543E-6</v>
      </c>
    </row>
    <row r="5" spans="1:25" x14ac:dyDescent="0.2">
      <c r="A5" s="142"/>
      <c r="B5" s="142"/>
      <c r="C5" s="26">
        <v>2</v>
      </c>
      <c r="D5" s="49">
        <v>20.027899999999999</v>
      </c>
      <c r="E5" s="198"/>
      <c r="F5" s="37">
        <f>D5+$E$4</f>
        <v>20.020899999999997</v>
      </c>
      <c r="G5" s="154"/>
      <c r="H5" s="154"/>
      <c r="I5" s="139"/>
      <c r="J5" s="142"/>
      <c r="K5" s="139"/>
      <c r="L5" s="142"/>
      <c r="M5" s="142"/>
      <c r="N5" s="139"/>
      <c r="O5" s="145"/>
      <c r="P5" s="142"/>
      <c r="Q5" s="139"/>
      <c r="R5" s="157"/>
      <c r="S5" s="139"/>
      <c r="T5" s="139"/>
      <c r="U5" s="142"/>
      <c r="V5" s="139"/>
      <c r="W5" s="139"/>
    </row>
    <row r="6" spans="1:25" ht="12.6" customHeight="1" x14ac:dyDescent="0.2">
      <c r="A6" s="142"/>
      <c r="B6" s="142"/>
      <c r="C6" s="18">
        <v>3</v>
      </c>
      <c r="D6" s="49">
        <v>20.0288</v>
      </c>
      <c r="E6" s="198"/>
      <c r="F6" s="37">
        <f>D6+$E$4</f>
        <v>20.021799999999999</v>
      </c>
      <c r="G6" s="154"/>
      <c r="H6" s="154"/>
      <c r="I6" s="139"/>
      <c r="J6" s="142"/>
      <c r="K6" s="139"/>
      <c r="L6" s="142"/>
      <c r="M6" s="142"/>
      <c r="N6" s="139"/>
      <c r="O6" s="145"/>
      <c r="P6" s="142"/>
      <c r="Q6" s="139"/>
      <c r="R6" s="157"/>
      <c r="S6" s="139"/>
      <c r="T6" s="139"/>
      <c r="U6" s="142"/>
      <c r="V6" s="139"/>
      <c r="W6" s="139"/>
    </row>
    <row r="7" spans="1:25" ht="12.6" customHeight="1" x14ac:dyDescent="0.2">
      <c r="A7" s="142"/>
      <c r="B7" s="142"/>
      <c r="C7" s="18">
        <v>4</v>
      </c>
      <c r="D7" s="49">
        <v>20.029199999999999</v>
      </c>
      <c r="E7" s="198"/>
      <c r="F7" s="37">
        <f>D7+$E$4</f>
        <v>20.022199999999998</v>
      </c>
      <c r="G7" s="154"/>
      <c r="H7" s="154"/>
      <c r="I7" s="139"/>
      <c r="J7" s="142"/>
      <c r="K7" s="139"/>
      <c r="L7" s="142"/>
      <c r="M7" s="142"/>
      <c r="N7" s="139"/>
      <c r="O7" s="145"/>
      <c r="P7" s="142"/>
      <c r="Q7" s="139"/>
      <c r="R7" s="157"/>
      <c r="S7" s="139"/>
      <c r="T7" s="139"/>
      <c r="U7" s="142"/>
      <c r="V7" s="139"/>
      <c r="W7" s="139"/>
    </row>
    <row r="8" spans="1:25" ht="12.6" customHeight="1" x14ac:dyDescent="0.2">
      <c r="A8" s="142"/>
      <c r="B8" s="143"/>
      <c r="C8" s="18">
        <v>5</v>
      </c>
      <c r="D8" s="49">
        <v>20.028700000000001</v>
      </c>
      <c r="E8" s="199"/>
      <c r="F8" s="37">
        <f>D8+$E$4</f>
        <v>20.021699999999999</v>
      </c>
      <c r="G8" s="155"/>
      <c r="H8" s="155"/>
      <c r="I8" s="140"/>
      <c r="J8" s="143"/>
      <c r="K8" s="140"/>
      <c r="L8" s="142"/>
      <c r="M8" s="142"/>
      <c r="N8" s="139"/>
      <c r="O8" s="146"/>
      <c r="P8" s="142"/>
      <c r="Q8" s="140"/>
      <c r="R8" s="158"/>
      <c r="S8" s="140"/>
      <c r="T8" s="140"/>
      <c r="U8" s="142"/>
      <c r="V8" s="140"/>
      <c r="W8" s="140"/>
    </row>
    <row r="9" spans="1:25" ht="12.6" customHeight="1" x14ac:dyDescent="0.2">
      <c r="A9" s="142"/>
      <c r="B9" s="147">
        <v>50</v>
      </c>
      <c r="C9" s="18">
        <v>1</v>
      </c>
      <c r="D9" s="49">
        <v>50.021599999999999</v>
      </c>
      <c r="E9" s="197">
        <f>[1]dérive!$C$69*1000</f>
        <v>0</v>
      </c>
      <c r="F9" s="37">
        <f>D9+$E$9</f>
        <v>50.021599999999999</v>
      </c>
      <c r="G9" s="153">
        <f>AVERAGE(F9:F13)</f>
        <v>50.021099999999997</v>
      </c>
      <c r="H9" s="153">
        <f>G9-B9</f>
        <v>2.109999999999701E-2</v>
      </c>
      <c r="I9" s="138">
        <f>((MAX(D9:D13)-MIN(D9:D13))/2.33)/1000</f>
        <v>4.2918454935522293E-7</v>
      </c>
      <c r="J9" s="141">
        <f>5.5/3</f>
        <v>1.8333333333333333</v>
      </c>
      <c r="K9" s="138">
        <f>I9*J9</f>
        <v>7.8683834048457536E-7</v>
      </c>
      <c r="L9" s="142"/>
      <c r="M9" s="142"/>
      <c r="N9" s="139"/>
      <c r="O9" s="144">
        <f>[1]dérive!$D$69</f>
        <v>1.7E-5</v>
      </c>
      <c r="P9" s="142"/>
      <c r="Q9" s="138">
        <f>O9/$P$4</f>
        <v>8.4999999999999999E-6</v>
      </c>
      <c r="R9" s="156"/>
      <c r="S9" s="159">
        <f>Q9</f>
        <v>8.4999999999999999E-6</v>
      </c>
      <c r="T9" s="159">
        <f>0.0006*B9/1000</f>
        <v>2.9999999999999997E-5</v>
      </c>
      <c r="U9" s="142"/>
      <c r="V9" s="159">
        <f>T9/$U$4</f>
        <v>8.6602540378443868E-6</v>
      </c>
      <c r="W9" s="159">
        <f>SQRT((K9^2)+(Q9^2)+(S9^2)+(V9^2))</f>
        <v>1.4836411782302907E-5</v>
      </c>
    </row>
    <row r="10" spans="1:25" ht="12.6" customHeight="1" x14ac:dyDescent="0.2">
      <c r="A10" s="142"/>
      <c r="B10" s="142"/>
      <c r="C10" s="18">
        <v>2</v>
      </c>
      <c r="D10" s="49">
        <v>50.021000000000001</v>
      </c>
      <c r="E10" s="198"/>
      <c r="F10" s="37">
        <f>D10+$E$9</f>
        <v>50.021000000000001</v>
      </c>
      <c r="G10" s="154"/>
      <c r="H10" s="154"/>
      <c r="I10" s="139"/>
      <c r="J10" s="142"/>
      <c r="K10" s="139"/>
      <c r="L10" s="142"/>
      <c r="M10" s="142"/>
      <c r="N10" s="139"/>
      <c r="O10" s="145"/>
      <c r="P10" s="142"/>
      <c r="Q10" s="139"/>
      <c r="R10" s="157"/>
      <c r="S10" s="139"/>
      <c r="T10" s="139"/>
      <c r="U10" s="142"/>
      <c r="V10" s="139"/>
      <c r="W10" s="139"/>
    </row>
    <row r="11" spans="1:25" ht="12.6" customHeight="1" x14ac:dyDescent="0.2">
      <c r="A11" s="142"/>
      <c r="B11" s="142"/>
      <c r="C11" s="18">
        <v>3</v>
      </c>
      <c r="D11" s="49">
        <v>50.020899999999997</v>
      </c>
      <c r="E11" s="198"/>
      <c r="F11" s="37">
        <f>D11+$E$9</f>
        <v>50.020899999999997</v>
      </c>
      <c r="G11" s="154"/>
      <c r="H11" s="154"/>
      <c r="I11" s="139"/>
      <c r="J11" s="142"/>
      <c r="K11" s="139"/>
      <c r="L11" s="142"/>
      <c r="M11" s="142"/>
      <c r="N11" s="139"/>
      <c r="O11" s="145"/>
      <c r="P11" s="142"/>
      <c r="Q11" s="139"/>
      <c r="R11" s="157"/>
      <c r="S11" s="139"/>
      <c r="T11" s="139"/>
      <c r="U11" s="142"/>
      <c r="V11" s="139"/>
      <c r="W11" s="139"/>
    </row>
    <row r="12" spans="1:25" ht="12.6" customHeight="1" x14ac:dyDescent="0.2">
      <c r="A12" s="142"/>
      <c r="B12" s="142"/>
      <c r="C12" s="18">
        <v>4</v>
      </c>
      <c r="D12" s="49">
        <v>50.0214</v>
      </c>
      <c r="E12" s="198"/>
      <c r="F12" s="37">
        <f>D12+$E$9</f>
        <v>50.0214</v>
      </c>
      <c r="G12" s="154"/>
      <c r="H12" s="154"/>
      <c r="I12" s="139"/>
      <c r="J12" s="142"/>
      <c r="K12" s="139"/>
      <c r="L12" s="142"/>
      <c r="M12" s="142"/>
      <c r="N12" s="139"/>
      <c r="O12" s="145"/>
      <c r="P12" s="142"/>
      <c r="Q12" s="139"/>
      <c r="R12" s="157"/>
      <c r="S12" s="139"/>
      <c r="T12" s="139"/>
      <c r="U12" s="142"/>
      <c r="V12" s="139"/>
      <c r="W12" s="139"/>
    </row>
    <row r="13" spans="1:25" ht="12.6" customHeight="1" x14ac:dyDescent="0.2">
      <c r="A13" s="142"/>
      <c r="B13" s="143"/>
      <c r="C13" s="18">
        <v>5</v>
      </c>
      <c r="D13" s="49">
        <v>50.020600000000002</v>
      </c>
      <c r="E13" s="199"/>
      <c r="F13" s="37">
        <f>D13+$E$9</f>
        <v>50.020600000000002</v>
      </c>
      <c r="G13" s="155"/>
      <c r="H13" s="155"/>
      <c r="I13" s="140"/>
      <c r="J13" s="143"/>
      <c r="K13" s="140"/>
      <c r="L13" s="142"/>
      <c r="M13" s="142"/>
      <c r="N13" s="139"/>
      <c r="O13" s="146"/>
      <c r="P13" s="142"/>
      <c r="Q13" s="140"/>
      <c r="R13" s="158"/>
      <c r="S13" s="140"/>
      <c r="T13" s="140"/>
      <c r="U13" s="142"/>
      <c r="V13" s="140"/>
      <c r="W13" s="140"/>
    </row>
    <row r="14" spans="1:25" ht="12.6" customHeight="1" x14ac:dyDescent="0.2">
      <c r="A14" s="142"/>
      <c r="B14" s="147">
        <v>100</v>
      </c>
      <c r="C14" s="18">
        <v>1</v>
      </c>
      <c r="D14" s="49">
        <v>100.0313</v>
      </c>
      <c r="E14" s="197">
        <f>[1]dérive!$C$70*1000</f>
        <v>-3.0000000000001137E-3</v>
      </c>
      <c r="F14" s="37">
        <f>D14+$E$14</f>
        <v>100.0283</v>
      </c>
      <c r="G14" s="153">
        <f>AVERAGE(F14:F18)</f>
        <v>100.02838</v>
      </c>
      <c r="H14" s="153">
        <f>G14-B14</f>
        <v>2.8379999999998518E-2</v>
      </c>
      <c r="I14" s="138">
        <f>((MAX(D14:D18)-MIN(D14:D18))/2.33)/1000</f>
        <v>1.0300429184525351E-6</v>
      </c>
      <c r="J14" s="141">
        <f>5.5/3</f>
        <v>1.8333333333333333</v>
      </c>
      <c r="K14" s="138">
        <f>I14*J14</f>
        <v>1.8884120171629809E-6</v>
      </c>
      <c r="L14" s="142"/>
      <c r="M14" s="142"/>
      <c r="N14" s="139"/>
      <c r="O14" s="144">
        <f>[1]dérive!$D$70</f>
        <v>1.0000000000000001E-5</v>
      </c>
      <c r="P14" s="142"/>
      <c r="Q14" s="138">
        <f>O14/$P$4</f>
        <v>5.0000000000000004E-6</v>
      </c>
      <c r="R14" s="156"/>
      <c r="S14" s="159">
        <f>Q14</f>
        <v>5.0000000000000004E-6</v>
      </c>
      <c r="T14" s="159">
        <f>0.0006*B14/1000</f>
        <v>5.9999999999999995E-5</v>
      </c>
      <c r="U14" s="142"/>
      <c r="V14" s="159">
        <f>T14/$U$4</f>
        <v>1.7320508075688774E-5</v>
      </c>
      <c r="W14" s="159">
        <f>SQRT((K14^2)+(Q14^2)+(S14^2)+(V14^2))</f>
        <v>1.8803353422902139E-5</v>
      </c>
    </row>
    <row r="15" spans="1:25" ht="12.6" customHeight="1" x14ac:dyDescent="0.2">
      <c r="A15" s="142"/>
      <c r="B15" s="142"/>
      <c r="C15" s="18">
        <v>2</v>
      </c>
      <c r="D15" s="49">
        <v>100.03279999999999</v>
      </c>
      <c r="E15" s="198"/>
      <c r="F15" s="37">
        <f>D15+$E$14</f>
        <v>100.02979999999999</v>
      </c>
      <c r="G15" s="154"/>
      <c r="H15" s="154"/>
      <c r="I15" s="139"/>
      <c r="J15" s="142"/>
      <c r="K15" s="139"/>
      <c r="L15" s="142"/>
      <c r="M15" s="142"/>
      <c r="N15" s="139"/>
      <c r="O15" s="145"/>
      <c r="P15" s="142"/>
      <c r="Q15" s="139"/>
      <c r="R15" s="157"/>
      <c r="S15" s="139"/>
      <c r="T15" s="139"/>
      <c r="U15" s="142"/>
      <c r="V15" s="139"/>
      <c r="W15" s="139"/>
    </row>
    <row r="16" spans="1:25" ht="12.6" customHeight="1" x14ac:dyDescent="0.2">
      <c r="A16" s="142"/>
      <c r="B16" s="142"/>
      <c r="C16" s="18">
        <v>3</v>
      </c>
      <c r="D16" s="49">
        <v>100.0318</v>
      </c>
      <c r="E16" s="198"/>
      <c r="F16" s="37">
        <f>D16+$E$14</f>
        <v>100.0288</v>
      </c>
      <c r="G16" s="154"/>
      <c r="H16" s="154"/>
      <c r="I16" s="139"/>
      <c r="J16" s="142"/>
      <c r="K16" s="139"/>
      <c r="L16" s="142"/>
      <c r="M16" s="142"/>
      <c r="N16" s="139"/>
      <c r="O16" s="145"/>
      <c r="P16" s="142"/>
      <c r="Q16" s="139"/>
      <c r="R16" s="157"/>
      <c r="S16" s="139"/>
      <c r="T16" s="139"/>
      <c r="U16" s="142"/>
      <c r="V16" s="139"/>
      <c r="W16" s="139"/>
    </row>
    <row r="17" spans="1:23" ht="12.6" customHeight="1" x14ac:dyDescent="0.2">
      <c r="A17" s="142"/>
      <c r="B17" s="142"/>
      <c r="C17" s="18">
        <v>4</v>
      </c>
      <c r="D17" s="49">
        <v>100.03060000000001</v>
      </c>
      <c r="E17" s="198"/>
      <c r="F17" s="37">
        <f>D17+$E$14</f>
        <v>100.02760000000001</v>
      </c>
      <c r="G17" s="154"/>
      <c r="H17" s="154"/>
      <c r="I17" s="139"/>
      <c r="J17" s="142"/>
      <c r="K17" s="139"/>
      <c r="L17" s="142"/>
      <c r="M17" s="142"/>
      <c r="N17" s="139"/>
      <c r="O17" s="145"/>
      <c r="P17" s="142"/>
      <c r="Q17" s="139"/>
      <c r="R17" s="157"/>
      <c r="S17" s="139"/>
      <c r="T17" s="139"/>
      <c r="U17" s="142"/>
      <c r="V17" s="139"/>
      <c r="W17" s="139"/>
    </row>
    <row r="18" spans="1:23" ht="12.6" customHeight="1" x14ac:dyDescent="0.2">
      <c r="A18" s="142"/>
      <c r="B18" s="143"/>
      <c r="C18" s="18">
        <v>5</v>
      </c>
      <c r="D18" s="49">
        <v>100.0304</v>
      </c>
      <c r="E18" s="199"/>
      <c r="F18" s="37">
        <f>D18+$E$14</f>
        <v>100.0274</v>
      </c>
      <c r="G18" s="155"/>
      <c r="H18" s="155"/>
      <c r="I18" s="140"/>
      <c r="J18" s="143"/>
      <c r="K18" s="140"/>
      <c r="L18" s="142"/>
      <c r="M18" s="142"/>
      <c r="N18" s="139"/>
      <c r="O18" s="146"/>
      <c r="P18" s="142"/>
      <c r="Q18" s="140"/>
      <c r="R18" s="158"/>
      <c r="S18" s="140"/>
      <c r="T18" s="140"/>
      <c r="U18" s="142"/>
      <c r="V18" s="140"/>
      <c r="W18" s="140"/>
    </row>
    <row r="19" spans="1:23" ht="12.6" customHeight="1" x14ac:dyDescent="0.2">
      <c r="A19" s="142"/>
      <c r="B19" s="147">
        <v>150</v>
      </c>
      <c r="C19" s="18">
        <v>1</v>
      </c>
      <c r="D19" s="49">
        <v>150.04769999999999</v>
      </c>
      <c r="E19" s="197">
        <f>[1]dérive!$C$71*1000</f>
        <v>-2.5000000000005684E-2</v>
      </c>
      <c r="F19" s="37">
        <f>D19+$E$19</f>
        <v>150.02269999999999</v>
      </c>
      <c r="G19" s="153">
        <f>AVERAGE(F19:F23)</f>
        <v>150.02242000000001</v>
      </c>
      <c r="H19" s="153">
        <f>G19-B19</f>
        <v>2.2420000000010987E-2</v>
      </c>
      <c r="I19" s="138">
        <f>((MAX(D19:D23)-MIN(D19:D23))/2.33)/1000</f>
        <v>1.0729613733895821E-6</v>
      </c>
      <c r="J19" s="141">
        <f>5.5/3</f>
        <v>1.8333333333333333</v>
      </c>
      <c r="K19" s="138">
        <f>I19*J19</f>
        <v>1.9670958512142338E-6</v>
      </c>
      <c r="L19" s="142"/>
      <c r="M19" s="142"/>
      <c r="N19" s="139"/>
      <c r="O19" s="144">
        <f>[1]dérive!$D$71</f>
        <v>1.5E-5</v>
      </c>
      <c r="P19" s="142"/>
      <c r="Q19" s="138">
        <f>O19/$P$4</f>
        <v>7.5000000000000002E-6</v>
      </c>
      <c r="R19" s="156"/>
      <c r="S19" s="159">
        <f>Q19</f>
        <v>7.5000000000000002E-6</v>
      </c>
      <c r="T19" s="159">
        <f>0.0006*B19/1000</f>
        <v>8.9999999999999992E-5</v>
      </c>
      <c r="U19" s="142"/>
      <c r="V19" s="159">
        <f>T19/$U$4</f>
        <v>2.5980762113533159E-5</v>
      </c>
      <c r="W19" s="159">
        <f>SQRT((K19^2)+(Q19^2)+(S19^2)+(V19^2))</f>
        <v>2.813128980491055E-5</v>
      </c>
    </row>
    <row r="20" spans="1:23" ht="12.6" customHeight="1" x14ac:dyDescent="0.2">
      <c r="A20" s="142"/>
      <c r="B20" s="142"/>
      <c r="C20" s="18">
        <v>2</v>
      </c>
      <c r="D20" s="49">
        <v>150.04900000000001</v>
      </c>
      <c r="E20" s="198"/>
      <c r="F20" s="37">
        <f>D20+$E$19</f>
        <v>150.024</v>
      </c>
      <c r="G20" s="154"/>
      <c r="H20" s="154"/>
      <c r="I20" s="139"/>
      <c r="J20" s="142"/>
      <c r="K20" s="139"/>
      <c r="L20" s="142"/>
      <c r="M20" s="142"/>
      <c r="N20" s="139"/>
      <c r="O20" s="145"/>
      <c r="P20" s="142"/>
      <c r="Q20" s="139"/>
      <c r="R20" s="157"/>
      <c r="S20" s="139"/>
      <c r="T20" s="139"/>
      <c r="U20" s="142"/>
      <c r="V20" s="139"/>
      <c r="W20" s="139"/>
    </row>
    <row r="21" spans="1:23" ht="12.6" customHeight="1" x14ac:dyDescent="0.2">
      <c r="A21" s="142"/>
      <c r="B21" s="142"/>
      <c r="C21" s="18">
        <v>3</v>
      </c>
      <c r="D21" s="49">
        <v>150.04740000000001</v>
      </c>
      <c r="E21" s="198"/>
      <c r="F21" s="37">
        <f>D21+$E$19</f>
        <v>150.0224</v>
      </c>
      <c r="G21" s="154"/>
      <c r="H21" s="154"/>
      <c r="I21" s="139"/>
      <c r="J21" s="142"/>
      <c r="K21" s="139"/>
      <c r="L21" s="142"/>
      <c r="M21" s="142"/>
      <c r="N21" s="139"/>
      <c r="O21" s="145"/>
      <c r="P21" s="142"/>
      <c r="Q21" s="139"/>
      <c r="R21" s="157"/>
      <c r="S21" s="139"/>
      <c r="T21" s="139"/>
      <c r="U21" s="142"/>
      <c r="V21" s="139"/>
      <c r="W21" s="139"/>
    </row>
    <row r="22" spans="1:23" ht="12.6" customHeight="1" x14ac:dyDescent="0.2">
      <c r="A22" s="142"/>
      <c r="B22" s="142"/>
      <c r="C22" s="18">
        <v>4</v>
      </c>
      <c r="D22" s="49">
        <v>150.04650000000001</v>
      </c>
      <c r="E22" s="198"/>
      <c r="F22" s="37">
        <f>D22+$E$19</f>
        <v>150.0215</v>
      </c>
      <c r="G22" s="154"/>
      <c r="H22" s="154"/>
      <c r="I22" s="139"/>
      <c r="J22" s="142"/>
      <c r="K22" s="139"/>
      <c r="L22" s="142"/>
      <c r="M22" s="142"/>
      <c r="N22" s="139"/>
      <c r="O22" s="145"/>
      <c r="P22" s="142"/>
      <c r="Q22" s="139"/>
      <c r="R22" s="157"/>
      <c r="S22" s="139"/>
      <c r="T22" s="139"/>
      <c r="U22" s="142"/>
      <c r="V22" s="139"/>
      <c r="W22" s="139"/>
    </row>
    <row r="23" spans="1:23" ht="12.6" customHeight="1" x14ac:dyDescent="0.2">
      <c r="A23" s="142"/>
      <c r="B23" s="143"/>
      <c r="C23" s="18">
        <v>5</v>
      </c>
      <c r="D23" s="49">
        <v>150.04650000000001</v>
      </c>
      <c r="E23" s="199"/>
      <c r="F23" s="37">
        <f>D23+$E$19</f>
        <v>150.0215</v>
      </c>
      <c r="G23" s="155"/>
      <c r="H23" s="155"/>
      <c r="I23" s="140"/>
      <c r="J23" s="143"/>
      <c r="K23" s="140"/>
      <c r="L23" s="142"/>
      <c r="M23" s="142"/>
      <c r="N23" s="139"/>
      <c r="O23" s="146"/>
      <c r="P23" s="142"/>
      <c r="Q23" s="140"/>
      <c r="R23" s="158"/>
      <c r="S23" s="140"/>
      <c r="T23" s="140"/>
      <c r="U23" s="142"/>
      <c r="V23" s="140"/>
      <c r="W23" s="140"/>
    </row>
    <row r="24" spans="1:23" ht="12.6" customHeight="1" x14ac:dyDescent="0.2">
      <c r="A24" s="142"/>
      <c r="B24" s="147">
        <v>200</v>
      </c>
      <c r="C24" s="18">
        <v>1</v>
      </c>
      <c r="D24" s="49">
        <v>200.0891</v>
      </c>
      <c r="E24" s="197">
        <f>[1]dérive!$C$72*1000</f>
        <v>-6.3999999999992951E-2</v>
      </c>
      <c r="F24" s="37">
        <f>D24+E24</f>
        <v>200.02510000000001</v>
      </c>
      <c r="G24" s="153">
        <f>AVERAGE(F24:F28)</f>
        <v>200.02516</v>
      </c>
      <c r="H24" s="153">
        <f>G24-B24</f>
        <v>2.5159999999999627E-2</v>
      </c>
      <c r="I24" s="138">
        <f>((MAX(D24:D28)-MIN(D24:D28))/2.33)/1000</f>
        <v>7.296137339054037E-7</v>
      </c>
      <c r="J24" s="141">
        <f>5.5/3</f>
        <v>1.8333333333333333</v>
      </c>
      <c r="K24" s="138">
        <f>I24*J24</f>
        <v>1.3376251788265735E-6</v>
      </c>
      <c r="L24" s="142"/>
      <c r="M24" s="142"/>
      <c r="N24" s="139"/>
      <c r="O24" s="144">
        <f>[1]dérive!$D$72</f>
        <v>1.5999999999999999E-5</v>
      </c>
      <c r="P24" s="142"/>
      <c r="Q24" s="138">
        <f>O24/$P$4</f>
        <v>7.9999999999999996E-6</v>
      </c>
      <c r="R24" s="156"/>
      <c r="S24" s="159">
        <f>Q24</f>
        <v>7.9999999999999996E-6</v>
      </c>
      <c r="T24" s="159">
        <f>0.0006*B24/1000</f>
        <v>1.1999999999999999E-4</v>
      </c>
      <c r="U24" s="142"/>
      <c r="V24" s="159">
        <f>T24/$U$4</f>
        <v>3.4641016151377547E-5</v>
      </c>
      <c r="W24" s="159">
        <f>SQRT((K24^2)+(Q24^2)+(S24^2)+(V24^2))</f>
        <v>3.6466275394109426E-5</v>
      </c>
    </row>
    <row r="25" spans="1:23" ht="12.6" customHeight="1" x14ac:dyDescent="0.2">
      <c r="A25" s="142"/>
      <c r="B25" s="142"/>
      <c r="C25" s="18">
        <v>2</v>
      </c>
      <c r="D25" s="49">
        <v>200.09</v>
      </c>
      <c r="E25" s="198"/>
      <c r="F25" s="37">
        <f>D25+E24</f>
        <v>200.02600000000001</v>
      </c>
      <c r="G25" s="154"/>
      <c r="H25" s="154"/>
      <c r="I25" s="139"/>
      <c r="J25" s="142"/>
      <c r="K25" s="139"/>
      <c r="L25" s="142"/>
      <c r="M25" s="142"/>
      <c r="N25" s="139"/>
      <c r="O25" s="145"/>
      <c r="P25" s="142"/>
      <c r="Q25" s="139"/>
      <c r="R25" s="157"/>
      <c r="S25" s="139"/>
      <c r="T25" s="139"/>
      <c r="U25" s="142"/>
      <c r="V25" s="139"/>
      <c r="W25" s="139"/>
    </row>
    <row r="26" spans="1:23" ht="12.6" customHeight="1" x14ac:dyDescent="0.2">
      <c r="A26" s="142"/>
      <c r="B26" s="142"/>
      <c r="C26" s="18">
        <v>3</v>
      </c>
      <c r="D26" s="49">
        <v>200.0899</v>
      </c>
      <c r="E26" s="198"/>
      <c r="F26" s="37">
        <f>D26+E24</f>
        <v>200.02590000000001</v>
      </c>
      <c r="G26" s="154"/>
      <c r="H26" s="154"/>
      <c r="I26" s="139"/>
      <c r="J26" s="142"/>
      <c r="K26" s="139"/>
      <c r="L26" s="142"/>
      <c r="M26" s="142"/>
      <c r="N26" s="139"/>
      <c r="O26" s="145"/>
      <c r="P26" s="142"/>
      <c r="Q26" s="139"/>
      <c r="R26" s="157"/>
      <c r="S26" s="139"/>
      <c r="T26" s="139"/>
      <c r="U26" s="142"/>
      <c r="V26" s="139"/>
      <c r="W26" s="139"/>
    </row>
    <row r="27" spans="1:23" ht="12.6" customHeight="1" x14ac:dyDescent="0.2">
      <c r="A27" s="142"/>
      <c r="B27" s="142"/>
      <c r="C27" s="18">
        <v>4</v>
      </c>
      <c r="D27" s="49">
        <v>200.08850000000001</v>
      </c>
      <c r="E27" s="198"/>
      <c r="F27" s="37">
        <f>D27+E24</f>
        <v>200.02450000000002</v>
      </c>
      <c r="G27" s="154"/>
      <c r="H27" s="154"/>
      <c r="I27" s="139"/>
      <c r="J27" s="142"/>
      <c r="K27" s="139"/>
      <c r="L27" s="142"/>
      <c r="M27" s="142"/>
      <c r="N27" s="139"/>
      <c r="O27" s="145"/>
      <c r="P27" s="142"/>
      <c r="Q27" s="139"/>
      <c r="R27" s="157"/>
      <c r="S27" s="139"/>
      <c r="T27" s="139"/>
      <c r="U27" s="142"/>
      <c r="V27" s="139"/>
      <c r="W27" s="139"/>
    </row>
    <row r="28" spans="1:23" ht="12.6" customHeight="1" x14ac:dyDescent="0.2">
      <c r="A28" s="142"/>
      <c r="B28" s="143"/>
      <c r="C28" s="18">
        <v>5</v>
      </c>
      <c r="D28" s="49">
        <v>200.0883</v>
      </c>
      <c r="E28" s="199"/>
      <c r="F28" s="37">
        <f>D28+E24</f>
        <v>200.02430000000001</v>
      </c>
      <c r="G28" s="155"/>
      <c r="H28" s="155"/>
      <c r="I28" s="140"/>
      <c r="J28" s="143"/>
      <c r="K28" s="140"/>
      <c r="L28" s="142"/>
      <c r="M28" s="142"/>
      <c r="N28" s="139"/>
      <c r="O28" s="146"/>
      <c r="P28" s="142"/>
      <c r="Q28" s="140"/>
      <c r="R28" s="158"/>
      <c r="S28" s="140"/>
      <c r="T28" s="140"/>
      <c r="U28" s="142"/>
      <c r="V28" s="140"/>
      <c r="W28" s="140"/>
    </row>
    <row r="29" spans="1:23" ht="12.6" customHeight="1" x14ac:dyDescent="0.2">
      <c r="A29" s="142"/>
      <c r="B29" s="147">
        <v>300</v>
      </c>
      <c r="C29" s="18">
        <v>1</v>
      </c>
      <c r="D29" s="67">
        <v>0.29999799999999999</v>
      </c>
      <c r="E29" s="201">
        <f>[1]dérive!$C$76</f>
        <v>7.2000000000016495E-5</v>
      </c>
      <c r="F29" s="68">
        <f>D29+$E$29</f>
        <v>0.30007</v>
      </c>
      <c r="G29" s="165">
        <f>AVERAGE(F29:F33)</f>
        <v>0.30006579999999999</v>
      </c>
      <c r="H29" s="165">
        <f>G29-B29/1000</f>
        <v>6.5800000000004744E-5</v>
      </c>
      <c r="I29" s="138">
        <f>((MAX(D29:D33)-MIN(D29:D33))/2.33)/1000</f>
        <v>3.0042918454846547E-9</v>
      </c>
      <c r="J29" s="141">
        <f>5.5/3</f>
        <v>1.8333333333333333</v>
      </c>
      <c r="K29" s="138">
        <f>I29*J29</f>
        <v>5.5078683833885331E-9</v>
      </c>
      <c r="L29" s="142"/>
      <c r="M29" s="142"/>
      <c r="N29" s="142"/>
      <c r="O29" s="144">
        <f>[1]dérive!$D$76</f>
        <v>2.4000000000000001E-5</v>
      </c>
      <c r="P29" s="142"/>
      <c r="Q29" s="138">
        <f>O29/$P$4</f>
        <v>1.2E-5</v>
      </c>
      <c r="R29" s="156"/>
      <c r="S29" s="159">
        <f>Q29</f>
        <v>1.2E-5</v>
      </c>
      <c r="T29" s="159">
        <f>0.0006*B29/1000</f>
        <v>1.7999999999999998E-4</v>
      </c>
      <c r="U29" s="142"/>
      <c r="V29" s="159">
        <f>T29/$U$4</f>
        <v>5.1961524227066317E-5</v>
      </c>
      <c r="W29" s="159">
        <f>SQRT((K29^2)+(Q29^2)+(S29^2)+(V29^2))</f>
        <v>5.4662601752355457E-5</v>
      </c>
    </row>
    <row r="30" spans="1:23" ht="12.6" customHeight="1" x14ac:dyDescent="0.2">
      <c r="A30" s="142"/>
      <c r="B30" s="142"/>
      <c r="C30" s="18">
        <v>2</v>
      </c>
      <c r="D30" s="67">
        <v>0.29999399999999998</v>
      </c>
      <c r="E30" s="202"/>
      <c r="F30" s="68">
        <f>D30+$E$29</f>
        <v>0.300066</v>
      </c>
      <c r="G30" s="166"/>
      <c r="H30" s="166"/>
      <c r="I30" s="139"/>
      <c r="J30" s="142"/>
      <c r="K30" s="139"/>
      <c r="L30" s="142"/>
      <c r="M30" s="142"/>
      <c r="N30" s="142"/>
      <c r="O30" s="145"/>
      <c r="P30" s="142"/>
      <c r="Q30" s="139"/>
      <c r="R30" s="157"/>
      <c r="S30" s="139"/>
      <c r="T30" s="139"/>
      <c r="U30" s="142"/>
      <c r="V30" s="139"/>
      <c r="W30" s="139"/>
    </row>
    <row r="31" spans="1:23" ht="12.6" customHeight="1" x14ac:dyDescent="0.2">
      <c r="A31" s="142"/>
      <c r="B31" s="142"/>
      <c r="C31" s="18">
        <v>3</v>
      </c>
      <c r="D31" s="67">
        <v>0.29999199999999998</v>
      </c>
      <c r="E31" s="202"/>
      <c r="F31" s="68">
        <f>D31+$E$29</f>
        <v>0.300064</v>
      </c>
      <c r="G31" s="166"/>
      <c r="H31" s="166"/>
      <c r="I31" s="139"/>
      <c r="J31" s="142"/>
      <c r="K31" s="139"/>
      <c r="L31" s="142"/>
      <c r="M31" s="142"/>
      <c r="N31" s="142"/>
      <c r="O31" s="145"/>
      <c r="P31" s="142"/>
      <c r="Q31" s="139"/>
      <c r="R31" s="157"/>
      <c r="S31" s="139"/>
      <c r="T31" s="139"/>
      <c r="U31" s="142"/>
      <c r="V31" s="139"/>
      <c r="W31" s="139"/>
    </row>
    <row r="32" spans="1:23" ht="12.6" customHeight="1" x14ac:dyDescent="0.2">
      <c r="A32" s="142"/>
      <c r="B32" s="142"/>
      <c r="C32" s="18">
        <v>4</v>
      </c>
      <c r="D32" s="67">
        <v>0.29999100000000001</v>
      </c>
      <c r="E32" s="202"/>
      <c r="F32" s="68">
        <f>D32+$E$29</f>
        <v>0.30006300000000002</v>
      </c>
      <c r="G32" s="166"/>
      <c r="H32" s="166"/>
      <c r="I32" s="139"/>
      <c r="J32" s="142"/>
      <c r="K32" s="139"/>
      <c r="L32" s="142"/>
      <c r="M32" s="142"/>
      <c r="N32" s="142"/>
      <c r="O32" s="145"/>
      <c r="P32" s="142"/>
      <c r="Q32" s="139"/>
      <c r="R32" s="157"/>
      <c r="S32" s="139"/>
      <c r="T32" s="139"/>
      <c r="U32" s="142"/>
      <c r="V32" s="139"/>
      <c r="W32" s="139"/>
    </row>
    <row r="33" spans="1:23" ht="12.6" customHeight="1" x14ac:dyDescent="0.2">
      <c r="A33" s="143"/>
      <c r="B33" s="143"/>
      <c r="C33" s="18">
        <v>5</v>
      </c>
      <c r="D33" s="67">
        <v>0.29999399999999998</v>
      </c>
      <c r="E33" s="203"/>
      <c r="F33" s="68">
        <f>D33+$E$29</f>
        <v>0.300066</v>
      </c>
      <c r="G33" s="167"/>
      <c r="H33" s="167"/>
      <c r="I33" s="140"/>
      <c r="J33" s="143"/>
      <c r="K33" s="140"/>
      <c r="L33" s="143"/>
      <c r="M33" s="143"/>
      <c r="N33" s="143"/>
      <c r="O33" s="146"/>
      <c r="P33" s="143"/>
      <c r="Q33" s="140"/>
      <c r="R33" s="158"/>
      <c r="S33" s="140"/>
      <c r="T33" s="140"/>
      <c r="U33" s="143"/>
      <c r="V33" s="140"/>
      <c r="W33" s="140"/>
    </row>
    <row r="34" spans="1:23" ht="12.6" customHeight="1" x14ac:dyDescent="0.2">
      <c r="A34" s="160" t="s">
        <v>9</v>
      </c>
      <c r="B34" s="187">
        <v>0.5</v>
      </c>
      <c r="C34" s="18">
        <v>1</v>
      </c>
      <c r="D34" s="67">
        <v>0.50001799999999996</v>
      </c>
      <c r="E34" s="194">
        <f>[1]dérive!$C$77</f>
        <v>6.0000000000004494E-5</v>
      </c>
      <c r="F34" s="68">
        <f>D34+$E$34</f>
        <v>0.50007800000000002</v>
      </c>
      <c r="G34" s="165">
        <f>AVERAGE(F34:F38)</f>
        <v>0.5000728000000001</v>
      </c>
      <c r="H34" s="165">
        <f>G34-B34</f>
        <v>7.2800000000095011E-5</v>
      </c>
      <c r="I34" s="138">
        <f>((MAX(D34:D38)-MIN(D34:D38))/2.33)</f>
        <v>4.721030042911264E-6</v>
      </c>
      <c r="J34" s="141">
        <f>5.5/3</f>
        <v>1.8333333333333333</v>
      </c>
      <c r="K34" s="138">
        <f>I34*J34</f>
        <v>8.6552217453373166E-6</v>
      </c>
      <c r="L34" s="160">
        <v>1.0000000000000001E-5</v>
      </c>
      <c r="M34" s="160">
        <f>2*SQRT(3)</f>
        <v>3.4641016151377544</v>
      </c>
      <c r="N34" s="138">
        <f>L34/M34</f>
        <v>2.8867513459481293E-6</v>
      </c>
      <c r="O34" s="144">
        <f>[1]dérive!$D$77</f>
        <v>4.0000000000000003E-5</v>
      </c>
      <c r="P34" s="160">
        <v>2</v>
      </c>
      <c r="Q34" s="138">
        <f>O34/$P$34</f>
        <v>2.0000000000000002E-5</v>
      </c>
      <c r="R34" s="156"/>
      <c r="S34" s="159">
        <f>Q34</f>
        <v>2.0000000000000002E-5</v>
      </c>
      <c r="T34" s="159">
        <f>0.0006*B34</f>
        <v>2.9999999999999997E-4</v>
      </c>
      <c r="U34" s="200">
        <f>2*SQRT(3)</f>
        <v>3.4641016151377544</v>
      </c>
      <c r="V34" s="159">
        <f>T34/$U$34</f>
        <v>8.6602540378443864E-5</v>
      </c>
      <c r="W34" s="159">
        <f>SQRT((K34^2)+(Q34^2)+(S34^2)+(V34^2))</f>
        <v>9.1514550009607538E-5</v>
      </c>
    </row>
    <row r="35" spans="1:23" ht="12.6" customHeight="1" x14ac:dyDescent="0.2">
      <c r="A35" s="142"/>
      <c r="B35" s="142"/>
      <c r="C35" s="18">
        <v>2</v>
      </c>
      <c r="D35" s="67">
        <v>0.50001700000000004</v>
      </c>
      <c r="E35" s="195"/>
      <c r="F35" s="68">
        <f>D35+$E$34</f>
        <v>0.5000770000000001</v>
      </c>
      <c r="G35" s="166"/>
      <c r="H35" s="166"/>
      <c r="I35" s="139"/>
      <c r="J35" s="142"/>
      <c r="K35" s="139"/>
      <c r="L35" s="142"/>
      <c r="M35" s="142"/>
      <c r="N35" s="139"/>
      <c r="O35" s="145"/>
      <c r="P35" s="142"/>
      <c r="Q35" s="139"/>
      <c r="R35" s="157"/>
      <c r="S35" s="139"/>
      <c r="T35" s="139"/>
      <c r="U35" s="200"/>
      <c r="V35" s="139"/>
      <c r="W35" s="139"/>
    </row>
    <row r="36" spans="1:23" ht="12.6" customHeight="1" x14ac:dyDescent="0.2">
      <c r="A36" s="142"/>
      <c r="B36" s="142"/>
      <c r="C36" s="1">
        <v>3</v>
      </c>
      <c r="D36" s="67">
        <v>0.50001399999999996</v>
      </c>
      <c r="E36" s="195"/>
      <c r="F36" s="68">
        <f>D36+$E$34</f>
        <v>0.50007399999999991</v>
      </c>
      <c r="G36" s="166"/>
      <c r="H36" s="166"/>
      <c r="I36" s="139"/>
      <c r="J36" s="142"/>
      <c r="K36" s="139"/>
      <c r="L36" s="142"/>
      <c r="M36" s="142"/>
      <c r="N36" s="139"/>
      <c r="O36" s="145"/>
      <c r="P36" s="142"/>
      <c r="Q36" s="139"/>
      <c r="R36" s="157"/>
      <c r="S36" s="139"/>
      <c r="T36" s="139"/>
      <c r="U36" s="200"/>
      <c r="V36" s="139"/>
      <c r="W36" s="139"/>
    </row>
    <row r="37" spans="1:23" ht="12.6" customHeight="1" x14ac:dyDescent="0.2">
      <c r="A37" s="142"/>
      <c r="B37" s="142"/>
      <c r="C37" s="1">
        <v>4</v>
      </c>
      <c r="D37" s="67">
        <v>0.50000699999999998</v>
      </c>
      <c r="E37" s="195"/>
      <c r="F37" s="68">
        <f>D37+$E$34</f>
        <v>0.50006700000000004</v>
      </c>
      <c r="G37" s="166"/>
      <c r="H37" s="166"/>
      <c r="I37" s="139"/>
      <c r="J37" s="142"/>
      <c r="K37" s="139"/>
      <c r="L37" s="142"/>
      <c r="M37" s="142"/>
      <c r="N37" s="139"/>
      <c r="O37" s="145"/>
      <c r="P37" s="142"/>
      <c r="Q37" s="139"/>
      <c r="R37" s="157"/>
      <c r="S37" s="139"/>
      <c r="T37" s="139"/>
      <c r="U37" s="200"/>
      <c r="V37" s="139"/>
      <c r="W37" s="139"/>
    </row>
    <row r="38" spans="1:23" ht="12.6" customHeight="1" x14ac:dyDescent="0.2">
      <c r="A38" s="142"/>
      <c r="B38" s="143"/>
      <c r="C38" s="1">
        <v>5</v>
      </c>
      <c r="D38" s="67">
        <v>0.50000800000000001</v>
      </c>
      <c r="E38" s="196"/>
      <c r="F38" s="68">
        <f>D38+$E$34</f>
        <v>0.50006799999999996</v>
      </c>
      <c r="G38" s="167"/>
      <c r="H38" s="167"/>
      <c r="I38" s="140"/>
      <c r="J38" s="143"/>
      <c r="K38" s="140"/>
      <c r="L38" s="142"/>
      <c r="M38" s="142"/>
      <c r="N38" s="139"/>
      <c r="O38" s="146"/>
      <c r="P38" s="142"/>
      <c r="Q38" s="140"/>
      <c r="R38" s="158"/>
      <c r="S38" s="140"/>
      <c r="T38" s="140"/>
      <c r="U38" s="200"/>
      <c r="V38" s="140"/>
      <c r="W38" s="140"/>
    </row>
    <row r="39" spans="1:23" ht="12.6" customHeight="1" x14ac:dyDescent="0.2">
      <c r="A39" s="142"/>
      <c r="B39" s="187">
        <v>1</v>
      </c>
      <c r="C39" s="1">
        <v>1</v>
      </c>
      <c r="D39" s="67">
        <v>1.000221</v>
      </c>
      <c r="E39" s="194">
        <f>[1]dérive!$C$78</f>
        <v>-8.0000000000080007E-5</v>
      </c>
      <c r="F39" s="68">
        <f>D39+$E$39</f>
        <v>1.0001409999999999</v>
      </c>
      <c r="G39" s="165">
        <f>AVERAGE(F39:F43)</f>
        <v>1.0001506</v>
      </c>
      <c r="H39" s="165">
        <f>G39-B39</f>
        <v>1.5060000000000073E-4</v>
      </c>
      <c r="I39" s="138">
        <f>((MAX(D39:D43)-MIN(D39:D43))/2.33)</f>
        <v>6.8669527897064384E-6</v>
      </c>
      <c r="J39" s="141">
        <f>5.5/3</f>
        <v>1.8333333333333333</v>
      </c>
      <c r="K39" s="138">
        <f>I39*J39</f>
        <v>1.2589413447795137E-5</v>
      </c>
      <c r="L39" s="142"/>
      <c r="M39" s="142"/>
      <c r="N39" s="139"/>
      <c r="O39" s="144">
        <f>[1]dérive!$D$78</f>
        <v>8.0000000000000007E-5</v>
      </c>
      <c r="P39" s="142"/>
      <c r="Q39" s="138">
        <f>O39/$P$34</f>
        <v>4.0000000000000003E-5</v>
      </c>
      <c r="R39" s="156"/>
      <c r="S39" s="159">
        <f>Q39</f>
        <v>4.0000000000000003E-5</v>
      </c>
      <c r="T39" s="159">
        <f>0.0006*B39</f>
        <v>5.9999999999999995E-4</v>
      </c>
      <c r="U39" s="200"/>
      <c r="V39" s="159">
        <f>T39/$U$34</f>
        <v>1.7320508075688773E-4</v>
      </c>
      <c r="W39" s="159">
        <f>SQRT((K39^2)+(Q39^2)+(S39^2)+(V39^2))</f>
        <v>1.8264307632910568E-4</v>
      </c>
    </row>
    <row r="40" spans="1:23" ht="12.6" customHeight="1" x14ac:dyDescent="0.2">
      <c r="A40" s="142"/>
      <c r="B40" s="142"/>
      <c r="C40" s="1">
        <v>2</v>
      </c>
      <c r="D40" s="67">
        <v>1.000237</v>
      </c>
      <c r="E40" s="195"/>
      <c r="F40" s="68">
        <f>D40+$E$39</f>
        <v>1.000157</v>
      </c>
      <c r="G40" s="166"/>
      <c r="H40" s="166"/>
      <c r="I40" s="139"/>
      <c r="J40" s="142"/>
      <c r="K40" s="139"/>
      <c r="L40" s="142"/>
      <c r="M40" s="142"/>
      <c r="N40" s="139"/>
      <c r="O40" s="145"/>
      <c r="P40" s="142"/>
      <c r="Q40" s="139"/>
      <c r="R40" s="157"/>
      <c r="S40" s="139"/>
      <c r="T40" s="139"/>
      <c r="U40" s="200"/>
      <c r="V40" s="139"/>
      <c r="W40" s="139"/>
    </row>
    <row r="41" spans="1:23" ht="12.6" customHeight="1" x14ac:dyDescent="0.2">
      <c r="A41" s="142"/>
      <c r="B41" s="142"/>
      <c r="C41" s="1">
        <v>3</v>
      </c>
      <c r="D41" s="67">
        <v>1.000235</v>
      </c>
      <c r="E41" s="195"/>
      <c r="F41" s="68">
        <f>D41+$E$39</f>
        <v>1.0001549999999999</v>
      </c>
      <c r="G41" s="166"/>
      <c r="H41" s="166"/>
      <c r="I41" s="139"/>
      <c r="J41" s="142"/>
      <c r="K41" s="139"/>
      <c r="L41" s="142"/>
      <c r="M41" s="142"/>
      <c r="N41" s="139"/>
      <c r="O41" s="145"/>
      <c r="P41" s="142"/>
      <c r="Q41" s="139"/>
      <c r="R41" s="157"/>
      <c r="S41" s="139"/>
      <c r="T41" s="139"/>
      <c r="U41" s="200"/>
      <c r="V41" s="139"/>
      <c r="W41" s="139"/>
    </row>
    <row r="42" spans="1:23" ht="12.6" customHeight="1" x14ac:dyDescent="0.2">
      <c r="A42" s="142"/>
      <c r="B42" s="142"/>
      <c r="C42" s="1">
        <v>4</v>
      </c>
      <c r="D42" s="67">
        <v>1.000224</v>
      </c>
      <c r="E42" s="195"/>
      <c r="F42" s="68">
        <f>D42+$E$39</f>
        <v>1.0001439999999999</v>
      </c>
      <c r="G42" s="166"/>
      <c r="H42" s="166"/>
      <c r="I42" s="139"/>
      <c r="J42" s="142"/>
      <c r="K42" s="139"/>
      <c r="L42" s="142"/>
      <c r="M42" s="142"/>
      <c r="N42" s="139"/>
      <c r="O42" s="145"/>
      <c r="P42" s="142"/>
      <c r="Q42" s="139"/>
      <c r="R42" s="157"/>
      <c r="S42" s="139"/>
      <c r="T42" s="139"/>
      <c r="U42" s="200"/>
      <c r="V42" s="139"/>
      <c r="W42" s="139"/>
    </row>
    <row r="43" spans="1:23" ht="12.6" customHeight="1" x14ac:dyDescent="0.2">
      <c r="A43" s="142"/>
      <c r="B43" s="143"/>
      <c r="C43" s="1">
        <v>5</v>
      </c>
      <c r="D43" s="67">
        <v>1.0002359999999999</v>
      </c>
      <c r="E43" s="196"/>
      <c r="F43" s="68">
        <f>D43+$E$39</f>
        <v>1.0001559999999998</v>
      </c>
      <c r="G43" s="167"/>
      <c r="H43" s="167"/>
      <c r="I43" s="140"/>
      <c r="J43" s="143"/>
      <c r="K43" s="140"/>
      <c r="L43" s="142"/>
      <c r="M43" s="142"/>
      <c r="N43" s="139"/>
      <c r="O43" s="146"/>
      <c r="P43" s="142"/>
      <c r="Q43" s="140"/>
      <c r="R43" s="158"/>
      <c r="S43" s="140"/>
      <c r="T43" s="140"/>
      <c r="U43" s="200"/>
      <c r="V43" s="140"/>
      <c r="W43" s="140"/>
    </row>
    <row r="44" spans="1:23" ht="12.6" customHeight="1" x14ac:dyDescent="0.2">
      <c r="A44" s="142"/>
      <c r="B44" s="187">
        <v>1.5</v>
      </c>
      <c r="C44" s="1">
        <v>1</v>
      </c>
      <c r="D44" s="67">
        <v>1.5005999999999999</v>
      </c>
      <c r="E44" s="194">
        <f>[1]dérive!$C$79</f>
        <v>-3.8000000000004697E-4</v>
      </c>
      <c r="F44" s="68">
        <f>D44+$E$44</f>
        <v>1.5002199999999999</v>
      </c>
      <c r="G44" s="165">
        <f>AVERAGE(F44:F48)</f>
        <v>1.500197</v>
      </c>
      <c r="H44" s="165">
        <f>G44-B44</f>
        <v>1.9700000000000273E-4</v>
      </c>
      <c r="I44" s="138">
        <f>((MAX(D44:D48)-MIN(D44:D48))/2.33)</f>
        <v>1.8025751072907926E-5</v>
      </c>
      <c r="J44" s="141">
        <f>5.5/3</f>
        <v>1.8333333333333333</v>
      </c>
      <c r="K44" s="138">
        <f>I44*J44</f>
        <v>3.3047210300331196E-5</v>
      </c>
      <c r="L44" s="142"/>
      <c r="M44" s="142"/>
      <c r="N44" s="139"/>
      <c r="O44" s="144">
        <f>[1]dérive!$D$79</f>
        <v>1.2E-4</v>
      </c>
      <c r="P44" s="142"/>
      <c r="Q44" s="138">
        <f>O44/$P$34</f>
        <v>6.0000000000000002E-5</v>
      </c>
      <c r="R44" s="156"/>
      <c r="S44" s="159">
        <f>Q44</f>
        <v>6.0000000000000002E-5</v>
      </c>
      <c r="T44" s="159">
        <f>0.0006*B44</f>
        <v>8.9999999999999998E-4</v>
      </c>
      <c r="U44" s="200"/>
      <c r="V44" s="159">
        <f>T44/$U$34</f>
        <v>2.5980762113533162E-4</v>
      </c>
      <c r="W44" s="159">
        <f>SQRT((K44^2)+(Q44^2)+(S44^2)+(V44^2))</f>
        <v>2.753036834272915E-4</v>
      </c>
    </row>
    <row r="45" spans="1:23" ht="12.6" customHeight="1" x14ac:dyDescent="0.2">
      <c r="A45" s="142"/>
      <c r="B45" s="142"/>
      <c r="C45" s="1">
        <v>2</v>
      </c>
      <c r="D45" s="67">
        <v>1.500589</v>
      </c>
      <c r="E45" s="195"/>
      <c r="F45" s="68">
        <f>D45+$E$44</f>
        <v>1.5002089999999999</v>
      </c>
      <c r="G45" s="166"/>
      <c r="H45" s="166"/>
      <c r="I45" s="139"/>
      <c r="J45" s="142"/>
      <c r="K45" s="139"/>
      <c r="L45" s="142"/>
      <c r="M45" s="142"/>
      <c r="N45" s="139"/>
      <c r="O45" s="145"/>
      <c r="P45" s="142"/>
      <c r="Q45" s="139"/>
      <c r="R45" s="157"/>
      <c r="S45" s="139"/>
      <c r="T45" s="139"/>
      <c r="U45" s="200"/>
      <c r="V45" s="139"/>
      <c r="W45" s="139"/>
    </row>
    <row r="46" spans="1:23" ht="12.6" customHeight="1" x14ac:dyDescent="0.2">
      <c r="A46" s="142"/>
      <c r="B46" s="142"/>
      <c r="C46" s="1">
        <v>3</v>
      </c>
      <c r="D46" s="67">
        <v>1.5005729999999999</v>
      </c>
      <c r="E46" s="195"/>
      <c r="F46" s="68">
        <f>D46+$E$44</f>
        <v>1.5001929999999999</v>
      </c>
      <c r="G46" s="166"/>
      <c r="H46" s="166"/>
      <c r="I46" s="139"/>
      <c r="J46" s="142"/>
      <c r="K46" s="139"/>
      <c r="L46" s="142"/>
      <c r="M46" s="142"/>
      <c r="N46" s="139"/>
      <c r="O46" s="145"/>
      <c r="P46" s="142"/>
      <c r="Q46" s="139"/>
      <c r="R46" s="157"/>
      <c r="S46" s="139"/>
      <c r="T46" s="139"/>
      <c r="U46" s="200"/>
      <c r="V46" s="139"/>
      <c r="W46" s="139"/>
    </row>
    <row r="47" spans="1:23" ht="12.6" customHeight="1" x14ac:dyDescent="0.2">
      <c r="A47" s="142"/>
      <c r="B47" s="142"/>
      <c r="C47" s="1">
        <v>4</v>
      </c>
      <c r="D47" s="67">
        <v>1.5005580000000001</v>
      </c>
      <c r="E47" s="195"/>
      <c r="F47" s="68">
        <f>D47+$E$44</f>
        <v>1.500178</v>
      </c>
      <c r="G47" s="166"/>
      <c r="H47" s="166"/>
      <c r="I47" s="139"/>
      <c r="J47" s="142"/>
      <c r="K47" s="139"/>
      <c r="L47" s="142"/>
      <c r="M47" s="142"/>
      <c r="N47" s="139"/>
      <c r="O47" s="145"/>
      <c r="P47" s="142"/>
      <c r="Q47" s="139"/>
      <c r="R47" s="157"/>
      <c r="S47" s="139"/>
      <c r="T47" s="139"/>
      <c r="U47" s="200"/>
      <c r="V47" s="139"/>
      <c r="W47" s="139"/>
    </row>
    <row r="48" spans="1:23" ht="12.6" customHeight="1" x14ac:dyDescent="0.2">
      <c r="A48" s="142"/>
      <c r="B48" s="143"/>
      <c r="C48" s="1">
        <v>5</v>
      </c>
      <c r="D48" s="67">
        <v>1.5005649999999999</v>
      </c>
      <c r="E48" s="196"/>
      <c r="F48" s="68">
        <f>D48+$E$44</f>
        <v>1.5001849999999999</v>
      </c>
      <c r="G48" s="167"/>
      <c r="H48" s="167"/>
      <c r="I48" s="140"/>
      <c r="J48" s="143"/>
      <c r="K48" s="140"/>
      <c r="L48" s="142"/>
      <c r="M48" s="142"/>
      <c r="N48" s="139"/>
      <c r="O48" s="146"/>
      <c r="P48" s="142"/>
      <c r="Q48" s="140"/>
      <c r="R48" s="158"/>
      <c r="S48" s="140"/>
      <c r="T48" s="140"/>
      <c r="U48" s="200"/>
      <c r="V48" s="140"/>
      <c r="W48" s="140"/>
    </row>
    <row r="49" spans="1:23" ht="12.6" customHeight="1" x14ac:dyDescent="0.2">
      <c r="A49" s="142"/>
      <c r="B49" s="187">
        <v>2</v>
      </c>
      <c r="C49" s="1">
        <v>1</v>
      </c>
      <c r="D49" s="67">
        <v>2.001026</v>
      </c>
      <c r="E49" s="194">
        <f>[1]dérive!$C$80</f>
        <v>-8.5999999999986088E-4</v>
      </c>
      <c r="F49" s="68">
        <f>D49+$E$49</f>
        <v>2.0001660000000001</v>
      </c>
      <c r="G49" s="165">
        <f>AVERAGE(F49:F53)</f>
        <v>2.0001541999999999</v>
      </c>
      <c r="H49" s="165">
        <f>G49-B49</f>
        <v>1.5419999999988221E-4</v>
      </c>
      <c r="I49" s="138">
        <f>((MAX(D49:D53)-MIN(D49:D53))/2.33)</f>
        <v>8.1545064377644836E-6</v>
      </c>
      <c r="J49" s="141">
        <f>5.5/3</f>
        <v>1.8333333333333333</v>
      </c>
      <c r="K49" s="138">
        <f>I49*J49</f>
        <v>1.4949928469234886E-5</v>
      </c>
      <c r="L49" s="142"/>
      <c r="M49" s="142"/>
      <c r="N49" s="139"/>
      <c r="O49" s="144">
        <f>[1]dérive!$D$80</f>
        <v>1.6000000000000001E-4</v>
      </c>
      <c r="P49" s="142"/>
      <c r="Q49" s="138">
        <f>O49/$P$34</f>
        <v>8.0000000000000007E-5</v>
      </c>
      <c r="R49" s="156"/>
      <c r="S49" s="159">
        <f>Q49</f>
        <v>8.0000000000000007E-5</v>
      </c>
      <c r="T49" s="159">
        <f>0.0006*B49</f>
        <v>1.1999999999999999E-3</v>
      </c>
      <c r="U49" s="200"/>
      <c r="V49" s="159">
        <f>T49/$U$34</f>
        <v>3.4641016151377546E-4</v>
      </c>
      <c r="W49" s="159">
        <f>SQRT((K49^2)+(Q49^2)+(S49^2)+(V49^2))</f>
        <v>3.647238686475499E-4</v>
      </c>
    </row>
    <row r="50" spans="1:23" ht="12.6" customHeight="1" x14ac:dyDescent="0.2">
      <c r="A50" s="142"/>
      <c r="B50" s="142"/>
      <c r="C50" s="1">
        <v>2</v>
      </c>
      <c r="D50" s="67">
        <v>2.001007</v>
      </c>
      <c r="E50" s="195"/>
      <c r="F50" s="68">
        <f>D50+$E$49</f>
        <v>2.0001470000000001</v>
      </c>
      <c r="G50" s="166"/>
      <c r="H50" s="166"/>
      <c r="I50" s="139"/>
      <c r="J50" s="142"/>
      <c r="K50" s="139"/>
      <c r="L50" s="142"/>
      <c r="M50" s="142"/>
      <c r="N50" s="139"/>
      <c r="O50" s="145"/>
      <c r="P50" s="142"/>
      <c r="Q50" s="139"/>
      <c r="R50" s="157"/>
      <c r="S50" s="139"/>
      <c r="T50" s="139"/>
      <c r="U50" s="200"/>
      <c r="V50" s="139"/>
      <c r="W50" s="139"/>
    </row>
    <row r="51" spans="1:23" ht="12.6" customHeight="1" x14ac:dyDescent="0.2">
      <c r="A51" s="142"/>
      <c r="B51" s="142"/>
      <c r="C51" s="1">
        <v>3</v>
      </c>
      <c r="D51" s="67">
        <v>2.00101</v>
      </c>
      <c r="E51" s="195"/>
      <c r="F51" s="68">
        <f>D51+$E$49</f>
        <v>2.0001500000000001</v>
      </c>
      <c r="G51" s="166"/>
      <c r="H51" s="166"/>
      <c r="I51" s="139"/>
      <c r="J51" s="142"/>
      <c r="K51" s="139"/>
      <c r="L51" s="142"/>
      <c r="M51" s="142"/>
      <c r="N51" s="139"/>
      <c r="O51" s="145"/>
      <c r="P51" s="142"/>
      <c r="Q51" s="139"/>
      <c r="R51" s="157"/>
      <c r="S51" s="139"/>
      <c r="T51" s="139"/>
      <c r="U51" s="200"/>
      <c r="V51" s="139"/>
      <c r="W51" s="139"/>
    </row>
    <row r="52" spans="1:23" ht="12.6" customHeight="1" x14ac:dyDescent="0.2">
      <c r="A52" s="142"/>
      <c r="B52" s="142"/>
      <c r="C52" s="1">
        <v>4</v>
      </c>
      <c r="D52" s="67">
        <v>2.0010089999999998</v>
      </c>
      <c r="E52" s="195"/>
      <c r="F52" s="68">
        <f>D52+$E$49</f>
        <v>2.000149</v>
      </c>
      <c r="G52" s="166"/>
      <c r="H52" s="166"/>
      <c r="I52" s="139"/>
      <c r="J52" s="142"/>
      <c r="K52" s="139"/>
      <c r="L52" s="142"/>
      <c r="M52" s="142"/>
      <c r="N52" s="139"/>
      <c r="O52" s="145"/>
      <c r="P52" s="142"/>
      <c r="Q52" s="139"/>
      <c r="R52" s="157"/>
      <c r="S52" s="139"/>
      <c r="T52" s="139"/>
      <c r="U52" s="200"/>
      <c r="V52" s="139"/>
      <c r="W52" s="139"/>
    </row>
    <row r="53" spans="1:23" ht="12.6" customHeight="1" x14ac:dyDescent="0.2">
      <c r="A53" s="142"/>
      <c r="B53" s="143"/>
      <c r="C53" s="1">
        <v>5</v>
      </c>
      <c r="D53" s="67">
        <v>2.0010189999999999</v>
      </c>
      <c r="E53" s="196"/>
      <c r="F53" s="68">
        <f>D53+$E$49</f>
        <v>2.000159</v>
      </c>
      <c r="G53" s="167"/>
      <c r="H53" s="167"/>
      <c r="I53" s="140"/>
      <c r="J53" s="143"/>
      <c r="K53" s="140"/>
      <c r="L53" s="142"/>
      <c r="M53" s="142"/>
      <c r="N53" s="139"/>
      <c r="O53" s="146"/>
      <c r="P53" s="142"/>
      <c r="Q53" s="140"/>
      <c r="R53" s="158"/>
      <c r="S53" s="140"/>
      <c r="T53" s="140"/>
      <c r="U53" s="200"/>
      <c r="V53" s="140"/>
      <c r="W53" s="140"/>
    </row>
    <row r="54" spans="1:23" ht="12.6" customHeight="1" x14ac:dyDescent="0.2">
      <c r="A54" s="142"/>
      <c r="B54" s="187">
        <v>3</v>
      </c>
      <c r="C54" s="1">
        <v>1</v>
      </c>
      <c r="D54" s="48">
        <v>3.0006400000000002</v>
      </c>
      <c r="E54" s="194">
        <f>[1]dérive!$C$83</f>
        <v>-1.0000000000021103E-4</v>
      </c>
      <c r="F54" s="13">
        <f>D54+$E$54</f>
        <v>3.00054</v>
      </c>
      <c r="G54" s="165">
        <f>AVERAGE(F54:F58)</f>
        <v>3.0005280000000001</v>
      </c>
      <c r="H54" s="165">
        <f>G54-B54</f>
        <v>5.2800000000008396E-4</v>
      </c>
      <c r="I54" s="138">
        <f>((MAX(D54:D58)-MIN(D54:D58))/2.33)</f>
        <v>1.7167381974170796E-5</v>
      </c>
      <c r="J54" s="141">
        <f>5.5/3</f>
        <v>1.8333333333333333</v>
      </c>
      <c r="K54" s="138">
        <f>I54*J54</f>
        <v>3.1473533619313126E-5</v>
      </c>
      <c r="L54" s="142"/>
      <c r="M54" s="142"/>
      <c r="N54" s="142"/>
      <c r="O54" s="144">
        <f>[1]dérive!$D$83</f>
        <v>2.9999999999999997E-4</v>
      </c>
      <c r="P54" s="142"/>
      <c r="Q54" s="138">
        <f>O54/$P$34</f>
        <v>1.4999999999999999E-4</v>
      </c>
      <c r="R54" s="156"/>
      <c r="S54" s="159">
        <f>Q54</f>
        <v>1.4999999999999999E-4</v>
      </c>
      <c r="T54" s="159">
        <f>0.0006*B54</f>
        <v>1.8E-3</v>
      </c>
      <c r="U54" s="200"/>
      <c r="V54" s="159">
        <f>T54/$U$34</f>
        <v>5.1961524227066324E-4</v>
      </c>
      <c r="W54" s="159">
        <f>SQRT((K54^2)+(Q54^2)+(S54^2)+(V54^2))</f>
        <v>5.6213039707748069E-4</v>
      </c>
    </row>
    <row r="55" spans="1:23" ht="12.6" customHeight="1" x14ac:dyDescent="0.2">
      <c r="A55" s="142"/>
      <c r="B55" s="142"/>
      <c r="C55" s="1">
        <v>2</v>
      </c>
      <c r="D55" s="48">
        <v>3.0006499999999998</v>
      </c>
      <c r="E55" s="195"/>
      <c r="F55" s="13">
        <f>D55+$E$54</f>
        <v>3.0005499999999996</v>
      </c>
      <c r="G55" s="166"/>
      <c r="H55" s="166"/>
      <c r="I55" s="139"/>
      <c r="J55" s="142"/>
      <c r="K55" s="139"/>
      <c r="L55" s="142"/>
      <c r="M55" s="142"/>
      <c r="N55" s="142"/>
      <c r="O55" s="145"/>
      <c r="P55" s="142"/>
      <c r="Q55" s="139"/>
      <c r="R55" s="157"/>
      <c r="S55" s="139"/>
      <c r="T55" s="139"/>
      <c r="U55" s="200"/>
      <c r="V55" s="139"/>
      <c r="W55" s="139"/>
    </row>
    <row r="56" spans="1:23" ht="12.6" customHeight="1" x14ac:dyDescent="0.2">
      <c r="A56" s="142"/>
      <c r="B56" s="142"/>
      <c r="C56" s="1">
        <v>3</v>
      </c>
      <c r="D56" s="48">
        <v>3.0006200000000001</v>
      </c>
      <c r="E56" s="195"/>
      <c r="F56" s="13">
        <f>D56+$E$54</f>
        <v>3.0005199999999999</v>
      </c>
      <c r="G56" s="166"/>
      <c r="H56" s="166"/>
      <c r="I56" s="139"/>
      <c r="J56" s="142"/>
      <c r="K56" s="139"/>
      <c r="L56" s="142"/>
      <c r="M56" s="142"/>
      <c r="N56" s="142"/>
      <c r="O56" s="145"/>
      <c r="P56" s="142"/>
      <c r="Q56" s="139"/>
      <c r="R56" s="157"/>
      <c r="S56" s="139"/>
      <c r="T56" s="139"/>
      <c r="U56" s="200"/>
      <c r="V56" s="139"/>
      <c r="W56" s="139"/>
    </row>
    <row r="57" spans="1:23" ht="12.6" customHeight="1" x14ac:dyDescent="0.2">
      <c r="A57" s="142"/>
      <c r="B57" s="142"/>
      <c r="C57" s="1">
        <v>4</v>
      </c>
      <c r="D57" s="48">
        <v>3.00061</v>
      </c>
      <c r="E57" s="195"/>
      <c r="F57" s="13">
        <f>D57+$E$54</f>
        <v>3.0005099999999998</v>
      </c>
      <c r="G57" s="166"/>
      <c r="H57" s="166"/>
      <c r="I57" s="139"/>
      <c r="J57" s="142"/>
      <c r="K57" s="139"/>
      <c r="L57" s="142"/>
      <c r="M57" s="142"/>
      <c r="N57" s="142"/>
      <c r="O57" s="145"/>
      <c r="P57" s="142"/>
      <c r="Q57" s="139"/>
      <c r="R57" s="157"/>
      <c r="S57" s="139"/>
      <c r="T57" s="139"/>
      <c r="U57" s="200"/>
      <c r="V57" s="139"/>
      <c r="W57" s="139"/>
    </row>
    <row r="58" spans="1:23" ht="12.6" customHeight="1" x14ac:dyDescent="0.2">
      <c r="A58" s="143"/>
      <c r="B58" s="143"/>
      <c r="C58" s="1">
        <v>5</v>
      </c>
      <c r="D58" s="48">
        <v>3.0006200000000001</v>
      </c>
      <c r="E58" s="196"/>
      <c r="F58" s="13">
        <f>D58+$E$54</f>
        <v>3.0005199999999999</v>
      </c>
      <c r="G58" s="167"/>
      <c r="H58" s="167"/>
      <c r="I58" s="140"/>
      <c r="J58" s="143"/>
      <c r="K58" s="140"/>
      <c r="L58" s="143"/>
      <c r="M58" s="143"/>
      <c r="N58" s="143"/>
      <c r="O58" s="146"/>
      <c r="P58" s="143"/>
      <c r="Q58" s="140"/>
      <c r="R58" s="158"/>
      <c r="S58" s="140"/>
      <c r="T58" s="140"/>
      <c r="U58" s="200"/>
      <c r="V58" s="140"/>
      <c r="W58" s="140"/>
    </row>
    <row r="59" spans="1:23" ht="12.6" customHeight="1" x14ac:dyDescent="0.2">
      <c r="A59" s="160" t="s">
        <v>10</v>
      </c>
      <c r="B59" s="153">
        <v>5</v>
      </c>
      <c r="C59" s="1">
        <v>1</v>
      </c>
      <c r="D59" s="48">
        <v>5.0007799999999998</v>
      </c>
      <c r="E59" s="194">
        <f>[1]dérive!$C$84</f>
        <v>-6.0000000000037801E-4</v>
      </c>
      <c r="F59" s="13">
        <f>D59+$E$59</f>
        <v>5.0001799999999994</v>
      </c>
      <c r="G59" s="187">
        <f>AVERAGE(F59:F63)</f>
        <v>5.0001819999999997</v>
      </c>
      <c r="H59" s="187">
        <f>G59-B59</f>
        <v>1.8199999999968242E-4</v>
      </c>
      <c r="I59" s="138">
        <f>((MAX(D59:D63)-MIN(D59:D63))/2.33)</f>
        <v>1.7167381974361392E-5</v>
      </c>
      <c r="J59" s="141">
        <f>5.5/3</f>
        <v>1.8333333333333333</v>
      </c>
      <c r="K59" s="138">
        <f>I59*J59</f>
        <v>3.1473533619662551E-5</v>
      </c>
      <c r="L59" s="160">
        <v>1E-4</v>
      </c>
      <c r="M59" s="160">
        <f>2*SQRT(3)</f>
        <v>3.4641016151377544</v>
      </c>
      <c r="N59" s="138">
        <f>L59/M59</f>
        <v>2.8867513459481293E-5</v>
      </c>
      <c r="O59" s="144">
        <f>[1]dérive!$D$84</f>
        <v>5.0000000000000001E-4</v>
      </c>
      <c r="P59" s="160">
        <v>2</v>
      </c>
      <c r="Q59" s="138">
        <f>O59/$P$59</f>
        <v>2.5000000000000001E-4</v>
      </c>
      <c r="R59" s="156"/>
      <c r="S59" s="159">
        <f>Q59</f>
        <v>2.5000000000000001E-4</v>
      </c>
      <c r="T59" s="159">
        <f>0.001*B59</f>
        <v>5.0000000000000001E-3</v>
      </c>
      <c r="U59" s="160">
        <f>2*SQRT(3)</f>
        <v>3.4641016151377544</v>
      </c>
      <c r="V59" s="159">
        <f>T59/$U$59</f>
        <v>1.4433756729740645E-3</v>
      </c>
      <c r="W59" s="159">
        <f>SQRT((K59^2)+(Q59^2)+(S59^2)+(V59^2))</f>
        <v>1.4863794659008989E-3</v>
      </c>
    </row>
    <row r="60" spans="1:23" ht="12.6" customHeight="1" x14ac:dyDescent="0.2">
      <c r="A60" s="142"/>
      <c r="B60" s="142"/>
      <c r="C60" s="1">
        <v>2</v>
      </c>
      <c r="D60" s="48">
        <v>5.0007599999999996</v>
      </c>
      <c r="E60" s="195"/>
      <c r="F60" s="13">
        <f>D60+$E$59</f>
        <v>5.0001599999999993</v>
      </c>
      <c r="G60" s="185"/>
      <c r="H60" s="185"/>
      <c r="I60" s="139"/>
      <c r="J60" s="142"/>
      <c r="K60" s="139"/>
      <c r="L60" s="142"/>
      <c r="M60" s="142"/>
      <c r="N60" s="139"/>
      <c r="O60" s="145"/>
      <c r="P60" s="142"/>
      <c r="Q60" s="139"/>
      <c r="R60" s="157"/>
      <c r="S60" s="139"/>
      <c r="T60" s="139"/>
      <c r="U60" s="142"/>
      <c r="V60" s="139"/>
      <c r="W60" s="139"/>
    </row>
    <row r="61" spans="1:23" ht="12.6" customHeight="1" x14ac:dyDescent="0.2">
      <c r="A61" s="142"/>
      <c r="B61" s="142"/>
      <c r="C61" s="1">
        <v>3</v>
      </c>
      <c r="D61" s="48">
        <v>5.0007999999999999</v>
      </c>
      <c r="E61" s="195"/>
      <c r="F61" s="13">
        <f>D61+$E$59</f>
        <v>5.0001999999999995</v>
      </c>
      <c r="G61" s="185"/>
      <c r="H61" s="185"/>
      <c r="I61" s="139"/>
      <c r="J61" s="142"/>
      <c r="K61" s="139"/>
      <c r="L61" s="142"/>
      <c r="M61" s="142"/>
      <c r="N61" s="139"/>
      <c r="O61" s="145"/>
      <c r="P61" s="142"/>
      <c r="Q61" s="139"/>
      <c r="R61" s="157"/>
      <c r="S61" s="139"/>
      <c r="T61" s="139"/>
      <c r="U61" s="142"/>
      <c r="V61" s="139"/>
      <c r="W61" s="139"/>
    </row>
    <row r="62" spans="1:23" ht="12.6" customHeight="1" x14ac:dyDescent="0.2">
      <c r="A62" s="142"/>
      <c r="B62" s="142"/>
      <c r="C62" s="1">
        <v>4</v>
      </c>
      <c r="D62" s="48">
        <v>5.0007799999999998</v>
      </c>
      <c r="E62" s="195"/>
      <c r="F62" s="13">
        <f>D62+$E$59</f>
        <v>5.0001799999999994</v>
      </c>
      <c r="G62" s="185"/>
      <c r="H62" s="185"/>
      <c r="I62" s="139"/>
      <c r="J62" s="142"/>
      <c r="K62" s="139"/>
      <c r="L62" s="142"/>
      <c r="M62" s="142"/>
      <c r="N62" s="139"/>
      <c r="O62" s="145"/>
      <c r="P62" s="142"/>
      <c r="Q62" s="139"/>
      <c r="R62" s="157"/>
      <c r="S62" s="139"/>
      <c r="T62" s="139"/>
      <c r="U62" s="142"/>
      <c r="V62" s="139"/>
      <c r="W62" s="139"/>
    </row>
    <row r="63" spans="1:23" ht="12.6" customHeight="1" x14ac:dyDescent="0.2">
      <c r="A63" s="142"/>
      <c r="B63" s="143"/>
      <c r="C63" s="1">
        <v>5</v>
      </c>
      <c r="D63" s="48">
        <v>5.0007900000000003</v>
      </c>
      <c r="E63" s="196"/>
      <c r="F63" s="13">
        <f>D63+$E$59</f>
        <v>5.0001899999999999</v>
      </c>
      <c r="G63" s="186"/>
      <c r="H63" s="186"/>
      <c r="I63" s="140"/>
      <c r="J63" s="143"/>
      <c r="K63" s="140"/>
      <c r="L63" s="142"/>
      <c r="M63" s="142"/>
      <c r="N63" s="139"/>
      <c r="O63" s="146"/>
      <c r="P63" s="142"/>
      <c r="Q63" s="140"/>
      <c r="R63" s="158"/>
      <c r="S63" s="140"/>
      <c r="T63" s="140"/>
      <c r="U63" s="142"/>
      <c r="V63" s="140"/>
      <c r="W63" s="140"/>
    </row>
    <row r="64" spans="1:23" ht="12.6" customHeight="1" x14ac:dyDescent="0.2">
      <c r="A64" s="142"/>
      <c r="B64" s="153">
        <v>10</v>
      </c>
      <c r="C64" s="1">
        <v>1</v>
      </c>
      <c r="D64" s="48">
        <v>10.001950000000001</v>
      </c>
      <c r="E64" s="194">
        <f>[1]dérive!$C$85</f>
        <v>1.9999999999953388E-4</v>
      </c>
      <c r="F64" s="13">
        <f>D64+$E$64</f>
        <v>10.00215</v>
      </c>
      <c r="G64" s="187">
        <f>AVERAGE(F64:F68)</f>
        <v>10.002227999999999</v>
      </c>
      <c r="H64" s="187">
        <f>G64-B64</f>
        <v>2.2279999999987865E-3</v>
      </c>
      <c r="I64" s="138">
        <f>((MAX(D64:D68)-MIN(D64:D68))/2.33)</f>
        <v>7.296137339008294E-5</v>
      </c>
      <c r="J64" s="141">
        <f>5.5/3</f>
        <v>1.8333333333333333</v>
      </c>
      <c r="K64" s="138">
        <f>I64*J64</f>
        <v>1.3376251788181873E-4</v>
      </c>
      <c r="L64" s="142"/>
      <c r="M64" s="142"/>
      <c r="N64" s="139"/>
      <c r="O64" s="144">
        <f>[1]dérive!$D$85</f>
        <v>1E-3</v>
      </c>
      <c r="P64" s="142"/>
      <c r="Q64" s="138">
        <f>O64/$P$59</f>
        <v>5.0000000000000001E-4</v>
      </c>
      <c r="R64" s="156"/>
      <c r="S64" s="159">
        <f>Q64</f>
        <v>5.0000000000000001E-4</v>
      </c>
      <c r="T64" s="159">
        <f>0.001*B64</f>
        <v>0.01</v>
      </c>
      <c r="U64" s="142"/>
      <c r="V64" s="159">
        <f>T64/$U$59</f>
        <v>2.886751345948129E-3</v>
      </c>
      <c r="W64" s="159">
        <f>SQRT((K64^2)+(Q64^2)+(S64^2)+(V64^2))</f>
        <v>2.975100963752897E-3</v>
      </c>
    </row>
    <row r="65" spans="1:23" ht="12.6" customHeight="1" x14ac:dyDescent="0.2">
      <c r="A65" s="142"/>
      <c r="B65" s="142"/>
      <c r="C65" s="1">
        <v>2</v>
      </c>
      <c r="D65" s="48">
        <v>10.002039999999999</v>
      </c>
      <c r="E65" s="195"/>
      <c r="F65" s="13">
        <f>D65+$E$64</f>
        <v>10.002239999999999</v>
      </c>
      <c r="G65" s="185"/>
      <c r="H65" s="185"/>
      <c r="I65" s="139"/>
      <c r="J65" s="142"/>
      <c r="K65" s="139"/>
      <c r="L65" s="142"/>
      <c r="M65" s="142"/>
      <c r="N65" s="139"/>
      <c r="O65" s="145"/>
      <c r="P65" s="142"/>
      <c r="Q65" s="139"/>
      <c r="R65" s="157"/>
      <c r="S65" s="139"/>
      <c r="T65" s="139"/>
      <c r="U65" s="142"/>
      <c r="V65" s="139"/>
      <c r="W65" s="139"/>
    </row>
    <row r="66" spans="1:23" ht="12.6" customHeight="1" x14ac:dyDescent="0.2">
      <c r="A66" s="142"/>
      <c r="B66" s="142"/>
      <c r="C66" s="1">
        <v>3</v>
      </c>
      <c r="D66" s="48">
        <v>10.00212</v>
      </c>
      <c r="E66" s="195"/>
      <c r="F66" s="13">
        <f>D66+$E$64</f>
        <v>10.002319999999999</v>
      </c>
      <c r="G66" s="185"/>
      <c r="H66" s="185"/>
      <c r="I66" s="139"/>
      <c r="J66" s="142"/>
      <c r="K66" s="139"/>
      <c r="L66" s="142"/>
      <c r="M66" s="142"/>
      <c r="N66" s="139"/>
      <c r="O66" s="145"/>
      <c r="P66" s="142"/>
      <c r="Q66" s="139"/>
      <c r="R66" s="157"/>
      <c r="S66" s="139"/>
      <c r="T66" s="139"/>
      <c r="U66" s="142"/>
      <c r="V66" s="139"/>
      <c r="W66" s="139"/>
    </row>
    <row r="67" spans="1:23" ht="12.6" customHeight="1" x14ac:dyDescent="0.2">
      <c r="A67" s="142"/>
      <c r="B67" s="142"/>
      <c r="C67" s="1">
        <v>4</v>
      </c>
      <c r="D67" s="48">
        <v>10.001989999999999</v>
      </c>
      <c r="E67" s="195"/>
      <c r="F67" s="13">
        <f>D67+$E$64</f>
        <v>10.002189999999999</v>
      </c>
      <c r="G67" s="185"/>
      <c r="H67" s="185"/>
      <c r="I67" s="139"/>
      <c r="J67" s="142"/>
      <c r="K67" s="139"/>
      <c r="L67" s="142"/>
      <c r="M67" s="142"/>
      <c r="N67" s="139"/>
      <c r="O67" s="145"/>
      <c r="P67" s="142"/>
      <c r="Q67" s="139"/>
      <c r="R67" s="157"/>
      <c r="S67" s="139"/>
      <c r="T67" s="139"/>
      <c r="U67" s="142"/>
      <c r="V67" s="139"/>
      <c r="W67" s="139"/>
    </row>
    <row r="68" spans="1:23" ht="12.6" customHeight="1" x14ac:dyDescent="0.2">
      <c r="A68" s="142"/>
      <c r="B68" s="143"/>
      <c r="C68" s="1">
        <v>5</v>
      </c>
      <c r="D68" s="48">
        <v>10.002039999999999</v>
      </c>
      <c r="E68" s="196"/>
      <c r="F68" s="13">
        <f>D68+$E$64</f>
        <v>10.002239999999999</v>
      </c>
      <c r="G68" s="186"/>
      <c r="H68" s="186"/>
      <c r="I68" s="140"/>
      <c r="J68" s="143"/>
      <c r="K68" s="140"/>
      <c r="L68" s="142"/>
      <c r="M68" s="142"/>
      <c r="N68" s="139"/>
      <c r="O68" s="146"/>
      <c r="P68" s="142"/>
      <c r="Q68" s="140"/>
      <c r="R68" s="158"/>
      <c r="S68" s="140"/>
      <c r="T68" s="140"/>
      <c r="U68" s="142"/>
      <c r="V68" s="140"/>
      <c r="W68" s="140"/>
    </row>
    <row r="69" spans="1:23" ht="12.6" customHeight="1" x14ac:dyDescent="0.2">
      <c r="A69" s="142"/>
      <c r="B69" s="153">
        <v>15</v>
      </c>
      <c r="C69" s="1">
        <v>1</v>
      </c>
      <c r="D69" s="48">
        <v>15.00433</v>
      </c>
      <c r="E69" s="194">
        <f>[1]dérive!$C$86</f>
        <v>-1.8999999999991246E-3</v>
      </c>
      <c r="F69" s="13">
        <f>D69+$E$69</f>
        <v>15.00243</v>
      </c>
      <c r="G69" s="187">
        <f>AVERAGE(F69:F73)</f>
        <v>15.002510000000001</v>
      </c>
      <c r="H69" s="187">
        <f>G69-B69</f>
        <v>2.5100000000009004E-3</v>
      </c>
      <c r="I69" s="138">
        <f>((MAX(D69:D73)-MIN(D69:D73))/2.33)</f>
        <v>9.4420600858606475E-5</v>
      </c>
      <c r="J69" s="141">
        <f>5.5/3</f>
        <v>1.8333333333333333</v>
      </c>
      <c r="K69" s="138">
        <f>I69*J69</f>
        <v>1.731044349074452E-4</v>
      </c>
      <c r="L69" s="142"/>
      <c r="M69" s="142"/>
      <c r="N69" s="139"/>
      <c r="O69" s="144">
        <f>[1]dérive!$D$86</f>
        <v>1.5E-3</v>
      </c>
      <c r="P69" s="142"/>
      <c r="Q69" s="138">
        <f>O69/$P$59</f>
        <v>7.5000000000000002E-4</v>
      </c>
      <c r="R69" s="156"/>
      <c r="S69" s="159">
        <f>Q69</f>
        <v>7.5000000000000002E-4</v>
      </c>
      <c r="T69" s="159">
        <f>0.001*B69</f>
        <v>1.4999999999999999E-2</v>
      </c>
      <c r="U69" s="142"/>
      <c r="V69" s="159">
        <f>T69/$U$59</f>
        <v>4.3301270189221933E-3</v>
      </c>
      <c r="W69" s="159">
        <f>SQRT((K69^2)+(Q69^2)+(S69^2)+(V69^2))</f>
        <v>4.4614980830865129E-3</v>
      </c>
    </row>
    <row r="70" spans="1:23" ht="12.6" customHeight="1" x14ac:dyDescent="0.2">
      <c r="A70" s="142"/>
      <c r="B70" s="142"/>
      <c r="C70" s="1">
        <v>2</v>
      </c>
      <c r="D70" s="48">
        <v>15.004339999999999</v>
      </c>
      <c r="E70" s="195"/>
      <c r="F70" s="13">
        <f>D70+$E$69</f>
        <v>15.00244</v>
      </c>
      <c r="G70" s="185"/>
      <c r="H70" s="185"/>
      <c r="I70" s="139"/>
      <c r="J70" s="142"/>
      <c r="K70" s="139"/>
      <c r="L70" s="142"/>
      <c r="M70" s="142"/>
      <c r="N70" s="139"/>
      <c r="O70" s="145"/>
      <c r="P70" s="142"/>
      <c r="Q70" s="139"/>
      <c r="R70" s="157"/>
      <c r="S70" s="139"/>
      <c r="T70" s="139"/>
      <c r="U70" s="142"/>
      <c r="V70" s="139"/>
      <c r="W70" s="139"/>
    </row>
    <row r="71" spans="1:23" ht="12.6" customHeight="1" x14ac:dyDescent="0.2">
      <c r="A71" s="142"/>
      <c r="B71" s="142"/>
      <c r="C71" s="1">
        <v>3</v>
      </c>
      <c r="D71" s="48">
        <v>15.004440000000001</v>
      </c>
      <c r="E71" s="195"/>
      <c r="F71" s="13">
        <f>D71+$E$69</f>
        <v>15.002540000000002</v>
      </c>
      <c r="G71" s="185"/>
      <c r="H71" s="185"/>
      <c r="I71" s="139"/>
      <c r="J71" s="142"/>
      <c r="K71" s="139"/>
      <c r="L71" s="142"/>
      <c r="M71" s="142"/>
      <c r="N71" s="139"/>
      <c r="O71" s="145"/>
      <c r="P71" s="142"/>
      <c r="Q71" s="139"/>
      <c r="R71" s="157"/>
      <c r="S71" s="139"/>
      <c r="T71" s="139"/>
      <c r="U71" s="142"/>
      <c r="V71" s="139"/>
      <c r="W71" s="139"/>
    </row>
    <row r="72" spans="1:23" ht="12.6" customHeight="1" x14ac:dyDescent="0.2">
      <c r="A72" s="142"/>
      <c r="B72" s="142"/>
      <c r="C72" s="1">
        <v>4</v>
      </c>
      <c r="D72" s="48">
        <v>15.004390000000001</v>
      </c>
      <c r="E72" s="195"/>
      <c r="F72" s="13">
        <f>D72+$E$69</f>
        <v>15.002490000000002</v>
      </c>
      <c r="G72" s="185"/>
      <c r="H72" s="185"/>
      <c r="I72" s="139"/>
      <c r="J72" s="142"/>
      <c r="K72" s="139"/>
      <c r="L72" s="142"/>
      <c r="M72" s="142"/>
      <c r="N72" s="139"/>
      <c r="O72" s="145"/>
      <c r="P72" s="142"/>
      <c r="Q72" s="139"/>
      <c r="R72" s="157"/>
      <c r="S72" s="139"/>
      <c r="T72" s="139"/>
      <c r="U72" s="142"/>
      <c r="V72" s="139"/>
      <c r="W72" s="139"/>
    </row>
    <row r="73" spans="1:23" ht="12.6" customHeight="1" x14ac:dyDescent="0.2">
      <c r="A73" s="142"/>
      <c r="B73" s="143"/>
      <c r="C73" s="1">
        <v>5</v>
      </c>
      <c r="D73" s="48">
        <v>15.00455</v>
      </c>
      <c r="E73" s="196"/>
      <c r="F73" s="13">
        <f>D73+$E$69</f>
        <v>15.002650000000001</v>
      </c>
      <c r="G73" s="186"/>
      <c r="H73" s="186"/>
      <c r="I73" s="140"/>
      <c r="J73" s="143"/>
      <c r="K73" s="140"/>
      <c r="L73" s="142"/>
      <c r="M73" s="142"/>
      <c r="N73" s="139"/>
      <c r="O73" s="146"/>
      <c r="P73" s="142"/>
      <c r="Q73" s="140"/>
      <c r="R73" s="158"/>
      <c r="S73" s="140"/>
      <c r="T73" s="140"/>
      <c r="U73" s="142"/>
      <c r="V73" s="140"/>
      <c r="W73" s="140"/>
    </row>
    <row r="74" spans="1:23" ht="12.6" customHeight="1" x14ac:dyDescent="0.2">
      <c r="A74" s="142"/>
      <c r="B74" s="153">
        <v>20</v>
      </c>
      <c r="C74" s="1">
        <v>1</v>
      </c>
      <c r="D74" s="48">
        <v>20.00827</v>
      </c>
      <c r="E74" s="194">
        <f>[1]dérive!$C$87</f>
        <v>-5.8000000000006935E-3</v>
      </c>
      <c r="F74" s="13">
        <f>D74+$E$74</f>
        <v>20.002469999999999</v>
      </c>
      <c r="G74" s="187">
        <f>AVERAGE(F74:F78)</f>
        <v>20.002362000000002</v>
      </c>
      <c r="H74" s="187">
        <f>G74-B74</f>
        <v>2.3620000000015295E-3</v>
      </c>
      <c r="I74" s="138">
        <f>((MAX(D74:D78)-MIN(D74:D78))/2.33)</f>
        <v>9.4420600857844091E-5</v>
      </c>
      <c r="J74" s="141">
        <f>5.5/3</f>
        <v>1.8333333333333333</v>
      </c>
      <c r="K74" s="138">
        <f>I74*J74</f>
        <v>1.731044349060475E-4</v>
      </c>
      <c r="L74" s="142"/>
      <c r="M74" s="142"/>
      <c r="N74" s="139"/>
      <c r="O74" s="144">
        <f>[1]dérive!$D$87</f>
        <v>2E-3</v>
      </c>
      <c r="P74" s="142"/>
      <c r="Q74" s="138">
        <f>O74/$P$59</f>
        <v>1E-3</v>
      </c>
      <c r="R74" s="156"/>
      <c r="S74" s="159">
        <f>Q74</f>
        <v>1E-3</v>
      </c>
      <c r="T74" s="159">
        <f>0.001*B74</f>
        <v>0.02</v>
      </c>
      <c r="U74" s="142"/>
      <c r="V74" s="159">
        <f>T74/$U$59</f>
        <v>5.773502691896258E-3</v>
      </c>
      <c r="W74" s="159">
        <f>SQRT((K74^2)+(Q74^2)+(S74^2)+(V74^2))</f>
        <v>5.9467048420715719E-3</v>
      </c>
    </row>
    <row r="75" spans="1:23" ht="12.6" customHeight="1" x14ac:dyDescent="0.2">
      <c r="A75" s="142"/>
      <c r="B75" s="142"/>
      <c r="C75" s="1">
        <v>2</v>
      </c>
      <c r="D75" s="48">
        <v>20.008230000000001</v>
      </c>
      <c r="E75" s="195"/>
      <c r="F75" s="13">
        <f>D75+$E$74</f>
        <v>20.00243</v>
      </c>
      <c r="G75" s="185"/>
      <c r="H75" s="185"/>
      <c r="I75" s="139"/>
      <c r="J75" s="142"/>
      <c r="K75" s="139"/>
      <c r="L75" s="142"/>
      <c r="M75" s="142"/>
      <c r="N75" s="139"/>
      <c r="O75" s="145"/>
      <c r="P75" s="142"/>
      <c r="Q75" s="139"/>
      <c r="R75" s="157"/>
      <c r="S75" s="139"/>
      <c r="T75" s="139"/>
      <c r="U75" s="142"/>
      <c r="V75" s="139"/>
      <c r="W75" s="139"/>
    </row>
    <row r="76" spans="1:23" ht="12.6" customHeight="1" x14ac:dyDescent="0.2">
      <c r="A76" s="142"/>
      <c r="B76" s="142"/>
      <c r="C76" s="1">
        <v>3</v>
      </c>
      <c r="D76" s="48">
        <v>20.008120000000002</v>
      </c>
      <c r="E76" s="195"/>
      <c r="F76" s="13">
        <f>D76+$E$74</f>
        <v>20.002320000000001</v>
      </c>
      <c r="G76" s="185"/>
      <c r="H76" s="185"/>
      <c r="I76" s="139"/>
      <c r="J76" s="142"/>
      <c r="K76" s="139"/>
      <c r="L76" s="142"/>
      <c r="M76" s="142"/>
      <c r="N76" s="139"/>
      <c r="O76" s="145"/>
      <c r="P76" s="142"/>
      <c r="Q76" s="139"/>
      <c r="R76" s="157"/>
      <c r="S76" s="139"/>
      <c r="T76" s="139"/>
      <c r="U76" s="142"/>
      <c r="V76" s="139"/>
      <c r="W76" s="139"/>
    </row>
    <row r="77" spans="1:23" ht="12.6" customHeight="1" x14ac:dyDescent="0.2">
      <c r="A77" s="142"/>
      <c r="B77" s="142"/>
      <c r="C77" s="1">
        <v>4</v>
      </c>
      <c r="D77" s="48">
        <v>20.008050000000001</v>
      </c>
      <c r="E77" s="195"/>
      <c r="F77" s="13">
        <f>D77+$E$74</f>
        <v>20.00225</v>
      </c>
      <c r="G77" s="185"/>
      <c r="H77" s="185"/>
      <c r="I77" s="139"/>
      <c r="J77" s="142"/>
      <c r="K77" s="139"/>
      <c r="L77" s="142"/>
      <c r="M77" s="142"/>
      <c r="N77" s="139"/>
      <c r="O77" s="145"/>
      <c r="P77" s="142"/>
      <c r="Q77" s="139"/>
      <c r="R77" s="157"/>
      <c r="S77" s="139"/>
      <c r="T77" s="139"/>
      <c r="U77" s="142"/>
      <c r="V77" s="139"/>
      <c r="W77" s="139"/>
    </row>
    <row r="78" spans="1:23" ht="12.6" customHeight="1" x14ac:dyDescent="0.2">
      <c r="A78" s="142"/>
      <c r="B78" s="143"/>
      <c r="C78" s="1">
        <v>5</v>
      </c>
      <c r="D78" s="48">
        <v>20.008140000000001</v>
      </c>
      <c r="E78" s="196"/>
      <c r="F78" s="13">
        <f>D78+$E$74</f>
        <v>20.00234</v>
      </c>
      <c r="G78" s="186"/>
      <c r="H78" s="186"/>
      <c r="I78" s="140"/>
      <c r="J78" s="143"/>
      <c r="K78" s="140"/>
      <c r="L78" s="142"/>
      <c r="M78" s="142"/>
      <c r="N78" s="139"/>
      <c r="O78" s="146"/>
      <c r="P78" s="142"/>
      <c r="Q78" s="140"/>
      <c r="R78" s="158"/>
      <c r="S78" s="140"/>
      <c r="T78" s="140"/>
      <c r="U78" s="142"/>
      <c r="V78" s="140"/>
      <c r="W78" s="140"/>
    </row>
    <row r="79" spans="1:23" ht="12.6" customHeight="1" x14ac:dyDescent="0.2">
      <c r="A79" s="142"/>
      <c r="B79" s="153">
        <v>30</v>
      </c>
      <c r="C79" s="1">
        <v>1</v>
      </c>
      <c r="D79" s="49">
        <v>29.9985</v>
      </c>
      <c r="E79" s="194">
        <f>[1]dérive!$C$90</f>
        <v>9.0000000000003411E-3</v>
      </c>
      <c r="F79" s="37">
        <f>D79+$E$79</f>
        <v>30.0075</v>
      </c>
      <c r="G79" s="187">
        <f>AVERAGE(F79:F83)</f>
        <v>30.007480000000005</v>
      </c>
      <c r="H79" s="187">
        <f>G79-B79</f>
        <v>7.4800000000045941E-3</v>
      </c>
      <c r="I79" s="138">
        <f>((MAX(D79:D83)-MIN(D79:D83))/2.33)</f>
        <v>8.5836909871044579E-5</v>
      </c>
      <c r="J79" s="141">
        <f>5.5/3</f>
        <v>1.8333333333333333</v>
      </c>
      <c r="K79" s="138">
        <f>I79*J79</f>
        <v>1.5736766809691506E-4</v>
      </c>
      <c r="L79" s="142"/>
      <c r="M79" s="142"/>
      <c r="N79" s="142"/>
      <c r="O79" s="144">
        <f>[1]dérive!$D$90</f>
        <v>3.0000000000000001E-3</v>
      </c>
      <c r="P79" s="142"/>
      <c r="Q79" s="138">
        <f>O79/$P$59</f>
        <v>1.5E-3</v>
      </c>
      <c r="R79" s="156"/>
      <c r="S79" s="159">
        <f>Q79</f>
        <v>1.5E-3</v>
      </c>
      <c r="T79" s="159">
        <f>0.001*B79</f>
        <v>0.03</v>
      </c>
      <c r="U79" s="142"/>
      <c r="V79" s="159">
        <f>T79/$U$59</f>
        <v>8.6602540378443865E-3</v>
      </c>
      <c r="W79" s="159">
        <f>SQRT((K79^2)+(Q79^2)+(S79^2)+(V79^2))</f>
        <v>8.917665870784925E-3</v>
      </c>
    </row>
    <row r="80" spans="1:23" ht="12.6" customHeight="1" x14ac:dyDescent="0.2">
      <c r="A80" s="142"/>
      <c r="B80" s="142"/>
      <c r="C80" s="1">
        <v>2</v>
      </c>
      <c r="D80" s="49">
        <v>29.9986</v>
      </c>
      <c r="E80" s="195"/>
      <c r="F80" s="37">
        <f>D80+$E$79</f>
        <v>30.0076</v>
      </c>
      <c r="G80" s="185"/>
      <c r="H80" s="185"/>
      <c r="I80" s="139"/>
      <c r="J80" s="142"/>
      <c r="K80" s="139"/>
      <c r="L80" s="142"/>
      <c r="M80" s="142"/>
      <c r="N80" s="142"/>
      <c r="O80" s="145"/>
      <c r="P80" s="142"/>
      <c r="Q80" s="139"/>
      <c r="R80" s="157"/>
      <c r="S80" s="139"/>
      <c r="T80" s="139"/>
      <c r="U80" s="142"/>
      <c r="V80" s="139"/>
      <c r="W80" s="139"/>
    </row>
    <row r="81" spans="1:23" ht="12.6" customHeight="1" x14ac:dyDescent="0.2">
      <c r="A81" s="142"/>
      <c r="B81" s="142"/>
      <c r="C81" s="1">
        <v>3</v>
      </c>
      <c r="D81" s="49">
        <v>29.9985</v>
      </c>
      <c r="E81" s="195"/>
      <c r="F81" s="37">
        <f>D81+$E$79</f>
        <v>30.0075</v>
      </c>
      <c r="G81" s="185"/>
      <c r="H81" s="185"/>
      <c r="I81" s="139"/>
      <c r="J81" s="142"/>
      <c r="K81" s="139"/>
      <c r="L81" s="142"/>
      <c r="M81" s="142"/>
      <c r="N81" s="142"/>
      <c r="O81" s="145"/>
      <c r="P81" s="142"/>
      <c r="Q81" s="139"/>
      <c r="R81" s="157"/>
      <c r="S81" s="139"/>
      <c r="T81" s="139"/>
      <c r="U81" s="142"/>
      <c r="V81" s="139"/>
      <c r="W81" s="139"/>
    </row>
    <row r="82" spans="1:23" ht="12.6" customHeight="1" x14ac:dyDescent="0.2">
      <c r="A82" s="142"/>
      <c r="B82" s="142"/>
      <c r="C82" s="1">
        <v>4</v>
      </c>
      <c r="D82" s="49">
        <v>29.9984</v>
      </c>
      <c r="E82" s="195"/>
      <c r="F82" s="37">
        <f>D82+$E$79</f>
        <v>30.007400000000001</v>
      </c>
      <c r="G82" s="185"/>
      <c r="H82" s="185"/>
      <c r="I82" s="139"/>
      <c r="J82" s="142"/>
      <c r="K82" s="139"/>
      <c r="L82" s="142"/>
      <c r="M82" s="142"/>
      <c r="N82" s="142"/>
      <c r="O82" s="145"/>
      <c r="P82" s="142"/>
      <c r="Q82" s="139"/>
      <c r="R82" s="157"/>
      <c r="S82" s="139"/>
      <c r="T82" s="139"/>
      <c r="U82" s="142"/>
      <c r="V82" s="139"/>
      <c r="W82" s="139"/>
    </row>
    <row r="83" spans="1:23" ht="12.6" customHeight="1" x14ac:dyDescent="0.2">
      <c r="A83" s="143"/>
      <c r="B83" s="143"/>
      <c r="C83" s="1">
        <v>5</v>
      </c>
      <c r="D83" s="49">
        <v>29.9984</v>
      </c>
      <c r="E83" s="196"/>
      <c r="F83" s="37">
        <f>D83+$E$79</f>
        <v>30.007400000000001</v>
      </c>
      <c r="G83" s="186"/>
      <c r="H83" s="186"/>
      <c r="I83" s="140"/>
      <c r="J83" s="143"/>
      <c r="K83" s="140"/>
      <c r="L83" s="143"/>
      <c r="M83" s="143"/>
      <c r="N83" s="143"/>
      <c r="O83" s="146"/>
      <c r="P83" s="143"/>
      <c r="Q83" s="140"/>
      <c r="R83" s="158"/>
      <c r="S83" s="140"/>
      <c r="T83" s="140"/>
      <c r="U83" s="143"/>
      <c r="V83" s="140"/>
      <c r="W83" s="140"/>
    </row>
    <row r="84" spans="1:23" ht="12.6" customHeight="1" x14ac:dyDescent="0.2">
      <c r="A84" s="160"/>
      <c r="B84" s="147">
        <v>50</v>
      </c>
      <c r="C84" s="1">
        <v>1</v>
      </c>
      <c r="D84" s="49">
        <v>49.999000000000002</v>
      </c>
      <c r="E84" s="194">
        <f>[1]dérive!$C$91</f>
        <v>9.0000000000003411E-3</v>
      </c>
      <c r="F84" s="37">
        <f>D84+$E$84</f>
        <v>50.008000000000003</v>
      </c>
      <c r="G84" s="187">
        <f>AVERAGE(F84:F88)</f>
        <v>50.007899999999999</v>
      </c>
      <c r="H84" s="153">
        <f>G84-B84</f>
        <v>7.899999999999352E-3</v>
      </c>
      <c r="I84" s="138">
        <f>((MAX(D84:D88)-MIN(D84:D88))/2.33)</f>
        <v>1.2875536480809165E-4</v>
      </c>
      <c r="J84" s="141">
        <f>5.5/3</f>
        <v>1.8333333333333333</v>
      </c>
      <c r="K84" s="138">
        <f>I84*J84</f>
        <v>2.3605150214816802E-4</v>
      </c>
      <c r="L84" s="160">
        <v>1E-3</v>
      </c>
      <c r="M84" s="160">
        <f>2*SQRT(3)</f>
        <v>3.4641016151377544</v>
      </c>
      <c r="N84" s="138">
        <f>L84/M84</f>
        <v>2.886751345948129E-4</v>
      </c>
      <c r="O84" s="144">
        <f>[1]dérive!$D$91</f>
        <v>5.0000000000000001E-3</v>
      </c>
      <c r="P84" s="160">
        <v>2</v>
      </c>
      <c r="Q84" s="138">
        <f>O84/$P$84</f>
        <v>2.5000000000000001E-3</v>
      </c>
      <c r="R84" s="156"/>
      <c r="S84" s="159">
        <f>Q84</f>
        <v>2.5000000000000001E-3</v>
      </c>
      <c r="T84" s="159">
        <f>0.001*B84</f>
        <v>0.05</v>
      </c>
      <c r="U84" s="160">
        <f>2*SQRT(3)</f>
        <v>3.4641016151377544</v>
      </c>
      <c r="V84" s="159">
        <f>T84/$U$84</f>
        <v>1.4433756729740645E-2</v>
      </c>
      <c r="W84" s="159">
        <f>SQRT((K84^2)+(Q84^2)+(S84^2)+(V84^2))</f>
        <v>1.4862336749145465E-2</v>
      </c>
    </row>
    <row r="85" spans="1:23" ht="12.6" customHeight="1" x14ac:dyDescent="0.2">
      <c r="A85" s="142"/>
      <c r="B85" s="148"/>
      <c r="C85" s="1">
        <v>2</v>
      </c>
      <c r="D85" s="49">
        <v>49.998899999999999</v>
      </c>
      <c r="E85" s="195"/>
      <c r="F85" s="37">
        <f>D85+$E$84</f>
        <v>50.007899999999999</v>
      </c>
      <c r="G85" s="185"/>
      <c r="H85" s="154"/>
      <c r="I85" s="139"/>
      <c r="J85" s="142"/>
      <c r="K85" s="139"/>
      <c r="L85" s="142"/>
      <c r="M85" s="142"/>
      <c r="N85" s="139"/>
      <c r="O85" s="145"/>
      <c r="P85" s="142"/>
      <c r="Q85" s="139"/>
      <c r="R85" s="157"/>
      <c r="S85" s="139"/>
      <c r="T85" s="139"/>
      <c r="U85" s="142"/>
      <c r="V85" s="139"/>
      <c r="W85" s="139"/>
    </row>
    <row r="86" spans="1:23" ht="12.6" customHeight="1" x14ac:dyDescent="0.2">
      <c r="A86" s="142"/>
      <c r="B86" s="148"/>
      <c r="C86" s="1">
        <v>3</v>
      </c>
      <c r="D86" s="49">
        <v>49.999000000000002</v>
      </c>
      <c r="E86" s="195"/>
      <c r="F86" s="37">
        <f>D86+$E$84</f>
        <v>50.008000000000003</v>
      </c>
      <c r="G86" s="185"/>
      <c r="H86" s="154"/>
      <c r="I86" s="139"/>
      <c r="J86" s="142"/>
      <c r="K86" s="139"/>
      <c r="L86" s="142"/>
      <c r="M86" s="142"/>
      <c r="N86" s="139"/>
      <c r="O86" s="145"/>
      <c r="P86" s="142"/>
      <c r="Q86" s="139"/>
      <c r="R86" s="157"/>
      <c r="S86" s="139"/>
      <c r="T86" s="139"/>
      <c r="U86" s="142"/>
      <c r="V86" s="139"/>
      <c r="W86" s="139"/>
    </row>
    <row r="87" spans="1:23" ht="12.6" customHeight="1" x14ac:dyDescent="0.2">
      <c r="A87" s="142"/>
      <c r="B87" s="148"/>
      <c r="C87" s="1">
        <v>4</v>
      </c>
      <c r="D87" s="49">
        <v>49.998899999999999</v>
      </c>
      <c r="E87" s="195"/>
      <c r="F87" s="37">
        <f>D87+$E$84</f>
        <v>50.007899999999999</v>
      </c>
      <c r="G87" s="185"/>
      <c r="H87" s="154"/>
      <c r="I87" s="139"/>
      <c r="J87" s="142"/>
      <c r="K87" s="139"/>
      <c r="L87" s="142"/>
      <c r="M87" s="142"/>
      <c r="N87" s="139"/>
      <c r="O87" s="145"/>
      <c r="P87" s="142"/>
      <c r="Q87" s="139"/>
      <c r="R87" s="157"/>
      <c r="S87" s="139"/>
      <c r="T87" s="139"/>
      <c r="U87" s="142"/>
      <c r="V87" s="139"/>
      <c r="W87" s="139"/>
    </row>
    <row r="88" spans="1:23" ht="12.6" customHeight="1" x14ac:dyDescent="0.2">
      <c r="A88" s="142"/>
      <c r="B88" s="149"/>
      <c r="C88" s="1">
        <v>5</v>
      </c>
      <c r="D88" s="49">
        <v>49.998699999999999</v>
      </c>
      <c r="E88" s="196"/>
      <c r="F88" s="37">
        <f>D88+$E$84</f>
        <v>50.0077</v>
      </c>
      <c r="G88" s="186"/>
      <c r="H88" s="155"/>
      <c r="I88" s="140"/>
      <c r="J88" s="143"/>
      <c r="K88" s="140"/>
      <c r="L88" s="142"/>
      <c r="M88" s="142"/>
      <c r="N88" s="139"/>
      <c r="O88" s="146"/>
      <c r="P88" s="142"/>
      <c r="Q88" s="140"/>
      <c r="R88" s="158"/>
      <c r="S88" s="140"/>
      <c r="T88" s="140"/>
      <c r="U88" s="142"/>
      <c r="V88" s="140"/>
      <c r="W88" s="140"/>
    </row>
    <row r="89" spans="1:23" ht="12.6" customHeight="1" x14ac:dyDescent="0.2">
      <c r="A89" s="142"/>
      <c r="B89" s="147">
        <v>100</v>
      </c>
      <c r="C89" s="1">
        <v>1</v>
      </c>
      <c r="D89" s="49">
        <v>100.01690000000001</v>
      </c>
      <c r="E89" s="194">
        <f>[1]dérive!$C$92</f>
        <v>-3.0000000000001137E-3</v>
      </c>
      <c r="F89" s="37">
        <f>D89+$E$89</f>
        <v>100.01390000000001</v>
      </c>
      <c r="G89" s="153">
        <f>AVERAGE(F89:F93)</f>
        <v>100.01504</v>
      </c>
      <c r="H89" s="153">
        <f>G89-B89</f>
        <v>1.5039999999999054E-2</v>
      </c>
      <c r="I89" s="138">
        <f>((MAX(D89:D93)-MIN(D89:D93))/2.33)</f>
        <v>1.0300429184525351E-3</v>
      </c>
      <c r="J89" s="141">
        <f>5.5/3</f>
        <v>1.8333333333333333</v>
      </c>
      <c r="K89" s="138">
        <f>I89*J89</f>
        <v>1.8884120171629808E-3</v>
      </c>
      <c r="L89" s="142"/>
      <c r="M89" s="142"/>
      <c r="N89" s="139"/>
      <c r="O89" s="144">
        <f>[1]dérive!$D$92</f>
        <v>0.01</v>
      </c>
      <c r="P89" s="142"/>
      <c r="Q89" s="138">
        <f>O89/$P$84</f>
        <v>5.0000000000000001E-3</v>
      </c>
      <c r="R89" s="156"/>
      <c r="S89" s="159">
        <f>Q89</f>
        <v>5.0000000000000001E-3</v>
      </c>
      <c r="T89" s="159">
        <f>0.001*B89</f>
        <v>0.1</v>
      </c>
      <c r="U89" s="142"/>
      <c r="V89" s="159">
        <f>T89/$U$84</f>
        <v>2.8867513459481291E-2</v>
      </c>
      <c r="W89" s="159">
        <f>SQRT((K89^2)+(Q89^2)+(S89^2)+(V89^2))</f>
        <v>2.9780856825818477E-2</v>
      </c>
    </row>
    <row r="90" spans="1:23" ht="12.6" customHeight="1" x14ac:dyDescent="0.2">
      <c r="A90" s="142"/>
      <c r="B90" s="148"/>
      <c r="C90" s="1">
        <v>2</v>
      </c>
      <c r="D90" s="49">
        <v>100.0176</v>
      </c>
      <c r="E90" s="195"/>
      <c r="F90" s="37">
        <f>D90+$E$89</f>
        <v>100.0146</v>
      </c>
      <c r="G90" s="154"/>
      <c r="H90" s="154"/>
      <c r="I90" s="139"/>
      <c r="J90" s="142"/>
      <c r="K90" s="139"/>
      <c r="L90" s="142"/>
      <c r="M90" s="142"/>
      <c r="N90" s="139"/>
      <c r="O90" s="145"/>
      <c r="P90" s="142"/>
      <c r="Q90" s="139"/>
      <c r="R90" s="157"/>
      <c r="S90" s="139"/>
      <c r="T90" s="139"/>
      <c r="U90" s="142"/>
      <c r="V90" s="139"/>
      <c r="W90" s="139"/>
    </row>
    <row r="91" spans="1:23" ht="12.6" customHeight="1" x14ac:dyDescent="0.2">
      <c r="A91" s="142"/>
      <c r="B91" s="148"/>
      <c r="C91" s="1">
        <v>3</v>
      </c>
      <c r="D91" s="49">
        <v>100.0176</v>
      </c>
      <c r="E91" s="195"/>
      <c r="F91" s="37">
        <f>D91+$E$89</f>
        <v>100.0146</v>
      </c>
      <c r="G91" s="154"/>
      <c r="H91" s="154"/>
      <c r="I91" s="139"/>
      <c r="J91" s="142"/>
      <c r="K91" s="139"/>
      <c r="L91" s="142"/>
      <c r="M91" s="142"/>
      <c r="N91" s="139"/>
      <c r="O91" s="145"/>
      <c r="P91" s="142"/>
      <c r="Q91" s="139"/>
      <c r="R91" s="157"/>
      <c r="S91" s="139"/>
      <c r="T91" s="139"/>
      <c r="U91" s="142"/>
      <c r="V91" s="139"/>
      <c r="W91" s="139"/>
    </row>
    <row r="92" spans="1:23" ht="12.6" customHeight="1" x14ac:dyDescent="0.2">
      <c r="A92" s="142"/>
      <c r="B92" s="148"/>
      <c r="C92" s="1">
        <v>4</v>
      </c>
      <c r="D92" s="49">
        <v>100.0188</v>
      </c>
      <c r="E92" s="195"/>
      <c r="F92" s="37">
        <f>D92+$E$89</f>
        <v>100.0158</v>
      </c>
      <c r="G92" s="154"/>
      <c r="H92" s="154"/>
      <c r="I92" s="139"/>
      <c r="J92" s="142"/>
      <c r="K92" s="139"/>
      <c r="L92" s="142"/>
      <c r="M92" s="142"/>
      <c r="N92" s="139"/>
      <c r="O92" s="145"/>
      <c r="P92" s="142"/>
      <c r="Q92" s="139"/>
      <c r="R92" s="157"/>
      <c r="S92" s="139"/>
      <c r="T92" s="139"/>
      <c r="U92" s="142"/>
      <c r="V92" s="139"/>
      <c r="W92" s="139"/>
    </row>
    <row r="93" spans="1:23" ht="12.6" customHeight="1" x14ac:dyDescent="0.2">
      <c r="A93" s="142"/>
      <c r="B93" s="149"/>
      <c r="C93" s="1">
        <v>5</v>
      </c>
      <c r="D93" s="49">
        <v>100.0193</v>
      </c>
      <c r="E93" s="196"/>
      <c r="F93" s="37">
        <f>D93+$E$89</f>
        <v>100.0163</v>
      </c>
      <c r="G93" s="155"/>
      <c r="H93" s="155"/>
      <c r="I93" s="140"/>
      <c r="J93" s="143"/>
      <c r="K93" s="140"/>
      <c r="L93" s="142"/>
      <c r="M93" s="142"/>
      <c r="N93" s="139"/>
      <c r="O93" s="146"/>
      <c r="P93" s="142"/>
      <c r="Q93" s="140"/>
      <c r="R93" s="158"/>
      <c r="S93" s="140"/>
      <c r="T93" s="140"/>
      <c r="U93" s="142"/>
      <c r="V93" s="140"/>
      <c r="W93" s="140"/>
    </row>
    <row r="94" spans="1:23" ht="12.6" customHeight="1" x14ac:dyDescent="0.2">
      <c r="A94" s="142"/>
      <c r="B94" s="147">
        <v>150</v>
      </c>
      <c r="C94" s="1">
        <v>1</v>
      </c>
      <c r="D94" s="49">
        <v>150.0592</v>
      </c>
      <c r="E94" s="194">
        <f>[1]dérive!$C$93</f>
        <v>-3.1000000000005912E-2</v>
      </c>
      <c r="F94" s="37">
        <f>D94+$E$94</f>
        <v>150.0282</v>
      </c>
      <c r="G94" s="153">
        <f>AVERAGE(F94:F98)</f>
        <v>150.02695999999997</v>
      </c>
      <c r="H94" s="153">
        <f>G94-B94</f>
        <v>2.6959999999974116E-2</v>
      </c>
      <c r="I94" s="138">
        <f>((MAX(D94:D98)-MIN(D94:D98))/2.33)</f>
        <v>1.4592274678108075E-3</v>
      </c>
      <c r="J94" s="141">
        <f>5.5/3</f>
        <v>1.8333333333333333</v>
      </c>
      <c r="K94" s="138">
        <f>I94*J94</f>
        <v>2.6752503576531468E-3</v>
      </c>
      <c r="L94" s="142"/>
      <c r="M94" s="142"/>
      <c r="N94" s="139"/>
      <c r="O94" s="144">
        <f>[1]dérive!$D$93</f>
        <v>1.4999999999999999E-2</v>
      </c>
      <c r="P94" s="142"/>
      <c r="Q94" s="138">
        <f>O94/$P$84</f>
        <v>7.4999999999999997E-3</v>
      </c>
      <c r="R94" s="156"/>
      <c r="S94" s="159">
        <f>Q94</f>
        <v>7.4999999999999997E-3</v>
      </c>
      <c r="T94" s="159">
        <f>0.0032*B94</f>
        <v>0.48000000000000004</v>
      </c>
      <c r="U94" s="142"/>
      <c r="V94" s="159">
        <f>T94/$U$84</f>
        <v>0.13856406460551021</v>
      </c>
      <c r="W94" s="159">
        <f>SQRT((K94^2)+(Q94^2)+(S94^2)+(V94^2))</f>
        <v>0.13899516885300775</v>
      </c>
    </row>
    <row r="95" spans="1:23" ht="12.6" customHeight="1" x14ac:dyDescent="0.2">
      <c r="A95" s="142"/>
      <c r="B95" s="148"/>
      <c r="C95" s="1">
        <v>2</v>
      </c>
      <c r="D95" s="49">
        <v>150.0573</v>
      </c>
      <c r="E95" s="195"/>
      <c r="F95" s="37">
        <f>D95+$E$94</f>
        <v>150.02629999999999</v>
      </c>
      <c r="G95" s="154"/>
      <c r="H95" s="154"/>
      <c r="I95" s="139"/>
      <c r="J95" s="142"/>
      <c r="K95" s="139"/>
      <c r="L95" s="142"/>
      <c r="M95" s="142"/>
      <c r="N95" s="139"/>
      <c r="O95" s="145"/>
      <c r="P95" s="142"/>
      <c r="Q95" s="139"/>
      <c r="R95" s="157"/>
      <c r="S95" s="139"/>
      <c r="T95" s="139"/>
      <c r="U95" s="142"/>
      <c r="V95" s="139"/>
      <c r="W95" s="139"/>
    </row>
    <row r="96" spans="1:23" ht="12.6" customHeight="1" x14ac:dyDescent="0.2">
      <c r="A96" s="142"/>
      <c r="B96" s="148"/>
      <c r="C96" s="1">
        <v>3</v>
      </c>
      <c r="D96" s="49">
        <v>150.0598</v>
      </c>
      <c r="E96" s="195"/>
      <c r="F96" s="37">
        <f>D96+$E$94</f>
        <v>150.02879999999999</v>
      </c>
      <c r="G96" s="154"/>
      <c r="H96" s="154"/>
      <c r="I96" s="139"/>
      <c r="J96" s="142"/>
      <c r="K96" s="139"/>
      <c r="L96" s="142"/>
      <c r="M96" s="142"/>
      <c r="N96" s="139"/>
      <c r="O96" s="145"/>
      <c r="P96" s="142"/>
      <c r="Q96" s="139"/>
      <c r="R96" s="157"/>
      <c r="S96" s="139"/>
      <c r="T96" s="139"/>
      <c r="U96" s="142"/>
      <c r="V96" s="139"/>
      <c r="W96" s="139"/>
    </row>
    <row r="97" spans="1:23" ht="12.6" customHeight="1" x14ac:dyDescent="0.2">
      <c r="A97" s="142"/>
      <c r="B97" s="148"/>
      <c r="C97" s="1">
        <v>4</v>
      </c>
      <c r="D97" s="49">
        <v>150.05709999999999</v>
      </c>
      <c r="E97" s="195"/>
      <c r="F97" s="37">
        <f>D97+$E$94</f>
        <v>150.02609999999999</v>
      </c>
      <c r="G97" s="154"/>
      <c r="H97" s="154"/>
      <c r="I97" s="139"/>
      <c r="J97" s="142"/>
      <c r="K97" s="139"/>
      <c r="L97" s="142"/>
      <c r="M97" s="142"/>
      <c r="N97" s="139"/>
      <c r="O97" s="145"/>
      <c r="P97" s="142"/>
      <c r="Q97" s="139"/>
      <c r="R97" s="157"/>
      <c r="S97" s="139"/>
      <c r="T97" s="139"/>
      <c r="U97" s="142"/>
      <c r="V97" s="139"/>
      <c r="W97" s="139"/>
    </row>
    <row r="98" spans="1:23" ht="12.6" customHeight="1" x14ac:dyDescent="0.2">
      <c r="A98" s="142"/>
      <c r="B98" s="149"/>
      <c r="C98" s="1">
        <v>5</v>
      </c>
      <c r="D98" s="49">
        <v>150.0564</v>
      </c>
      <c r="E98" s="196"/>
      <c r="F98" s="37">
        <f>D98+$E$94</f>
        <v>150.02539999999999</v>
      </c>
      <c r="G98" s="155"/>
      <c r="H98" s="155"/>
      <c r="I98" s="140"/>
      <c r="J98" s="143"/>
      <c r="K98" s="140"/>
      <c r="L98" s="142"/>
      <c r="M98" s="142"/>
      <c r="N98" s="139"/>
      <c r="O98" s="146"/>
      <c r="P98" s="142"/>
      <c r="Q98" s="140"/>
      <c r="R98" s="158"/>
      <c r="S98" s="140"/>
      <c r="T98" s="140"/>
      <c r="U98" s="142"/>
      <c r="V98" s="140"/>
      <c r="W98" s="140"/>
    </row>
    <row r="99" spans="1:23" ht="12.6" customHeight="1" x14ac:dyDescent="0.2">
      <c r="A99" s="142"/>
      <c r="B99" s="147">
        <v>200</v>
      </c>
      <c r="C99" s="1">
        <v>1</v>
      </c>
      <c r="D99" s="49">
        <v>200.1079</v>
      </c>
      <c r="E99" s="194">
        <f>[1]dérive!$C$96</f>
        <v>-2.0999999999986585E-2</v>
      </c>
      <c r="F99" s="37">
        <f>D99+$E$99</f>
        <v>200.08690000000001</v>
      </c>
      <c r="G99" s="153">
        <f>AVERAGE(F99:F103)</f>
        <v>200.08665999999999</v>
      </c>
      <c r="H99" s="153">
        <f>G99-B99</f>
        <v>8.6659999999994852E-2</v>
      </c>
      <c r="I99" s="138">
        <f>((MAX(D99:D103)-MIN(D99:D103))/2.33)</f>
        <v>9.4420600857844086E-4</v>
      </c>
      <c r="J99" s="141">
        <f>5.5/3</f>
        <v>1.8333333333333333</v>
      </c>
      <c r="K99" s="138">
        <f>I99*J99</f>
        <v>1.7310443490604749E-3</v>
      </c>
      <c r="L99" s="142"/>
      <c r="M99" s="142"/>
      <c r="N99" s="139"/>
      <c r="O99" s="144">
        <f>[1]dérive!$D$94</f>
        <v>0.02</v>
      </c>
      <c r="P99" s="142"/>
      <c r="Q99" s="138">
        <f>O99/$P$84</f>
        <v>0.01</v>
      </c>
      <c r="R99" s="156"/>
      <c r="S99" s="159">
        <f>Q99</f>
        <v>0.01</v>
      </c>
      <c r="T99" s="159">
        <f>0.0032*B99</f>
        <v>0.64</v>
      </c>
      <c r="U99" s="142"/>
      <c r="V99" s="159">
        <f>T99/$U$84</f>
        <v>0.18475208614068026</v>
      </c>
      <c r="W99" s="159">
        <f>SQRT((K99^2)+(Q99^2)+(S99^2)+(V99^2))</f>
        <v>0.18530064718686698</v>
      </c>
    </row>
    <row r="100" spans="1:23" ht="12.6" customHeight="1" x14ac:dyDescent="0.2">
      <c r="A100" s="142"/>
      <c r="B100" s="148"/>
      <c r="C100" s="1">
        <v>2</v>
      </c>
      <c r="D100" s="49">
        <v>200.10820000000001</v>
      </c>
      <c r="E100" s="195"/>
      <c r="F100" s="37">
        <f>D100+$E$99</f>
        <v>200.08720000000002</v>
      </c>
      <c r="G100" s="154"/>
      <c r="H100" s="154"/>
      <c r="I100" s="139"/>
      <c r="J100" s="142"/>
      <c r="K100" s="139"/>
      <c r="L100" s="142"/>
      <c r="M100" s="142"/>
      <c r="N100" s="139"/>
      <c r="O100" s="145"/>
      <c r="P100" s="142"/>
      <c r="Q100" s="139"/>
      <c r="R100" s="157"/>
      <c r="S100" s="139"/>
      <c r="T100" s="139"/>
      <c r="U100" s="142"/>
      <c r="V100" s="139"/>
      <c r="W100" s="139"/>
    </row>
    <row r="101" spans="1:23" ht="12.6" customHeight="1" x14ac:dyDescent="0.2">
      <c r="A101" s="142"/>
      <c r="B101" s="148"/>
      <c r="C101" s="1">
        <v>3</v>
      </c>
      <c r="D101" s="49">
        <v>200.10759999999999</v>
      </c>
      <c r="E101" s="195"/>
      <c r="F101" s="37">
        <f>D101+$E$99</f>
        <v>200.0866</v>
      </c>
      <c r="G101" s="154"/>
      <c r="H101" s="154"/>
      <c r="I101" s="139"/>
      <c r="J101" s="142"/>
      <c r="K101" s="139"/>
      <c r="L101" s="142"/>
      <c r="M101" s="142"/>
      <c r="N101" s="139"/>
      <c r="O101" s="145"/>
      <c r="P101" s="142"/>
      <c r="Q101" s="139"/>
      <c r="R101" s="157"/>
      <c r="S101" s="139"/>
      <c r="T101" s="139"/>
      <c r="U101" s="142"/>
      <c r="V101" s="139"/>
      <c r="W101" s="139"/>
    </row>
    <row r="102" spans="1:23" ht="12.6" customHeight="1" x14ac:dyDescent="0.2">
      <c r="A102" s="142"/>
      <c r="B102" s="148"/>
      <c r="C102" s="1">
        <v>4</v>
      </c>
      <c r="D102" s="49">
        <v>200.1062</v>
      </c>
      <c r="E102" s="195"/>
      <c r="F102" s="37">
        <f>D102+$E$99</f>
        <v>200.08520000000001</v>
      </c>
      <c r="G102" s="154"/>
      <c r="H102" s="154"/>
      <c r="I102" s="139"/>
      <c r="J102" s="142"/>
      <c r="K102" s="139"/>
      <c r="L102" s="142"/>
      <c r="M102" s="142"/>
      <c r="N102" s="139"/>
      <c r="O102" s="145"/>
      <c r="P102" s="142"/>
      <c r="Q102" s="139"/>
      <c r="R102" s="157"/>
      <c r="S102" s="139"/>
      <c r="T102" s="139"/>
      <c r="U102" s="142"/>
      <c r="V102" s="139"/>
      <c r="W102" s="139"/>
    </row>
    <row r="103" spans="1:23" ht="12.6" customHeight="1" x14ac:dyDescent="0.2">
      <c r="A103" s="142"/>
      <c r="B103" s="149"/>
      <c r="C103" s="1">
        <v>5</v>
      </c>
      <c r="D103" s="49">
        <v>200.10839999999999</v>
      </c>
      <c r="E103" s="196"/>
      <c r="F103" s="37">
        <f>D103+$E$99</f>
        <v>200.0874</v>
      </c>
      <c r="G103" s="155"/>
      <c r="H103" s="155"/>
      <c r="I103" s="140"/>
      <c r="J103" s="143"/>
      <c r="K103" s="140"/>
      <c r="L103" s="142"/>
      <c r="M103" s="142"/>
      <c r="N103" s="139"/>
      <c r="O103" s="146"/>
      <c r="P103" s="142"/>
      <c r="Q103" s="140"/>
      <c r="R103" s="158"/>
      <c r="S103" s="140"/>
      <c r="T103" s="140"/>
      <c r="U103" s="142"/>
      <c r="V103" s="140"/>
      <c r="W103" s="140"/>
    </row>
    <row r="104" spans="1:23" ht="12.6" customHeight="1" x14ac:dyDescent="0.2">
      <c r="A104" s="142"/>
      <c r="B104" s="147">
        <v>300</v>
      </c>
      <c r="C104" s="1">
        <v>1</v>
      </c>
      <c r="D104" s="47">
        <v>300.02699999999999</v>
      </c>
      <c r="E104" s="194">
        <f>[1]dérive!$C$97</f>
        <v>-4.0000000000020464E-2</v>
      </c>
      <c r="F104" s="12">
        <f>D104+$E$104</f>
        <v>299.98699999999997</v>
      </c>
      <c r="G104" s="153">
        <f>AVERAGE(F104:F108)</f>
        <v>299.99159999999995</v>
      </c>
      <c r="H104" s="153">
        <f>G104-B104</f>
        <v>-8.4000000000514774E-3</v>
      </c>
      <c r="I104" s="138">
        <f>((MAX(D104:D108)-MIN(D104:D108))/2.33)</f>
        <v>3.8626609442122539E-3</v>
      </c>
      <c r="J104" s="141">
        <f>5.5/3</f>
        <v>1.8333333333333333</v>
      </c>
      <c r="K104" s="138">
        <f>I104*J104</f>
        <v>7.0815450643891319E-3</v>
      </c>
      <c r="L104" s="142"/>
      <c r="M104" s="142"/>
      <c r="N104" s="142"/>
      <c r="O104" s="144">
        <f>[1]dérive!$D$97</f>
        <v>0.03</v>
      </c>
      <c r="P104" s="142"/>
      <c r="Q104" s="138">
        <f>O104/$P$84</f>
        <v>1.4999999999999999E-2</v>
      </c>
      <c r="R104" s="156"/>
      <c r="S104" s="159">
        <f>Q104</f>
        <v>1.4999999999999999E-2</v>
      </c>
      <c r="T104" s="159">
        <f>0.0032*B104</f>
        <v>0.96000000000000008</v>
      </c>
      <c r="U104" s="142"/>
      <c r="V104" s="159">
        <f>T104/$U$84</f>
        <v>0.27712812921102042</v>
      </c>
      <c r="W104" s="159">
        <f>SQRT((K104^2)+(Q104^2)+(S104^2)+(V104^2))</f>
        <v>0.27802904215297186</v>
      </c>
    </row>
    <row r="105" spans="1:23" ht="12.6" customHeight="1" x14ac:dyDescent="0.2">
      <c r="A105" s="142"/>
      <c r="B105" s="148"/>
      <c r="C105" s="1">
        <v>2</v>
      </c>
      <c r="D105" s="47">
        <v>300.029</v>
      </c>
      <c r="E105" s="195"/>
      <c r="F105" s="12">
        <f>D105+$E$104</f>
        <v>299.98899999999998</v>
      </c>
      <c r="G105" s="154"/>
      <c r="H105" s="154"/>
      <c r="I105" s="139"/>
      <c r="J105" s="142"/>
      <c r="K105" s="139"/>
      <c r="L105" s="142"/>
      <c r="M105" s="142"/>
      <c r="N105" s="142"/>
      <c r="O105" s="145"/>
      <c r="P105" s="142"/>
      <c r="Q105" s="139"/>
      <c r="R105" s="157"/>
      <c r="S105" s="139"/>
      <c r="T105" s="139"/>
      <c r="U105" s="142"/>
      <c r="V105" s="139"/>
      <c r="W105" s="139"/>
    </row>
    <row r="106" spans="1:23" ht="12.6" customHeight="1" x14ac:dyDescent="0.2">
      <c r="A106" s="142"/>
      <c r="B106" s="148"/>
      <c r="C106" s="1">
        <v>3</v>
      </c>
      <c r="D106" s="47">
        <v>300.03100000000001</v>
      </c>
      <c r="E106" s="195"/>
      <c r="F106" s="12">
        <f>D106+$E$104</f>
        <v>299.99099999999999</v>
      </c>
      <c r="G106" s="154"/>
      <c r="H106" s="154"/>
      <c r="I106" s="139"/>
      <c r="J106" s="142"/>
      <c r="K106" s="139"/>
      <c r="L106" s="142"/>
      <c r="M106" s="142"/>
      <c r="N106" s="142"/>
      <c r="O106" s="145"/>
      <c r="P106" s="142"/>
      <c r="Q106" s="139"/>
      <c r="R106" s="157"/>
      <c r="S106" s="139"/>
      <c r="T106" s="139"/>
      <c r="U106" s="142"/>
      <c r="V106" s="139"/>
      <c r="W106" s="139"/>
    </row>
    <row r="107" spans="1:23" ht="12.6" customHeight="1" x14ac:dyDescent="0.2">
      <c r="A107" s="142"/>
      <c r="B107" s="148"/>
      <c r="C107" s="1">
        <v>4</v>
      </c>
      <c r="D107" s="47">
        <v>300.036</v>
      </c>
      <c r="E107" s="195"/>
      <c r="F107" s="12">
        <f>D107+$E$104</f>
        <v>299.99599999999998</v>
      </c>
      <c r="G107" s="154"/>
      <c r="H107" s="154"/>
      <c r="I107" s="139"/>
      <c r="J107" s="142"/>
      <c r="K107" s="139"/>
      <c r="L107" s="142"/>
      <c r="M107" s="142"/>
      <c r="N107" s="142"/>
      <c r="O107" s="145"/>
      <c r="P107" s="142"/>
      <c r="Q107" s="139"/>
      <c r="R107" s="157"/>
      <c r="S107" s="139"/>
      <c r="T107" s="139"/>
      <c r="U107" s="142"/>
      <c r="V107" s="139"/>
      <c r="W107" s="139"/>
    </row>
    <row r="108" spans="1:23" ht="12.6" customHeight="1" x14ac:dyDescent="0.2">
      <c r="A108" s="143"/>
      <c r="B108" s="149"/>
      <c r="C108" s="1">
        <v>5</v>
      </c>
      <c r="D108" s="47">
        <v>300.03500000000003</v>
      </c>
      <c r="E108" s="196"/>
      <c r="F108" s="12">
        <f>D108+$E$104</f>
        <v>299.995</v>
      </c>
      <c r="G108" s="155"/>
      <c r="H108" s="155"/>
      <c r="I108" s="140"/>
      <c r="J108" s="143"/>
      <c r="K108" s="140"/>
      <c r="L108" s="143"/>
      <c r="M108" s="143"/>
      <c r="N108" s="143"/>
      <c r="O108" s="146"/>
      <c r="P108" s="143"/>
      <c r="Q108" s="140"/>
      <c r="R108" s="158"/>
      <c r="S108" s="140"/>
      <c r="T108" s="140"/>
      <c r="U108" s="143"/>
      <c r="V108" s="140"/>
      <c r="W108" s="140"/>
    </row>
    <row r="109" spans="1:23" ht="12.6" customHeight="1" x14ac:dyDescent="0.2">
      <c r="A109" s="161" t="s">
        <v>24</v>
      </c>
      <c r="B109" s="175">
        <v>350</v>
      </c>
      <c r="C109" s="1">
        <v>1</v>
      </c>
      <c r="D109" s="47">
        <v>350.14499999999998</v>
      </c>
      <c r="E109" s="194">
        <f>[1]dérive!$C$98</f>
        <v>-0.10000000000002274</v>
      </c>
      <c r="F109" s="12">
        <f>D109+$E$109</f>
        <v>350.04499999999996</v>
      </c>
      <c r="G109" s="147">
        <f>AVERAGE(F109:F113)</f>
        <v>350.04899999999992</v>
      </c>
      <c r="H109" s="147">
        <f>G109-B109</f>
        <v>4.8999999999921329E-2</v>
      </c>
      <c r="I109" s="138">
        <f>((MAX(D109:D113)-MIN(D109:D113))/2.33)</f>
        <v>2.5751072961496349E-3</v>
      </c>
      <c r="J109" s="141">
        <f>5.5/3</f>
        <v>1.8333333333333333</v>
      </c>
      <c r="K109" s="138">
        <f>I109*J109</f>
        <v>4.7210300429409973E-3</v>
      </c>
      <c r="L109" s="160">
        <v>0.01</v>
      </c>
      <c r="M109" s="160">
        <f>2*SQRT(3)</f>
        <v>3.4641016151377544</v>
      </c>
      <c r="N109" s="138">
        <f>L109/M109</f>
        <v>2.886751345948129E-3</v>
      </c>
      <c r="O109" s="144">
        <f>[1]dérive!$D$98</f>
        <v>7.0000000000000007E-2</v>
      </c>
      <c r="P109" s="160">
        <v>2</v>
      </c>
      <c r="Q109" s="138">
        <f>O109/$P$109</f>
        <v>3.5000000000000003E-2</v>
      </c>
      <c r="R109" s="156"/>
      <c r="S109" s="159">
        <f>Q109</f>
        <v>3.5000000000000003E-2</v>
      </c>
      <c r="T109" s="159">
        <f>0.0032*B109</f>
        <v>1.1200000000000001</v>
      </c>
      <c r="U109" s="160">
        <f>2*SQRT(3)</f>
        <v>3.4641016151377544</v>
      </c>
      <c r="V109" s="159">
        <f>T109/$U$109</f>
        <v>0.32331615074619047</v>
      </c>
      <c r="W109" s="159">
        <f>SQRT((K109^2)+(Q109^2)+(S109^2)+(V109^2))</f>
        <v>0.32711713721234431</v>
      </c>
    </row>
    <row r="110" spans="1:23" ht="12.6" customHeight="1" x14ac:dyDescent="0.2">
      <c r="A110" s="162"/>
      <c r="B110" s="176"/>
      <c r="C110" s="1">
        <v>2</v>
      </c>
      <c r="D110" s="47">
        <v>350.14699999999999</v>
      </c>
      <c r="E110" s="195"/>
      <c r="F110" s="12">
        <f>D110+$E$109</f>
        <v>350.04699999999997</v>
      </c>
      <c r="G110" s="148"/>
      <c r="H110" s="148"/>
      <c r="I110" s="139"/>
      <c r="J110" s="142"/>
      <c r="K110" s="139"/>
      <c r="L110" s="142"/>
      <c r="M110" s="142"/>
      <c r="N110" s="139"/>
      <c r="O110" s="145"/>
      <c r="P110" s="142"/>
      <c r="Q110" s="139"/>
      <c r="R110" s="157"/>
      <c r="S110" s="139"/>
      <c r="T110" s="139"/>
      <c r="U110" s="142"/>
      <c r="V110" s="139"/>
      <c r="W110" s="139"/>
    </row>
    <row r="111" spans="1:23" ht="12.6" customHeight="1" x14ac:dyDescent="0.2">
      <c r="A111" s="162"/>
      <c r="B111" s="176"/>
      <c r="C111" s="1">
        <v>3</v>
      </c>
      <c r="D111" s="47">
        <v>350.15100000000001</v>
      </c>
      <c r="E111" s="195"/>
      <c r="F111" s="12">
        <f>D111+$E$109</f>
        <v>350.05099999999999</v>
      </c>
      <c r="G111" s="148"/>
      <c r="H111" s="148"/>
      <c r="I111" s="139"/>
      <c r="J111" s="142"/>
      <c r="K111" s="139"/>
      <c r="L111" s="142"/>
      <c r="M111" s="142"/>
      <c r="N111" s="139"/>
      <c r="O111" s="145"/>
      <c r="P111" s="142"/>
      <c r="Q111" s="139"/>
      <c r="R111" s="157"/>
      <c r="S111" s="139"/>
      <c r="T111" s="139"/>
      <c r="U111" s="142"/>
      <c r="V111" s="139"/>
      <c r="W111" s="139"/>
    </row>
    <row r="112" spans="1:23" ht="12.6" customHeight="1" x14ac:dyDescent="0.2">
      <c r="A112" s="162"/>
      <c r="B112" s="176"/>
      <c r="C112" s="1">
        <v>4</v>
      </c>
      <c r="D112" s="47">
        <v>350.15100000000001</v>
      </c>
      <c r="E112" s="195"/>
      <c r="F112" s="12">
        <f>D112+$E$109</f>
        <v>350.05099999999999</v>
      </c>
      <c r="G112" s="148"/>
      <c r="H112" s="148"/>
      <c r="I112" s="139"/>
      <c r="J112" s="142"/>
      <c r="K112" s="139"/>
      <c r="L112" s="142"/>
      <c r="M112" s="142"/>
      <c r="N112" s="139"/>
      <c r="O112" s="145"/>
      <c r="P112" s="142"/>
      <c r="Q112" s="139"/>
      <c r="R112" s="157"/>
      <c r="S112" s="139"/>
      <c r="T112" s="139"/>
      <c r="U112" s="142"/>
      <c r="V112" s="139"/>
      <c r="W112" s="139"/>
    </row>
    <row r="113" spans="1:26" ht="12.6" customHeight="1" x14ac:dyDescent="0.2">
      <c r="A113" s="162"/>
      <c r="B113" s="177"/>
      <c r="C113" s="1">
        <v>5</v>
      </c>
      <c r="D113" s="47">
        <v>350.15100000000001</v>
      </c>
      <c r="E113" s="196"/>
      <c r="F113" s="12">
        <f>D113+$E$109</f>
        <v>350.05099999999999</v>
      </c>
      <c r="G113" s="149"/>
      <c r="H113" s="149"/>
      <c r="I113" s="140"/>
      <c r="J113" s="143"/>
      <c r="K113" s="140"/>
      <c r="L113" s="142"/>
      <c r="M113" s="142"/>
      <c r="N113" s="139"/>
      <c r="O113" s="146"/>
      <c r="P113" s="142"/>
      <c r="Q113" s="140"/>
      <c r="R113" s="158"/>
      <c r="S113" s="140"/>
      <c r="T113" s="140"/>
      <c r="U113" s="142"/>
      <c r="V113" s="140"/>
      <c r="W113" s="140"/>
    </row>
    <row r="114" spans="1:26" ht="12.6" customHeight="1" x14ac:dyDescent="0.2">
      <c r="A114" s="162"/>
      <c r="B114" s="175">
        <v>500</v>
      </c>
      <c r="C114" s="1">
        <v>1</v>
      </c>
      <c r="D114" s="47">
        <v>500.255</v>
      </c>
      <c r="E114" s="194">
        <f>[1]dérive!$C$99</f>
        <v>-0.22000000000002728</v>
      </c>
      <c r="F114" s="12">
        <f>D114+$E$114</f>
        <v>500.03499999999997</v>
      </c>
      <c r="G114" s="147">
        <f>AVERAGE(F114:F118)</f>
        <v>500.04359999999997</v>
      </c>
      <c r="H114" s="147">
        <f>G114-B114</f>
        <v>4.3599999999969441E-2</v>
      </c>
      <c r="I114" s="138">
        <f>((MAX(D114:D118)-MIN(D114:D118))/2.33)</f>
        <v>6.866952789707963E-3</v>
      </c>
      <c r="J114" s="141">
        <f>5.5/3</f>
        <v>1.8333333333333333</v>
      </c>
      <c r="K114" s="138">
        <f>I114*J114</f>
        <v>1.2589413447797931E-2</v>
      </c>
      <c r="L114" s="142"/>
      <c r="M114" s="142"/>
      <c r="N114" s="139"/>
      <c r="O114" s="144">
        <f>[1]dérive!$D$99</f>
        <v>0.1</v>
      </c>
      <c r="P114" s="142"/>
      <c r="Q114" s="138">
        <f>O114/$P$109</f>
        <v>0.05</v>
      </c>
      <c r="R114" s="156"/>
      <c r="S114" s="159">
        <f>Q114</f>
        <v>0.05</v>
      </c>
      <c r="T114" s="159">
        <f>0.0032*B114</f>
        <v>1.6</v>
      </c>
      <c r="U114" s="142"/>
      <c r="V114" s="159">
        <f>T114/$U$109</f>
        <v>0.46188021535170065</v>
      </c>
      <c r="W114" s="159">
        <f>SQRT((K114^2)+(Q114^2)+(S114^2)+(V114^2))</f>
        <v>0.46743109295840918</v>
      </c>
    </row>
    <row r="115" spans="1:26" ht="12.6" customHeight="1" x14ac:dyDescent="0.2">
      <c r="A115" s="162"/>
      <c r="B115" s="176"/>
      <c r="C115" s="1">
        <v>2</v>
      </c>
      <c r="D115" s="47">
        <v>500.25900000000001</v>
      </c>
      <c r="E115" s="195"/>
      <c r="F115" s="12">
        <f>D115+E114</f>
        <v>500.03899999999999</v>
      </c>
      <c r="G115" s="148"/>
      <c r="H115" s="148"/>
      <c r="I115" s="139"/>
      <c r="J115" s="142"/>
      <c r="K115" s="139"/>
      <c r="L115" s="142"/>
      <c r="M115" s="142"/>
      <c r="N115" s="139"/>
      <c r="O115" s="145"/>
      <c r="P115" s="142"/>
      <c r="Q115" s="139"/>
      <c r="R115" s="157"/>
      <c r="S115" s="139"/>
      <c r="T115" s="139"/>
      <c r="U115" s="142"/>
      <c r="V115" s="139"/>
      <c r="W115" s="139"/>
    </row>
    <row r="116" spans="1:26" ht="12.6" customHeight="1" x14ac:dyDescent="0.2">
      <c r="A116" s="162"/>
      <c r="B116" s="176"/>
      <c r="C116" s="1">
        <v>3</v>
      </c>
      <c r="D116" s="47">
        <v>500.26499999999999</v>
      </c>
      <c r="E116" s="195"/>
      <c r="F116" s="12">
        <f>D116+E114</f>
        <v>500.04499999999996</v>
      </c>
      <c r="G116" s="148"/>
      <c r="H116" s="148"/>
      <c r="I116" s="139"/>
      <c r="J116" s="142"/>
      <c r="K116" s="139"/>
      <c r="L116" s="142"/>
      <c r="M116" s="142"/>
      <c r="N116" s="139"/>
      <c r="O116" s="145"/>
      <c r="P116" s="142"/>
      <c r="Q116" s="139"/>
      <c r="R116" s="157"/>
      <c r="S116" s="139"/>
      <c r="T116" s="139"/>
      <c r="U116" s="142"/>
      <c r="V116" s="139"/>
      <c r="W116" s="139"/>
    </row>
    <row r="117" spans="1:26" ht="12.6" customHeight="1" x14ac:dyDescent="0.2">
      <c r="A117" s="162"/>
      <c r="B117" s="176"/>
      <c r="C117" s="1">
        <v>4</v>
      </c>
      <c r="D117" s="47">
        <v>500.26799999999997</v>
      </c>
      <c r="E117" s="195"/>
      <c r="F117" s="12">
        <f>D117+E114</f>
        <v>500.04799999999994</v>
      </c>
      <c r="G117" s="148"/>
      <c r="H117" s="148"/>
      <c r="I117" s="139"/>
      <c r="J117" s="142"/>
      <c r="K117" s="139"/>
      <c r="L117" s="142"/>
      <c r="M117" s="142"/>
      <c r="N117" s="139"/>
      <c r="O117" s="145"/>
      <c r="P117" s="142"/>
      <c r="Q117" s="139"/>
      <c r="R117" s="157"/>
      <c r="S117" s="139"/>
      <c r="T117" s="139"/>
      <c r="U117" s="142"/>
      <c r="V117" s="139"/>
      <c r="W117" s="139"/>
    </row>
    <row r="118" spans="1:26" ht="12.6" customHeight="1" x14ac:dyDescent="0.2">
      <c r="A118" s="162"/>
      <c r="B118" s="177"/>
      <c r="C118" s="1">
        <v>5</v>
      </c>
      <c r="D118" s="47">
        <v>500.27100000000002</v>
      </c>
      <c r="E118" s="196"/>
      <c r="F118" s="12">
        <f>D118+E114</f>
        <v>500.05099999999999</v>
      </c>
      <c r="G118" s="149"/>
      <c r="H118" s="149"/>
      <c r="I118" s="140"/>
      <c r="J118" s="143"/>
      <c r="K118" s="140"/>
      <c r="L118" s="142"/>
      <c r="M118" s="142"/>
      <c r="N118" s="139"/>
      <c r="O118" s="146"/>
      <c r="P118" s="142"/>
      <c r="Q118" s="140"/>
      <c r="R118" s="158"/>
      <c r="S118" s="140"/>
      <c r="T118" s="140"/>
      <c r="U118" s="142"/>
      <c r="V118" s="140"/>
      <c r="W118" s="140"/>
    </row>
    <row r="119" spans="1:26" ht="12.6" customHeight="1" x14ac:dyDescent="0.2">
      <c r="A119" s="162"/>
      <c r="B119" s="175">
        <v>600</v>
      </c>
      <c r="C119" s="1">
        <v>1</v>
      </c>
      <c r="D119" s="47">
        <v>600.36900000000003</v>
      </c>
      <c r="E119" s="194">
        <f>[1]dérive!$C$100</f>
        <v>-0.36000000000001364</v>
      </c>
      <c r="F119" s="12">
        <f>D119+$E$119</f>
        <v>600.00900000000001</v>
      </c>
      <c r="G119" s="147">
        <f>AVERAGE(F119:F123)</f>
        <v>600.02340000000004</v>
      </c>
      <c r="H119" s="147">
        <f>G119-B119</f>
        <v>2.3400000000037835E-2</v>
      </c>
      <c r="I119" s="138">
        <f>((MAX(D119:D123)-MIN(D119:D123))/2.33)</f>
        <v>1.072961373389582E-2</v>
      </c>
      <c r="J119" s="141">
        <f>5.5/3</f>
        <v>1.8333333333333333</v>
      </c>
      <c r="K119" s="138">
        <f>I119*J119</f>
        <v>1.9670958512142334E-2</v>
      </c>
      <c r="L119" s="142"/>
      <c r="M119" s="142"/>
      <c r="N119" s="139"/>
      <c r="O119" s="144">
        <f>[1]dérive!$D$100</f>
        <v>0.12</v>
      </c>
      <c r="P119" s="142"/>
      <c r="Q119" s="138">
        <f>O119/$P$109</f>
        <v>0.06</v>
      </c>
      <c r="R119" s="156"/>
      <c r="S119" s="159">
        <f>Q119</f>
        <v>0.06</v>
      </c>
      <c r="T119" s="159">
        <f>0.0032*B119</f>
        <v>1.9200000000000002</v>
      </c>
      <c r="U119" s="142"/>
      <c r="V119" s="159">
        <f>T119/$U$109</f>
        <v>0.55425625842204085</v>
      </c>
      <c r="W119" s="159">
        <f>SQRT((K119^2)+(Q119^2)+(S119^2)+(V119^2))</f>
        <v>0.56105877286500616</v>
      </c>
    </row>
    <row r="120" spans="1:26" ht="12.6" customHeight="1" x14ac:dyDescent="0.2">
      <c r="A120" s="162"/>
      <c r="B120" s="176"/>
      <c r="C120" s="1">
        <v>2</v>
      </c>
      <c r="D120" s="47">
        <v>600.38800000000003</v>
      </c>
      <c r="E120" s="195"/>
      <c r="F120" s="12">
        <f>D120+$E$119</f>
        <v>600.02800000000002</v>
      </c>
      <c r="G120" s="148"/>
      <c r="H120" s="148"/>
      <c r="I120" s="139"/>
      <c r="J120" s="142"/>
      <c r="K120" s="139"/>
      <c r="L120" s="142"/>
      <c r="M120" s="142"/>
      <c r="N120" s="139"/>
      <c r="O120" s="145"/>
      <c r="P120" s="142"/>
      <c r="Q120" s="139"/>
      <c r="R120" s="157"/>
      <c r="S120" s="139"/>
      <c r="T120" s="139"/>
      <c r="U120" s="142"/>
      <c r="V120" s="139"/>
      <c r="W120" s="139"/>
    </row>
    <row r="121" spans="1:26" ht="12.6" customHeight="1" x14ac:dyDescent="0.2">
      <c r="A121" s="162"/>
      <c r="B121" s="176"/>
      <c r="C121" s="1">
        <v>3</v>
      </c>
      <c r="D121" s="47">
        <v>600.37900000000002</v>
      </c>
      <c r="E121" s="195"/>
      <c r="F121" s="12">
        <f>D121+$E$119</f>
        <v>600.01900000000001</v>
      </c>
      <c r="G121" s="148"/>
      <c r="H121" s="148"/>
      <c r="I121" s="139"/>
      <c r="J121" s="142"/>
      <c r="K121" s="139"/>
      <c r="L121" s="142"/>
      <c r="M121" s="142"/>
      <c r="N121" s="139"/>
      <c r="O121" s="145"/>
      <c r="P121" s="142"/>
      <c r="Q121" s="139"/>
      <c r="R121" s="157"/>
      <c r="S121" s="139"/>
      <c r="T121" s="139"/>
      <c r="U121" s="142"/>
      <c r="V121" s="139"/>
      <c r="W121" s="139"/>
    </row>
    <row r="122" spans="1:26" ht="12.6" customHeight="1" x14ac:dyDescent="0.2">
      <c r="A122" s="162"/>
      <c r="B122" s="176"/>
      <c r="C122" s="1">
        <v>4</v>
      </c>
      <c r="D122" s="47">
        <v>600.38699999999994</v>
      </c>
      <c r="E122" s="195"/>
      <c r="F122" s="12">
        <f>D122+$E$119</f>
        <v>600.02699999999993</v>
      </c>
      <c r="G122" s="148"/>
      <c r="H122" s="148"/>
      <c r="I122" s="139"/>
      <c r="J122" s="142"/>
      <c r="K122" s="139"/>
      <c r="L122" s="142"/>
      <c r="M122" s="142"/>
      <c r="N122" s="139"/>
      <c r="O122" s="145"/>
      <c r="P122" s="142"/>
      <c r="Q122" s="139"/>
      <c r="R122" s="157"/>
      <c r="S122" s="139"/>
      <c r="T122" s="139"/>
      <c r="U122" s="142"/>
      <c r="V122" s="139"/>
      <c r="W122" s="139"/>
    </row>
    <row r="123" spans="1:26" ht="12.6" customHeight="1" x14ac:dyDescent="0.2">
      <c r="A123" s="162"/>
      <c r="B123" s="177"/>
      <c r="C123" s="1">
        <v>5</v>
      </c>
      <c r="D123" s="47">
        <v>600.39400000000001</v>
      </c>
      <c r="E123" s="196"/>
      <c r="F123" s="12">
        <f>D123+$E$119</f>
        <v>600.03399999999999</v>
      </c>
      <c r="G123" s="149"/>
      <c r="H123" s="149"/>
      <c r="I123" s="140"/>
      <c r="J123" s="143"/>
      <c r="K123" s="140"/>
      <c r="L123" s="142"/>
      <c r="M123" s="142"/>
      <c r="N123" s="139"/>
      <c r="O123" s="146"/>
      <c r="P123" s="142"/>
      <c r="Q123" s="140"/>
      <c r="R123" s="158"/>
      <c r="S123" s="140"/>
      <c r="T123" s="140"/>
      <c r="U123" s="142"/>
      <c r="V123" s="140"/>
      <c r="W123" s="140"/>
    </row>
    <row r="124" spans="1:26" x14ac:dyDescent="0.2">
      <c r="A124" s="162"/>
      <c r="B124" s="178">
        <v>750</v>
      </c>
      <c r="C124" s="1">
        <v>1</v>
      </c>
      <c r="D124" s="47">
        <v>750.66200000000003</v>
      </c>
      <c r="E124" s="194">
        <f>[1]dérive!$C$101</f>
        <v>-0.66999999999995907</v>
      </c>
      <c r="F124" s="12">
        <f>D124+$E$124</f>
        <v>749.99200000000008</v>
      </c>
      <c r="G124" s="147">
        <f>AVERAGE(F124:F128)</f>
        <v>749.9892000000001</v>
      </c>
      <c r="H124" s="147">
        <f>G124-B124</f>
        <v>-1.0799999999903775E-2</v>
      </c>
      <c r="I124" s="138">
        <f>((MAX(D124:D128)-MIN(D124:D128))/2.33)</f>
        <v>7.2961373390784331E-3</v>
      </c>
      <c r="J124" s="141">
        <f>5.5/3</f>
        <v>1.8333333333333333</v>
      </c>
      <c r="K124" s="138">
        <f>I124*J124</f>
        <v>1.3376251788310461E-2</v>
      </c>
      <c r="L124" s="142"/>
      <c r="M124" s="142"/>
      <c r="N124" s="139"/>
      <c r="O124" s="144">
        <f>[1]dérive!$D$101</f>
        <v>0.15</v>
      </c>
      <c r="P124" s="142"/>
      <c r="Q124" s="138">
        <f>O124/$P$109</f>
        <v>7.4999999999999997E-2</v>
      </c>
      <c r="R124" s="156"/>
      <c r="S124" s="159">
        <f>Q124</f>
        <v>7.4999999999999997E-2</v>
      </c>
      <c r="T124" s="159">
        <f>0.0032*B124</f>
        <v>2.4</v>
      </c>
      <c r="U124" s="142"/>
      <c r="V124" s="159">
        <f>T124/$U$109</f>
        <v>0.69282032302755092</v>
      </c>
      <c r="W124" s="159">
        <f>SQRT((K124^2)+(Q124^2)+(S124^2)+(V124^2))</f>
        <v>0.70101991705792799</v>
      </c>
      <c r="X124" s="15"/>
      <c r="Y124" s="15"/>
      <c r="Z124" s="15"/>
    </row>
    <row r="125" spans="1:26" x14ac:dyDescent="0.2">
      <c r="A125" s="162"/>
      <c r="B125" s="179"/>
      <c r="C125" s="1">
        <v>2</v>
      </c>
      <c r="D125" s="47">
        <v>750.66399999999999</v>
      </c>
      <c r="E125" s="195"/>
      <c r="F125" s="12">
        <f>D125+$E$124</f>
        <v>749.99400000000003</v>
      </c>
      <c r="G125" s="148"/>
      <c r="H125" s="148"/>
      <c r="I125" s="139"/>
      <c r="J125" s="142"/>
      <c r="K125" s="139"/>
      <c r="L125" s="142"/>
      <c r="M125" s="142"/>
      <c r="N125" s="139"/>
      <c r="O125" s="145"/>
      <c r="P125" s="142"/>
      <c r="Q125" s="139"/>
      <c r="R125" s="157"/>
      <c r="S125" s="139"/>
      <c r="T125" s="139"/>
      <c r="U125" s="142"/>
      <c r="V125" s="139"/>
      <c r="W125" s="139"/>
      <c r="X125" s="15"/>
      <c r="Y125" s="15"/>
      <c r="Z125" s="15"/>
    </row>
    <row r="126" spans="1:26" x14ac:dyDescent="0.2">
      <c r="A126" s="162"/>
      <c r="B126" s="179"/>
      <c r="C126" s="1">
        <v>3</v>
      </c>
      <c r="D126" s="47">
        <v>750.65300000000002</v>
      </c>
      <c r="E126" s="195"/>
      <c r="F126" s="12">
        <f>D126+$E$124</f>
        <v>749.98300000000006</v>
      </c>
      <c r="G126" s="148"/>
      <c r="H126" s="148"/>
      <c r="I126" s="139"/>
      <c r="J126" s="142"/>
      <c r="K126" s="139"/>
      <c r="L126" s="142"/>
      <c r="M126" s="142"/>
      <c r="N126" s="139"/>
      <c r="O126" s="145"/>
      <c r="P126" s="142"/>
      <c r="Q126" s="139"/>
      <c r="R126" s="157"/>
      <c r="S126" s="139"/>
      <c r="T126" s="139"/>
      <c r="U126" s="142"/>
      <c r="V126" s="139"/>
      <c r="W126" s="139"/>
      <c r="X126" s="15"/>
      <c r="Y126" s="15"/>
      <c r="Z126" s="15"/>
    </row>
    <row r="127" spans="1:26" x14ac:dyDescent="0.2">
      <c r="A127" s="162"/>
      <c r="B127" s="179"/>
      <c r="C127" s="1">
        <v>4</v>
      </c>
      <c r="D127" s="47">
        <v>750.66700000000003</v>
      </c>
      <c r="E127" s="195"/>
      <c r="F127" s="12">
        <f>D127+$E$124</f>
        <v>749.99700000000007</v>
      </c>
      <c r="G127" s="148"/>
      <c r="H127" s="148"/>
      <c r="I127" s="139"/>
      <c r="J127" s="142"/>
      <c r="K127" s="139"/>
      <c r="L127" s="142"/>
      <c r="M127" s="142"/>
      <c r="N127" s="139"/>
      <c r="O127" s="145"/>
      <c r="P127" s="142"/>
      <c r="Q127" s="139"/>
      <c r="R127" s="157"/>
      <c r="S127" s="139"/>
      <c r="T127" s="139"/>
      <c r="U127" s="142"/>
      <c r="V127" s="139"/>
      <c r="W127" s="139"/>
      <c r="X127" s="15"/>
      <c r="Y127" s="15"/>
      <c r="Z127" s="15"/>
    </row>
    <row r="128" spans="1:26" x14ac:dyDescent="0.2">
      <c r="A128" s="162"/>
      <c r="B128" s="179"/>
      <c r="C128" s="1">
        <v>5</v>
      </c>
      <c r="D128" s="47">
        <v>750.65</v>
      </c>
      <c r="E128" s="196"/>
      <c r="F128" s="12">
        <f>D128+$E$124</f>
        <v>749.98</v>
      </c>
      <c r="G128" s="149"/>
      <c r="H128" s="149"/>
      <c r="I128" s="140"/>
      <c r="J128" s="143"/>
      <c r="K128" s="140"/>
      <c r="L128" s="143"/>
      <c r="M128" s="143"/>
      <c r="N128" s="140"/>
      <c r="O128" s="146"/>
      <c r="P128" s="143"/>
      <c r="Q128" s="140"/>
      <c r="R128" s="158"/>
      <c r="S128" s="140"/>
      <c r="T128" s="140"/>
      <c r="U128" s="143"/>
      <c r="V128" s="140"/>
      <c r="W128" s="140"/>
      <c r="X128" s="15"/>
      <c r="Y128" s="15"/>
      <c r="Z128" s="15"/>
    </row>
    <row r="129" spans="1:26" x14ac:dyDescent="0.2">
      <c r="A129" s="15"/>
      <c r="B129" s="15"/>
      <c r="C129" s="15"/>
      <c r="D129" s="15"/>
      <c r="E129" s="32"/>
      <c r="F129" s="15"/>
      <c r="G129" s="15"/>
      <c r="H129" s="15"/>
      <c r="I129" s="15"/>
      <c r="J129" s="15"/>
      <c r="K129" s="15"/>
      <c r="L129" s="15"/>
      <c r="M129" s="15"/>
      <c r="N129" s="15"/>
      <c r="O129" s="31"/>
      <c r="P129" s="15"/>
      <c r="Q129" s="14"/>
      <c r="R129" s="31"/>
      <c r="S129" s="15"/>
      <c r="T129" s="15"/>
      <c r="U129" s="15"/>
      <c r="V129" s="15"/>
      <c r="W129" s="15"/>
      <c r="X129" s="15"/>
      <c r="Y129" s="15"/>
      <c r="Z129" s="15"/>
    </row>
    <row r="130" spans="1:26" x14ac:dyDescent="0.2">
      <c r="A130" s="15"/>
      <c r="B130" s="15"/>
      <c r="C130" s="15"/>
      <c r="D130" s="15"/>
      <c r="E130" s="32"/>
      <c r="F130" s="15"/>
      <c r="G130" s="15"/>
      <c r="H130" s="15"/>
      <c r="I130" s="15"/>
      <c r="J130" s="15"/>
      <c r="K130" s="15"/>
      <c r="L130" s="15"/>
      <c r="M130" s="15"/>
      <c r="N130" s="15"/>
      <c r="O130" s="31"/>
      <c r="P130" s="15"/>
      <c r="Q130" s="14"/>
      <c r="R130" s="31"/>
      <c r="S130" s="15"/>
      <c r="T130" s="15"/>
      <c r="U130" s="15"/>
      <c r="V130" s="15"/>
      <c r="W130" s="15"/>
      <c r="X130" s="15"/>
      <c r="Y130" s="15"/>
      <c r="Z130" s="15"/>
    </row>
    <row r="131" spans="1:26" x14ac:dyDescent="0.2">
      <c r="A131" s="161" t="str">
        <f>A1</f>
        <v>FONCTION GENERATION DE TENSION POUR COURANT ALTERNATIF</v>
      </c>
      <c r="B131" s="161"/>
      <c r="C131" s="161"/>
      <c r="D131" s="161"/>
      <c r="E131" s="161"/>
      <c r="F131" s="161"/>
      <c r="G131" s="161"/>
      <c r="H131" s="161"/>
      <c r="I131" s="162"/>
      <c r="J131" s="189" t="s">
        <v>23</v>
      </c>
      <c r="K131" s="206"/>
      <c r="L131" s="206"/>
      <c r="M131" s="206"/>
      <c r="N131" s="206"/>
      <c r="O131" s="206"/>
      <c r="P131" s="206"/>
      <c r="Q131" s="206"/>
      <c r="R131" s="206"/>
      <c r="S131" s="206"/>
      <c r="T131" s="206"/>
      <c r="U131" s="206"/>
      <c r="V131" s="206"/>
      <c r="W131" s="206"/>
    </row>
    <row r="132" spans="1:26" ht="12.75" customHeight="1" x14ac:dyDescent="0.2">
      <c r="A132" s="161"/>
      <c r="B132" s="161"/>
      <c r="C132" s="161"/>
      <c r="D132" s="161"/>
      <c r="E132" s="161"/>
      <c r="F132" s="161"/>
      <c r="G132" s="161"/>
      <c r="H132" s="161"/>
      <c r="I132" s="162"/>
      <c r="J132" s="189" t="s">
        <v>0</v>
      </c>
      <c r="K132" s="191"/>
      <c r="L132" s="161" t="s">
        <v>22</v>
      </c>
      <c r="M132" s="162"/>
      <c r="N132" s="162"/>
      <c r="O132" s="162"/>
      <c r="P132" s="162"/>
      <c r="Q132" s="162"/>
      <c r="R132" s="162"/>
      <c r="S132" s="162"/>
      <c r="T132" s="162"/>
      <c r="U132" s="162"/>
      <c r="V132" s="162"/>
      <c r="W132" s="204" t="str">
        <f>W2</f>
        <v>Incertitude en Volt par calibre à 1 sigma</v>
      </c>
    </row>
    <row r="133" spans="1:26" ht="53.25" customHeight="1" x14ac:dyDescent="0.2">
      <c r="A133" s="5" t="s">
        <v>107</v>
      </c>
      <c r="B133" s="5" t="s">
        <v>91</v>
      </c>
      <c r="C133" s="6" t="s">
        <v>2</v>
      </c>
      <c r="D133" s="6" t="s">
        <v>3</v>
      </c>
      <c r="E133" s="38" t="s">
        <v>4</v>
      </c>
      <c r="F133" s="6" t="s">
        <v>5</v>
      </c>
      <c r="G133" s="6" t="s">
        <v>6</v>
      </c>
      <c r="H133" s="8" t="s">
        <v>25</v>
      </c>
      <c r="I133" s="7" t="s">
        <v>37</v>
      </c>
      <c r="J133" s="7" t="s">
        <v>39</v>
      </c>
      <c r="K133" s="1" t="s">
        <v>38</v>
      </c>
      <c r="L133" s="9" t="s">
        <v>32</v>
      </c>
      <c r="M133" s="9" t="s">
        <v>7</v>
      </c>
      <c r="N133" s="9" t="s">
        <v>31</v>
      </c>
      <c r="O133" s="61" t="s">
        <v>30</v>
      </c>
      <c r="P133" s="9" t="s">
        <v>7</v>
      </c>
      <c r="Q133" s="9" t="s">
        <v>30</v>
      </c>
      <c r="R133" s="61" t="s">
        <v>42</v>
      </c>
      <c r="S133" s="9" t="s">
        <v>29</v>
      </c>
      <c r="T133" s="90" t="str">
        <f>T3</f>
        <v>DISTORTION + HARMONIQUE</v>
      </c>
      <c r="U133" s="90" t="str">
        <f>U3</f>
        <v>coefficient diviseur</v>
      </c>
      <c r="V133" s="106" t="str">
        <f>V3</f>
        <v>Incertitude sur la DISTORTION + HARMONIQUE en Volt</v>
      </c>
      <c r="W133" s="205"/>
    </row>
    <row r="134" spans="1:26" ht="12.6" customHeight="1" x14ac:dyDescent="0.2">
      <c r="A134" s="200" t="s">
        <v>8</v>
      </c>
      <c r="B134" s="147">
        <v>200</v>
      </c>
      <c r="C134" s="18">
        <v>1</v>
      </c>
      <c r="D134" s="49">
        <v>200.0214</v>
      </c>
      <c r="E134" s="197">
        <f>[1]dérive!$C$108*1000</f>
        <v>-6.2000000000011823E-2</v>
      </c>
      <c r="F134" s="37">
        <f>D134+$E$134</f>
        <v>199.95939999999999</v>
      </c>
      <c r="G134" s="153">
        <f>AVERAGE(F134:F138)</f>
        <v>199.96047999999999</v>
      </c>
      <c r="H134" s="153">
        <f>G134-B134</f>
        <v>-3.9520000000010214E-2</v>
      </c>
      <c r="I134" s="138">
        <f>((MAX(D134:D138)-MIN(D134:D138))/2.33)/1000</f>
        <v>9.0128755365359202E-7</v>
      </c>
      <c r="J134" s="141">
        <f>5.5/3</f>
        <v>1.8333333333333333</v>
      </c>
      <c r="K134" s="138">
        <f>I134*J134</f>
        <v>1.6523605150315853E-6</v>
      </c>
      <c r="L134" s="168">
        <v>9.9999999999999995E-7</v>
      </c>
      <c r="M134" s="168">
        <f>SQRT(12)</f>
        <v>3.4641016151377544</v>
      </c>
      <c r="N134" s="170">
        <f>L134/M134</f>
        <v>2.8867513459481289E-7</v>
      </c>
      <c r="O134" s="144">
        <f>[1]dérive!$D$108</f>
        <v>1.5999999999999999E-5</v>
      </c>
      <c r="P134" s="168">
        <v>2</v>
      </c>
      <c r="Q134" s="138">
        <f>O134/$P$4</f>
        <v>7.9999999999999996E-6</v>
      </c>
      <c r="R134" s="156"/>
      <c r="S134" s="159">
        <f>Q134</f>
        <v>7.9999999999999996E-6</v>
      </c>
      <c r="T134" s="159">
        <f>0.0006*B134/1000</f>
        <v>1.1999999999999999E-4</v>
      </c>
      <c r="U134" s="168">
        <f>SQRT(12)</f>
        <v>3.4641016151377544</v>
      </c>
      <c r="V134" s="159">
        <f>T134/U134</f>
        <v>3.4641016151377547E-5</v>
      </c>
      <c r="W134" s="159">
        <f>SQRT((K134^2)+(Q134^2)+(S134^2)+(V134^2))</f>
        <v>3.6479176186855362E-5</v>
      </c>
    </row>
    <row r="135" spans="1:26" ht="12.6" customHeight="1" x14ac:dyDescent="0.2">
      <c r="A135" s="200"/>
      <c r="B135" s="142"/>
      <c r="C135" s="18">
        <v>2</v>
      </c>
      <c r="D135" s="49">
        <v>200.02250000000001</v>
      </c>
      <c r="E135" s="198"/>
      <c r="F135" s="37">
        <f>D135+$E$134</f>
        <v>199.9605</v>
      </c>
      <c r="G135" s="154"/>
      <c r="H135" s="154"/>
      <c r="I135" s="139"/>
      <c r="J135" s="142"/>
      <c r="K135" s="139"/>
      <c r="L135" s="168"/>
      <c r="M135" s="168"/>
      <c r="N135" s="170"/>
      <c r="O135" s="145"/>
      <c r="P135" s="168"/>
      <c r="Q135" s="139"/>
      <c r="R135" s="157"/>
      <c r="S135" s="139"/>
      <c r="T135" s="139"/>
      <c r="U135" s="168"/>
      <c r="V135" s="139"/>
      <c r="W135" s="139"/>
    </row>
    <row r="136" spans="1:26" ht="12.6" customHeight="1" x14ac:dyDescent="0.2">
      <c r="A136" s="200"/>
      <c r="B136" s="142"/>
      <c r="C136" s="18">
        <v>3</v>
      </c>
      <c r="D136" s="49">
        <v>200.02209999999999</v>
      </c>
      <c r="E136" s="198"/>
      <c r="F136" s="37">
        <f>D136+$E$134</f>
        <v>199.96009999999998</v>
      </c>
      <c r="G136" s="154"/>
      <c r="H136" s="154"/>
      <c r="I136" s="139"/>
      <c r="J136" s="142"/>
      <c r="K136" s="139"/>
      <c r="L136" s="168"/>
      <c r="M136" s="168"/>
      <c r="N136" s="170"/>
      <c r="O136" s="145"/>
      <c r="P136" s="168"/>
      <c r="Q136" s="139"/>
      <c r="R136" s="157"/>
      <c r="S136" s="139"/>
      <c r="T136" s="139"/>
      <c r="U136" s="168"/>
      <c r="V136" s="139"/>
      <c r="W136" s="139"/>
    </row>
    <row r="137" spans="1:26" ht="12.6" customHeight="1" x14ac:dyDescent="0.2">
      <c r="A137" s="200"/>
      <c r="B137" s="142"/>
      <c r="C137" s="18">
        <v>4</v>
      </c>
      <c r="D137" s="49">
        <v>200.02289999999999</v>
      </c>
      <c r="E137" s="198"/>
      <c r="F137" s="37">
        <f>D137+$E$134</f>
        <v>199.96089999999998</v>
      </c>
      <c r="G137" s="154"/>
      <c r="H137" s="154"/>
      <c r="I137" s="139"/>
      <c r="J137" s="142"/>
      <c r="K137" s="139"/>
      <c r="L137" s="168"/>
      <c r="M137" s="168"/>
      <c r="N137" s="170"/>
      <c r="O137" s="145"/>
      <c r="P137" s="168"/>
      <c r="Q137" s="139"/>
      <c r="R137" s="157"/>
      <c r="S137" s="139"/>
      <c r="T137" s="139"/>
      <c r="U137" s="168"/>
      <c r="V137" s="139"/>
      <c r="W137" s="139"/>
    </row>
    <row r="138" spans="1:26" ht="12.6" customHeight="1" x14ac:dyDescent="0.2">
      <c r="A138" s="200"/>
      <c r="B138" s="143"/>
      <c r="C138" s="18">
        <v>5</v>
      </c>
      <c r="D138" s="49">
        <v>200.02350000000001</v>
      </c>
      <c r="E138" s="199"/>
      <c r="F138" s="37">
        <f>D138+$E$134</f>
        <v>199.9615</v>
      </c>
      <c r="G138" s="155"/>
      <c r="H138" s="155"/>
      <c r="I138" s="140"/>
      <c r="J138" s="143"/>
      <c r="K138" s="140"/>
      <c r="L138" s="169"/>
      <c r="M138" s="169"/>
      <c r="N138" s="171"/>
      <c r="O138" s="146"/>
      <c r="P138" s="169"/>
      <c r="Q138" s="140"/>
      <c r="R138" s="158"/>
      <c r="S138" s="140"/>
      <c r="T138" s="140"/>
      <c r="U138" s="169"/>
      <c r="V138" s="140"/>
      <c r="W138" s="140"/>
    </row>
    <row r="139" spans="1:26" ht="12.6" customHeight="1" x14ac:dyDescent="0.2">
      <c r="A139" s="200" t="s">
        <v>9</v>
      </c>
      <c r="B139" s="187">
        <v>2</v>
      </c>
      <c r="C139" s="1">
        <v>1</v>
      </c>
      <c r="D139" s="67">
        <v>2.0003679999999999</v>
      </c>
      <c r="E139" s="197">
        <f>[1]dérive!$C$111</f>
        <v>-8.5999999999986088E-4</v>
      </c>
      <c r="F139" s="68">
        <f>D139+$E$139</f>
        <v>1.9995080000000001</v>
      </c>
      <c r="G139" s="165">
        <f>AVERAGE(F139:F143)</f>
        <v>1.9995104000000001</v>
      </c>
      <c r="H139" s="165">
        <f>G139-B139</f>
        <v>-4.8959999999986792E-4</v>
      </c>
      <c r="I139" s="138">
        <f>((MAX(D139:D143)-MIN(D139:D143))/2.33)</f>
        <v>8.1545064377644836E-6</v>
      </c>
      <c r="J139" s="141">
        <f>5.5/3</f>
        <v>1.8333333333333333</v>
      </c>
      <c r="K139" s="138">
        <f>I139*J139</f>
        <v>1.4949928469234886E-5</v>
      </c>
      <c r="L139" s="168">
        <v>1.0000000000000001E-5</v>
      </c>
      <c r="M139" s="168">
        <f>SQRT(12)</f>
        <v>3.4641016151377544</v>
      </c>
      <c r="N139" s="170">
        <f>L139/M139</f>
        <v>2.8867513459481293E-6</v>
      </c>
      <c r="O139" s="144">
        <f>[1]dérive!$D$111</f>
        <v>1.6000000000000001E-4</v>
      </c>
      <c r="P139" s="168">
        <v>2</v>
      </c>
      <c r="Q139" s="138">
        <f>O139/$P$34</f>
        <v>8.0000000000000007E-5</v>
      </c>
      <c r="R139" s="156"/>
      <c r="S139" s="159">
        <f>Q139</f>
        <v>8.0000000000000007E-5</v>
      </c>
      <c r="T139" s="159">
        <f>0.0006*B139</f>
        <v>1.1999999999999999E-3</v>
      </c>
      <c r="U139" s="168">
        <f>SQRT(12)</f>
        <v>3.4641016151377544</v>
      </c>
      <c r="V139" s="159">
        <f>T139/U139</f>
        <v>3.4641016151377546E-4</v>
      </c>
      <c r="W139" s="159">
        <f>SQRT((K139^2)+(Q139^2)+(S139^2)+(V139^2))</f>
        <v>3.647238686475499E-4</v>
      </c>
    </row>
    <row r="140" spans="1:26" ht="12.6" customHeight="1" x14ac:dyDescent="0.2">
      <c r="A140" s="200"/>
      <c r="B140" s="142"/>
      <c r="C140" s="1">
        <v>2</v>
      </c>
      <c r="D140" s="67">
        <v>2.0003690000000001</v>
      </c>
      <c r="E140" s="198"/>
      <c r="F140" s="68">
        <f>D140+$E$139</f>
        <v>1.9995090000000002</v>
      </c>
      <c r="G140" s="166"/>
      <c r="H140" s="166"/>
      <c r="I140" s="139"/>
      <c r="J140" s="142"/>
      <c r="K140" s="139"/>
      <c r="L140" s="168"/>
      <c r="M140" s="168"/>
      <c r="N140" s="170"/>
      <c r="O140" s="145"/>
      <c r="P140" s="168"/>
      <c r="Q140" s="139"/>
      <c r="R140" s="157"/>
      <c r="S140" s="139"/>
      <c r="T140" s="139"/>
      <c r="U140" s="168"/>
      <c r="V140" s="139"/>
      <c r="W140" s="139"/>
    </row>
    <row r="141" spans="1:26" ht="12.6" customHeight="1" x14ac:dyDescent="0.2">
      <c r="A141" s="200"/>
      <c r="B141" s="142"/>
      <c r="C141" s="1">
        <v>3</v>
      </c>
      <c r="D141" s="67">
        <v>2.0003739999999999</v>
      </c>
      <c r="E141" s="198"/>
      <c r="F141" s="68">
        <f>D141+$E$139</f>
        <v>1.999514</v>
      </c>
      <c r="G141" s="166"/>
      <c r="H141" s="166"/>
      <c r="I141" s="139"/>
      <c r="J141" s="142"/>
      <c r="K141" s="139"/>
      <c r="L141" s="168"/>
      <c r="M141" s="168"/>
      <c r="N141" s="170"/>
      <c r="O141" s="145"/>
      <c r="P141" s="168"/>
      <c r="Q141" s="139"/>
      <c r="R141" s="157"/>
      <c r="S141" s="139"/>
      <c r="T141" s="139"/>
      <c r="U141" s="168"/>
      <c r="V141" s="139"/>
      <c r="W141" s="139"/>
    </row>
    <row r="142" spans="1:26" ht="12.6" customHeight="1" x14ac:dyDescent="0.2">
      <c r="A142" s="200"/>
      <c r="B142" s="142"/>
      <c r="C142" s="1">
        <v>4</v>
      </c>
      <c r="D142" s="67">
        <v>2.0003799999999998</v>
      </c>
      <c r="E142" s="198"/>
      <c r="F142" s="68">
        <f>D142+$E$139</f>
        <v>1.99952</v>
      </c>
      <c r="G142" s="166"/>
      <c r="H142" s="166"/>
      <c r="I142" s="139"/>
      <c r="J142" s="142"/>
      <c r="K142" s="139"/>
      <c r="L142" s="168"/>
      <c r="M142" s="168"/>
      <c r="N142" s="170"/>
      <c r="O142" s="145"/>
      <c r="P142" s="168"/>
      <c r="Q142" s="139"/>
      <c r="R142" s="157"/>
      <c r="S142" s="139"/>
      <c r="T142" s="139"/>
      <c r="U142" s="168"/>
      <c r="V142" s="139"/>
      <c r="W142" s="139"/>
    </row>
    <row r="143" spans="1:26" ht="12.6" customHeight="1" x14ac:dyDescent="0.2">
      <c r="A143" s="200"/>
      <c r="B143" s="143"/>
      <c r="C143" s="1">
        <v>5</v>
      </c>
      <c r="D143" s="67">
        <v>2.0003609999999998</v>
      </c>
      <c r="E143" s="199"/>
      <c r="F143" s="68">
        <f>D143+$E$139</f>
        <v>1.999501</v>
      </c>
      <c r="G143" s="167"/>
      <c r="H143" s="167"/>
      <c r="I143" s="140"/>
      <c r="J143" s="143"/>
      <c r="K143" s="140"/>
      <c r="L143" s="168"/>
      <c r="M143" s="169"/>
      <c r="N143" s="170"/>
      <c r="O143" s="146"/>
      <c r="P143" s="168"/>
      <c r="Q143" s="140"/>
      <c r="R143" s="158"/>
      <c r="S143" s="140"/>
      <c r="T143" s="140"/>
      <c r="U143" s="169"/>
      <c r="V143" s="140"/>
      <c r="W143" s="140"/>
    </row>
    <row r="144" spans="1:26" ht="12.6" customHeight="1" x14ac:dyDescent="0.2">
      <c r="A144" s="200" t="s">
        <v>10</v>
      </c>
      <c r="B144" s="153">
        <v>20</v>
      </c>
      <c r="C144" s="1">
        <v>1</v>
      </c>
      <c r="D144" s="48">
        <v>20.00234</v>
      </c>
      <c r="E144" s="197">
        <f>[1]dérive!$C$113</f>
        <v>-6.599999999998829E-3</v>
      </c>
      <c r="F144" s="13">
        <f>D144+$E$144</f>
        <v>19.995740000000001</v>
      </c>
      <c r="G144" s="187">
        <f>AVERAGE(F146:F148)</f>
        <v>19.995703333333335</v>
      </c>
      <c r="H144" s="187">
        <f>G144-B144</f>
        <v>-4.296666666665061E-3</v>
      </c>
      <c r="I144" s="138">
        <f>((MAX(D144:D148)-MIN(D144:D148))/2.33)</f>
        <v>5.1502145923846563E-5</v>
      </c>
      <c r="J144" s="141">
        <f>5.5/3</f>
        <v>1.8333333333333333</v>
      </c>
      <c r="K144" s="138">
        <f>I144*J144</f>
        <v>9.4420600860385367E-5</v>
      </c>
      <c r="L144" s="168">
        <v>1E-4</v>
      </c>
      <c r="M144" s="168">
        <f>SQRT(12)</f>
        <v>3.4641016151377544</v>
      </c>
      <c r="N144" s="207">
        <f>L144/M144</f>
        <v>2.8867513459481293E-5</v>
      </c>
      <c r="O144" s="144">
        <f>[1]dérive!$D$113</f>
        <v>2E-3</v>
      </c>
      <c r="P144" s="168">
        <v>2</v>
      </c>
      <c r="Q144" s="138">
        <f>O144/$P$59</f>
        <v>1E-3</v>
      </c>
      <c r="R144" s="156"/>
      <c r="S144" s="159">
        <f>Q144</f>
        <v>1E-3</v>
      </c>
      <c r="T144" s="159">
        <f>0.001*B144</f>
        <v>0.02</v>
      </c>
      <c r="U144" s="168">
        <f>SQRT(12)</f>
        <v>3.4641016151377544</v>
      </c>
      <c r="V144" s="159">
        <f>T144/U144</f>
        <v>5.773502691896258E-3</v>
      </c>
      <c r="W144" s="159">
        <f>SQRT((K144^2)+(Q144^2)+(S144^2)+(V144^2))</f>
        <v>5.9449346996582027E-3</v>
      </c>
    </row>
    <row r="145" spans="1:26" ht="12.6" customHeight="1" x14ac:dyDescent="0.2">
      <c r="A145" s="200"/>
      <c r="B145" s="142"/>
      <c r="C145" s="1">
        <v>2</v>
      </c>
      <c r="D145" s="48">
        <v>20.002410000000001</v>
      </c>
      <c r="E145" s="198"/>
      <c r="F145" s="13">
        <f>D145+$E$144</f>
        <v>19.995810000000002</v>
      </c>
      <c r="G145" s="185"/>
      <c r="H145" s="185"/>
      <c r="I145" s="139"/>
      <c r="J145" s="142"/>
      <c r="K145" s="139"/>
      <c r="L145" s="168"/>
      <c r="M145" s="168"/>
      <c r="N145" s="207"/>
      <c r="O145" s="145"/>
      <c r="P145" s="168"/>
      <c r="Q145" s="139"/>
      <c r="R145" s="157"/>
      <c r="S145" s="139"/>
      <c r="T145" s="139"/>
      <c r="U145" s="168"/>
      <c r="V145" s="139"/>
      <c r="W145" s="139"/>
    </row>
    <row r="146" spans="1:26" ht="12.6" customHeight="1" x14ac:dyDescent="0.2">
      <c r="A146" s="200"/>
      <c r="B146" s="142"/>
      <c r="C146" s="1">
        <v>3</v>
      </c>
      <c r="D146" s="48">
        <v>20.002289999999999</v>
      </c>
      <c r="E146" s="198"/>
      <c r="F146" s="13">
        <f>D146+$E$144</f>
        <v>19.99569</v>
      </c>
      <c r="G146" s="185"/>
      <c r="H146" s="185"/>
      <c r="I146" s="139"/>
      <c r="J146" s="142"/>
      <c r="K146" s="139"/>
      <c r="L146" s="168"/>
      <c r="M146" s="168"/>
      <c r="N146" s="207"/>
      <c r="O146" s="145"/>
      <c r="P146" s="168"/>
      <c r="Q146" s="139"/>
      <c r="R146" s="157"/>
      <c r="S146" s="139"/>
      <c r="T146" s="139"/>
      <c r="U146" s="168"/>
      <c r="V146" s="139"/>
      <c r="W146" s="139"/>
    </row>
    <row r="147" spans="1:26" ht="12.6" customHeight="1" x14ac:dyDescent="0.2">
      <c r="A147" s="200"/>
      <c r="B147" s="142"/>
      <c r="C147" s="1">
        <v>4</v>
      </c>
      <c r="D147" s="48">
        <v>20.002330000000001</v>
      </c>
      <c r="E147" s="198"/>
      <c r="F147" s="13">
        <f>D147+$E$144</f>
        <v>19.995730000000002</v>
      </c>
      <c r="G147" s="185"/>
      <c r="H147" s="185"/>
      <c r="I147" s="139"/>
      <c r="J147" s="142"/>
      <c r="K147" s="139"/>
      <c r="L147" s="168"/>
      <c r="M147" s="168"/>
      <c r="N147" s="207"/>
      <c r="O147" s="145"/>
      <c r="P147" s="168"/>
      <c r="Q147" s="139"/>
      <c r="R147" s="157"/>
      <c r="S147" s="139"/>
      <c r="T147" s="139"/>
      <c r="U147" s="168"/>
      <c r="V147" s="139"/>
      <c r="W147" s="139"/>
    </row>
    <row r="148" spans="1:26" ht="12.6" customHeight="1" x14ac:dyDescent="0.2">
      <c r="A148" s="200"/>
      <c r="B148" s="143"/>
      <c r="C148" s="1">
        <v>5</v>
      </c>
      <c r="D148" s="48">
        <v>20.002289999999999</v>
      </c>
      <c r="E148" s="199"/>
      <c r="F148" s="13">
        <f>D148+$E$144</f>
        <v>19.99569</v>
      </c>
      <c r="G148" s="186"/>
      <c r="H148" s="186"/>
      <c r="I148" s="140"/>
      <c r="J148" s="143"/>
      <c r="K148" s="140"/>
      <c r="L148" s="168"/>
      <c r="M148" s="169"/>
      <c r="N148" s="207"/>
      <c r="O148" s="146"/>
      <c r="P148" s="168"/>
      <c r="Q148" s="140"/>
      <c r="R148" s="158"/>
      <c r="S148" s="140"/>
      <c r="T148" s="140"/>
      <c r="U148" s="169"/>
      <c r="V148" s="140"/>
      <c r="W148" s="140"/>
    </row>
    <row r="149" spans="1:26" ht="12.6" customHeight="1" x14ac:dyDescent="0.2">
      <c r="A149" s="168" t="s">
        <v>11</v>
      </c>
      <c r="B149" s="147">
        <v>200</v>
      </c>
      <c r="C149" s="1">
        <v>1</v>
      </c>
      <c r="D149" s="49">
        <v>200.04740000000001</v>
      </c>
      <c r="E149" s="197">
        <f>[1]dérive!$C$115</f>
        <v>-9.4999999999998863E-2</v>
      </c>
      <c r="F149" s="37">
        <f>D149+$E$149</f>
        <v>199.95240000000001</v>
      </c>
      <c r="G149" s="153">
        <f>AVERAGE(F151:F153)</f>
        <v>199.95240000000001</v>
      </c>
      <c r="H149" s="153">
        <f>G149-B149</f>
        <v>-4.759999999998854E-2</v>
      </c>
      <c r="I149" s="138">
        <f>((MAX(D149:D153)-MIN(D149:D153))/2.33)</f>
        <v>3.4334763948417832E-4</v>
      </c>
      <c r="J149" s="141">
        <f>5.5/3</f>
        <v>1.8333333333333333</v>
      </c>
      <c r="K149" s="138">
        <f>I149*J149</f>
        <v>6.2947067238766023E-4</v>
      </c>
      <c r="L149" s="168">
        <v>1E-3</v>
      </c>
      <c r="M149" s="168">
        <f>SQRT(12)</f>
        <v>3.4641016151377544</v>
      </c>
      <c r="N149" s="170">
        <f>L149/M149</f>
        <v>2.886751345948129E-4</v>
      </c>
      <c r="O149" s="144">
        <f>[1]dérive!$D$115</f>
        <v>0.02</v>
      </c>
      <c r="P149" s="168">
        <v>2</v>
      </c>
      <c r="Q149" s="138">
        <f>O149/$P$84</f>
        <v>0.01</v>
      </c>
      <c r="R149" s="156"/>
      <c r="S149" s="159">
        <f>Q149</f>
        <v>0.01</v>
      </c>
      <c r="T149" s="159">
        <f>0.005*B149</f>
        <v>1</v>
      </c>
      <c r="U149" s="168">
        <f>SQRT(12)</f>
        <v>3.4641016151377544</v>
      </c>
      <c r="V149" s="159">
        <f>T149/U149</f>
        <v>0.28867513459481292</v>
      </c>
      <c r="W149" s="159">
        <f>SQRT((K149^2)+(Q149^2)+(S149^2)+(V149^2))</f>
        <v>0.28902202263263738</v>
      </c>
    </row>
    <row r="150" spans="1:26" ht="12.6" customHeight="1" x14ac:dyDescent="0.2">
      <c r="A150" s="168"/>
      <c r="B150" s="148"/>
      <c r="C150" s="1">
        <v>2</v>
      </c>
      <c r="D150" s="49">
        <v>200.0479</v>
      </c>
      <c r="E150" s="198"/>
      <c r="F150" s="37">
        <f>D150+$E$149</f>
        <v>199.9529</v>
      </c>
      <c r="G150" s="154"/>
      <c r="H150" s="154"/>
      <c r="I150" s="139"/>
      <c r="J150" s="142"/>
      <c r="K150" s="139"/>
      <c r="L150" s="168"/>
      <c r="M150" s="168"/>
      <c r="N150" s="170"/>
      <c r="O150" s="145"/>
      <c r="P150" s="168"/>
      <c r="Q150" s="139"/>
      <c r="R150" s="157"/>
      <c r="S150" s="139"/>
      <c r="T150" s="139"/>
      <c r="U150" s="168"/>
      <c r="V150" s="139"/>
      <c r="W150" s="139"/>
    </row>
    <row r="151" spans="1:26" ht="12.6" customHeight="1" x14ac:dyDescent="0.2">
      <c r="A151" s="168"/>
      <c r="B151" s="148"/>
      <c r="C151" s="1">
        <v>3</v>
      </c>
      <c r="D151" s="49">
        <v>200.04750000000001</v>
      </c>
      <c r="E151" s="198"/>
      <c r="F151" s="37">
        <f>D151+$E$149</f>
        <v>199.95250000000001</v>
      </c>
      <c r="G151" s="154"/>
      <c r="H151" s="154"/>
      <c r="I151" s="139"/>
      <c r="J151" s="142"/>
      <c r="K151" s="139"/>
      <c r="L151" s="168"/>
      <c r="M151" s="168"/>
      <c r="N151" s="170"/>
      <c r="O151" s="145"/>
      <c r="P151" s="168"/>
      <c r="Q151" s="139"/>
      <c r="R151" s="157"/>
      <c r="S151" s="139"/>
      <c r="T151" s="139"/>
      <c r="U151" s="168"/>
      <c r="V151" s="139"/>
      <c r="W151" s="139"/>
    </row>
    <row r="152" spans="1:26" ht="12.6" customHeight="1" x14ac:dyDescent="0.2">
      <c r="A152" s="168"/>
      <c r="B152" s="148"/>
      <c r="C152" s="1">
        <v>4</v>
      </c>
      <c r="D152" s="49">
        <v>200.04759999999999</v>
      </c>
      <c r="E152" s="198"/>
      <c r="F152" s="37">
        <f>D152+$E$149</f>
        <v>199.95259999999999</v>
      </c>
      <c r="G152" s="154"/>
      <c r="H152" s="154"/>
      <c r="I152" s="139"/>
      <c r="J152" s="142"/>
      <c r="K152" s="139"/>
      <c r="L152" s="168"/>
      <c r="M152" s="168"/>
      <c r="N152" s="170"/>
      <c r="O152" s="145"/>
      <c r="P152" s="168"/>
      <c r="Q152" s="139"/>
      <c r="R152" s="157"/>
      <c r="S152" s="139"/>
      <c r="T152" s="139"/>
      <c r="U152" s="168"/>
      <c r="V152" s="139"/>
      <c r="W152" s="139"/>
    </row>
    <row r="153" spans="1:26" ht="12.6" customHeight="1" x14ac:dyDescent="0.2">
      <c r="A153" s="168"/>
      <c r="B153" s="149"/>
      <c r="C153" s="1">
        <v>5</v>
      </c>
      <c r="D153" s="49">
        <v>200.0471</v>
      </c>
      <c r="E153" s="199"/>
      <c r="F153" s="37">
        <f>D153+$E$149</f>
        <v>199.9521</v>
      </c>
      <c r="G153" s="155"/>
      <c r="H153" s="155"/>
      <c r="I153" s="140"/>
      <c r="J153" s="143"/>
      <c r="K153" s="140"/>
      <c r="L153" s="168"/>
      <c r="M153" s="169"/>
      <c r="N153" s="170"/>
      <c r="O153" s="146"/>
      <c r="P153" s="168"/>
      <c r="Q153" s="140"/>
      <c r="R153" s="158"/>
      <c r="S153" s="140"/>
      <c r="T153" s="140"/>
      <c r="U153" s="169"/>
      <c r="V153" s="140"/>
      <c r="W153" s="140"/>
    </row>
    <row r="154" spans="1:26" x14ac:dyDescent="0.2">
      <c r="A154" s="200" t="s">
        <v>24</v>
      </c>
      <c r="B154" s="178">
        <v>750</v>
      </c>
      <c r="C154" s="1">
        <v>1</v>
      </c>
      <c r="D154" s="47">
        <v>750.25</v>
      </c>
      <c r="E154" s="217">
        <f>[1]dérive!$C$117</f>
        <v>-0.66999999999995907</v>
      </c>
      <c r="F154" s="12">
        <f>D154+$E$154</f>
        <v>749.58</v>
      </c>
      <c r="G154" s="147">
        <f>AVERAGE(F156:F158)</f>
        <v>749.59299999999996</v>
      </c>
      <c r="H154" s="147">
        <f>G154-B154</f>
        <v>-0.40700000000003911</v>
      </c>
      <c r="I154" s="138">
        <f>((MAX(D154:D158)-MIN(D154:D158))/2.33)</f>
        <v>9.8712446352036722E-3</v>
      </c>
      <c r="J154" s="141">
        <f>5.5/3</f>
        <v>1.8333333333333333</v>
      </c>
      <c r="K154" s="138">
        <f>I154*J154</f>
        <v>1.8097281831206732E-2</v>
      </c>
      <c r="L154" s="168">
        <v>0.01</v>
      </c>
      <c r="M154" s="168">
        <f>SQRT(12)</f>
        <v>3.4641016151377544</v>
      </c>
      <c r="N154" s="170">
        <f>L154/M154</f>
        <v>2.886751345948129E-3</v>
      </c>
      <c r="O154" s="144">
        <f>[1]dérive!$D$117</f>
        <v>0.15</v>
      </c>
      <c r="P154" s="168">
        <v>2</v>
      </c>
      <c r="Q154" s="138">
        <f>O154/$P$109</f>
        <v>7.4999999999999997E-2</v>
      </c>
      <c r="R154" s="156"/>
      <c r="S154" s="159">
        <f>Q154</f>
        <v>7.4999999999999997E-2</v>
      </c>
      <c r="T154" s="159">
        <f>0.005*B154</f>
        <v>3.75</v>
      </c>
      <c r="U154" s="168">
        <f>SQRT(12)</f>
        <v>3.4641016151377544</v>
      </c>
      <c r="V154" s="159">
        <f>T154/U154</f>
        <v>1.0825317547305484</v>
      </c>
      <c r="W154" s="159">
        <f>SQRT((K154^2)+(Q154^2)+(S154^2)+(V154^2))</f>
        <v>1.0878660356908283</v>
      </c>
      <c r="X154" s="15"/>
      <c r="Y154" s="15"/>
      <c r="Z154" s="15"/>
    </row>
    <row r="155" spans="1:26" x14ac:dyDescent="0.2">
      <c r="A155" s="200"/>
      <c r="B155" s="179"/>
      <c r="C155" s="1">
        <v>2</v>
      </c>
      <c r="D155" s="47">
        <v>750.27300000000002</v>
      </c>
      <c r="E155" s="198"/>
      <c r="F155" s="12">
        <f>D155+$E$154</f>
        <v>749.60300000000007</v>
      </c>
      <c r="G155" s="148"/>
      <c r="H155" s="148"/>
      <c r="I155" s="139"/>
      <c r="J155" s="142"/>
      <c r="K155" s="139"/>
      <c r="L155" s="168"/>
      <c r="M155" s="168"/>
      <c r="N155" s="170"/>
      <c r="O155" s="145"/>
      <c r="P155" s="168"/>
      <c r="Q155" s="139"/>
      <c r="R155" s="157"/>
      <c r="S155" s="139"/>
      <c r="T155" s="139"/>
      <c r="U155" s="168"/>
      <c r="V155" s="139"/>
      <c r="W155" s="139"/>
      <c r="X155" s="15"/>
      <c r="Y155" s="15"/>
      <c r="Z155" s="15"/>
    </row>
    <row r="156" spans="1:26" x14ac:dyDescent="0.2">
      <c r="A156" s="200"/>
      <c r="B156" s="179"/>
      <c r="C156" s="1">
        <v>3</v>
      </c>
      <c r="D156" s="47">
        <v>750.26700000000005</v>
      </c>
      <c r="E156" s="198"/>
      <c r="F156" s="12">
        <f>D156+$E$154</f>
        <v>749.59700000000009</v>
      </c>
      <c r="G156" s="148"/>
      <c r="H156" s="148"/>
      <c r="I156" s="139"/>
      <c r="J156" s="142"/>
      <c r="K156" s="139"/>
      <c r="L156" s="168"/>
      <c r="M156" s="168"/>
      <c r="N156" s="170"/>
      <c r="O156" s="145"/>
      <c r="P156" s="168"/>
      <c r="Q156" s="139"/>
      <c r="R156" s="157"/>
      <c r="S156" s="139"/>
      <c r="T156" s="139"/>
      <c r="U156" s="168"/>
      <c r="V156" s="139"/>
      <c r="W156" s="139"/>
      <c r="X156" s="15"/>
      <c r="Y156" s="15"/>
      <c r="Z156" s="15"/>
    </row>
    <row r="157" spans="1:26" x14ac:dyDescent="0.2">
      <c r="A157" s="200"/>
      <c r="B157" s="179"/>
      <c r="C157" s="1">
        <v>4</v>
      </c>
      <c r="D157" s="47">
        <v>750.26300000000003</v>
      </c>
      <c r="E157" s="198"/>
      <c r="F157" s="12">
        <f>D157+$E$154</f>
        <v>749.59300000000007</v>
      </c>
      <c r="G157" s="148"/>
      <c r="H157" s="148"/>
      <c r="I157" s="139"/>
      <c r="J157" s="142"/>
      <c r="K157" s="139"/>
      <c r="L157" s="168"/>
      <c r="M157" s="168"/>
      <c r="N157" s="170"/>
      <c r="O157" s="145"/>
      <c r="P157" s="168"/>
      <c r="Q157" s="139"/>
      <c r="R157" s="157"/>
      <c r="S157" s="139"/>
      <c r="T157" s="139"/>
      <c r="U157" s="168"/>
      <c r="V157" s="139"/>
      <c r="W157" s="139"/>
      <c r="X157" s="15"/>
      <c r="Y157" s="15"/>
      <c r="Z157" s="15"/>
    </row>
    <row r="158" spans="1:26" x14ac:dyDescent="0.2">
      <c r="A158" s="200"/>
      <c r="B158" s="179"/>
      <c r="C158" s="1">
        <v>5</v>
      </c>
      <c r="D158" s="47">
        <v>750.25900000000001</v>
      </c>
      <c r="E158" s="199"/>
      <c r="F158" s="12">
        <f>D158+$E$154</f>
        <v>749.58900000000006</v>
      </c>
      <c r="G158" s="149"/>
      <c r="H158" s="149"/>
      <c r="I158" s="140"/>
      <c r="J158" s="143"/>
      <c r="K158" s="140"/>
      <c r="L158" s="169"/>
      <c r="M158" s="169"/>
      <c r="N158" s="171"/>
      <c r="O158" s="146"/>
      <c r="P158" s="169"/>
      <c r="Q158" s="140"/>
      <c r="R158" s="158"/>
      <c r="S158" s="140"/>
      <c r="T158" s="140"/>
      <c r="U158" s="169"/>
      <c r="V158" s="140"/>
      <c r="W158" s="140"/>
      <c r="X158" s="15"/>
      <c r="Y158" s="15"/>
      <c r="Z158" s="15"/>
    </row>
    <row r="159" spans="1:26" x14ac:dyDescent="0.2">
      <c r="A159" s="27"/>
      <c r="B159" s="28"/>
      <c r="C159" s="15"/>
      <c r="D159" s="31"/>
      <c r="E159" s="32"/>
      <c r="F159" s="29"/>
      <c r="G159" s="30"/>
      <c r="H159" s="30"/>
      <c r="I159" s="30"/>
      <c r="J159" s="30"/>
      <c r="K159" s="30"/>
      <c r="L159" s="30"/>
      <c r="M159" s="30"/>
      <c r="N159" s="30"/>
      <c r="O159" s="46"/>
      <c r="P159" s="30"/>
      <c r="Q159" s="30"/>
      <c r="R159" s="46"/>
      <c r="S159" s="30"/>
      <c r="T159" s="30"/>
      <c r="U159" s="30"/>
      <c r="V159" s="30"/>
      <c r="W159" s="30"/>
      <c r="X159" s="15"/>
      <c r="Y159" s="15"/>
      <c r="Z159" s="15"/>
    </row>
    <row r="160" spans="1:26" x14ac:dyDescent="0.2">
      <c r="A160" s="15"/>
      <c r="B160" s="15"/>
      <c r="C160" s="15"/>
      <c r="D160" s="15"/>
      <c r="E160" s="32"/>
      <c r="F160" s="15"/>
      <c r="G160" s="15"/>
      <c r="H160" s="15"/>
      <c r="I160" s="15"/>
      <c r="J160" s="15"/>
      <c r="K160" s="15"/>
      <c r="L160" s="15"/>
      <c r="M160" s="15"/>
      <c r="N160" s="15"/>
      <c r="O160" s="31"/>
      <c r="P160" s="15"/>
      <c r="Q160" s="14"/>
      <c r="R160" s="31"/>
      <c r="S160" s="15"/>
      <c r="T160" s="15"/>
      <c r="U160" s="15"/>
      <c r="V160" s="15"/>
      <c r="W160" s="15"/>
      <c r="X160" s="15"/>
      <c r="Y160" s="15"/>
      <c r="Z160" s="15"/>
    </row>
    <row r="161" spans="1:23" x14ac:dyDescent="0.2">
      <c r="A161" s="161" t="str">
        <f>A1</f>
        <v>FONCTION GENERATION DE TENSION POUR COURANT ALTERNATIF</v>
      </c>
      <c r="B161" s="161"/>
      <c r="C161" s="161"/>
      <c r="D161" s="161"/>
      <c r="E161" s="161"/>
      <c r="F161" s="161"/>
      <c r="G161" s="161"/>
      <c r="H161" s="161"/>
      <c r="I161" s="162"/>
      <c r="J161" s="161" t="s">
        <v>23</v>
      </c>
      <c r="K161" s="162"/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</row>
    <row r="162" spans="1:23" ht="12.75" customHeight="1" x14ac:dyDescent="0.2">
      <c r="A162" s="161"/>
      <c r="B162" s="161"/>
      <c r="C162" s="161"/>
      <c r="D162" s="161"/>
      <c r="E162" s="161"/>
      <c r="F162" s="161"/>
      <c r="G162" s="161"/>
      <c r="H162" s="161"/>
      <c r="I162" s="162"/>
      <c r="J162" s="189" t="s">
        <v>0</v>
      </c>
      <c r="K162" s="191"/>
      <c r="L162" s="189" t="s">
        <v>22</v>
      </c>
      <c r="M162" s="190"/>
      <c r="N162" s="190"/>
      <c r="O162" s="190"/>
      <c r="P162" s="190"/>
      <c r="Q162" s="190"/>
      <c r="R162" s="190"/>
      <c r="S162" s="190"/>
      <c r="T162" s="190"/>
      <c r="U162" s="190"/>
      <c r="V162" s="191"/>
      <c r="W162" s="228" t="str">
        <f>W2</f>
        <v>Incertitude en Volt par calibre à 1 sigma</v>
      </c>
    </row>
    <row r="163" spans="1:23" ht="38.25" x14ac:dyDescent="0.2">
      <c r="A163" s="5" t="s">
        <v>110</v>
      </c>
      <c r="B163" s="5" t="s">
        <v>91</v>
      </c>
      <c r="C163" s="6" t="s">
        <v>2</v>
      </c>
      <c r="D163" s="6" t="s">
        <v>3</v>
      </c>
      <c r="E163" s="38" t="s">
        <v>4</v>
      </c>
      <c r="F163" s="6" t="s">
        <v>5</v>
      </c>
      <c r="G163" s="6" t="s">
        <v>6</v>
      </c>
      <c r="H163" s="8" t="s">
        <v>25</v>
      </c>
      <c r="I163" s="7" t="s">
        <v>37</v>
      </c>
      <c r="J163" s="7" t="s">
        <v>39</v>
      </c>
      <c r="K163" s="1" t="s">
        <v>38</v>
      </c>
      <c r="L163" s="9" t="s">
        <v>32</v>
      </c>
      <c r="M163" s="9" t="s">
        <v>7</v>
      </c>
      <c r="N163" s="9" t="s">
        <v>31</v>
      </c>
      <c r="O163" s="61" t="s">
        <v>30</v>
      </c>
      <c r="P163" s="9" t="s">
        <v>7</v>
      </c>
      <c r="Q163" s="6" t="s">
        <v>30</v>
      </c>
      <c r="R163" s="38" t="s">
        <v>42</v>
      </c>
      <c r="S163" s="6" t="s">
        <v>29</v>
      </c>
      <c r="T163" s="6" t="str">
        <f>T3</f>
        <v>DISTORTION + HARMONIQUE</v>
      </c>
      <c r="U163" s="6" t="str">
        <f>U3</f>
        <v>coefficient diviseur</v>
      </c>
      <c r="V163" s="6" t="str">
        <f>V3</f>
        <v>Incertitude sur la DISTORTION + HARMONIQUE en Volt</v>
      </c>
      <c r="W163" s="229"/>
    </row>
    <row r="164" spans="1:23" ht="12.6" customHeight="1" x14ac:dyDescent="0.2">
      <c r="A164" s="200" t="s">
        <v>8</v>
      </c>
      <c r="B164" s="147">
        <v>200</v>
      </c>
      <c r="C164" s="18">
        <v>1</v>
      </c>
      <c r="D164" s="49">
        <v>200.0864</v>
      </c>
      <c r="E164" s="211">
        <f>[1]dérive!$C$124*1000</f>
        <v>-6.0000000000002274E-2</v>
      </c>
      <c r="F164" s="37">
        <f>D164+$E$164</f>
        <v>200.0264</v>
      </c>
      <c r="G164" s="153">
        <f>AVERAGE(F164:F168)</f>
        <v>200.02539999999999</v>
      </c>
      <c r="H164" s="220">
        <f>G164-B164</f>
        <v>2.5399999999990541E-2</v>
      </c>
      <c r="I164" s="138">
        <f>((MAX(D164:D168)-MIN(D164:D168))/2.33)/1000</f>
        <v>9.871244635154879E-7</v>
      </c>
      <c r="J164" s="141">
        <f>5.5/3</f>
        <v>1.8333333333333333</v>
      </c>
      <c r="K164" s="208">
        <f>I164*J164</f>
        <v>1.8097281831117277E-6</v>
      </c>
      <c r="L164" s="200">
        <v>9.9999999999999995E-7</v>
      </c>
      <c r="M164" s="200">
        <f>SQRT(12)</f>
        <v>3.4641016151377544</v>
      </c>
      <c r="N164" s="207">
        <f>L164/M164</f>
        <v>2.8867513459481289E-7</v>
      </c>
      <c r="O164" s="144">
        <f>[1]dérive!$D$124</f>
        <v>1.5999999999999999E-5</v>
      </c>
      <c r="P164" s="200">
        <v>2</v>
      </c>
      <c r="Q164" s="138">
        <f>O164/$P$4</f>
        <v>7.9999999999999996E-6</v>
      </c>
      <c r="R164" s="156"/>
      <c r="S164" s="159">
        <f>Q164</f>
        <v>7.9999999999999996E-6</v>
      </c>
      <c r="T164" s="159">
        <f>0.0006*B164/1000</f>
        <v>1.1999999999999999E-4</v>
      </c>
      <c r="U164" s="168">
        <f>SQRT(12)</f>
        <v>3.4641016151377544</v>
      </c>
      <c r="V164" s="159">
        <f>T164/U164</f>
        <v>3.4641016151377547E-5</v>
      </c>
      <c r="W164" s="159">
        <f>SQRT((K164^2)+(Q164^2)+(S164^2)+(V164^2))</f>
        <v>3.6486642982011224E-5</v>
      </c>
    </row>
    <row r="165" spans="1:23" ht="12.6" customHeight="1" x14ac:dyDescent="0.2">
      <c r="A165" s="200"/>
      <c r="B165" s="142"/>
      <c r="C165" s="18">
        <v>2</v>
      </c>
      <c r="D165" s="49">
        <v>200.08619999999999</v>
      </c>
      <c r="E165" s="212"/>
      <c r="F165" s="37">
        <f>D165+$E$164</f>
        <v>200.02619999999999</v>
      </c>
      <c r="G165" s="154"/>
      <c r="H165" s="221"/>
      <c r="I165" s="139"/>
      <c r="J165" s="142"/>
      <c r="K165" s="209"/>
      <c r="L165" s="200"/>
      <c r="M165" s="200"/>
      <c r="N165" s="207"/>
      <c r="O165" s="145"/>
      <c r="P165" s="200"/>
      <c r="Q165" s="139"/>
      <c r="R165" s="157"/>
      <c r="S165" s="139"/>
      <c r="T165" s="139"/>
      <c r="U165" s="168"/>
      <c r="V165" s="139"/>
      <c r="W165" s="139"/>
    </row>
    <row r="166" spans="1:23" ht="12.6" customHeight="1" x14ac:dyDescent="0.2">
      <c r="A166" s="200"/>
      <c r="B166" s="142"/>
      <c r="C166" s="18">
        <v>3</v>
      </c>
      <c r="D166" s="49">
        <v>200.08539999999999</v>
      </c>
      <c r="E166" s="212"/>
      <c r="F166" s="37">
        <f>D166+$E$164</f>
        <v>200.02539999999999</v>
      </c>
      <c r="G166" s="154"/>
      <c r="H166" s="221"/>
      <c r="I166" s="139"/>
      <c r="J166" s="142"/>
      <c r="K166" s="209"/>
      <c r="L166" s="200"/>
      <c r="M166" s="200"/>
      <c r="N166" s="207"/>
      <c r="O166" s="145"/>
      <c r="P166" s="200"/>
      <c r="Q166" s="139"/>
      <c r="R166" s="157"/>
      <c r="S166" s="139"/>
      <c r="T166" s="139"/>
      <c r="U166" s="168"/>
      <c r="V166" s="139"/>
      <c r="W166" s="139"/>
    </row>
    <row r="167" spans="1:23" ht="12.6" customHeight="1" x14ac:dyDescent="0.2">
      <c r="A167" s="200"/>
      <c r="B167" s="142"/>
      <c r="C167" s="18">
        <v>4</v>
      </c>
      <c r="D167" s="49">
        <v>200.08410000000001</v>
      </c>
      <c r="E167" s="212"/>
      <c r="F167" s="37">
        <f>D167+$E$164</f>
        <v>200.0241</v>
      </c>
      <c r="G167" s="154"/>
      <c r="H167" s="221"/>
      <c r="I167" s="139"/>
      <c r="J167" s="142"/>
      <c r="K167" s="209"/>
      <c r="L167" s="200"/>
      <c r="M167" s="200"/>
      <c r="N167" s="207"/>
      <c r="O167" s="145"/>
      <c r="P167" s="200"/>
      <c r="Q167" s="139"/>
      <c r="R167" s="157"/>
      <c r="S167" s="139"/>
      <c r="T167" s="139"/>
      <c r="U167" s="168"/>
      <c r="V167" s="139"/>
      <c r="W167" s="139"/>
    </row>
    <row r="168" spans="1:23" ht="12.6" customHeight="1" x14ac:dyDescent="0.2">
      <c r="A168" s="200"/>
      <c r="B168" s="143"/>
      <c r="C168" s="18">
        <v>5</v>
      </c>
      <c r="D168" s="49">
        <v>200.0849</v>
      </c>
      <c r="E168" s="213"/>
      <c r="F168" s="37">
        <f>D168+$E$164</f>
        <v>200.0249</v>
      </c>
      <c r="G168" s="155"/>
      <c r="H168" s="221"/>
      <c r="I168" s="140"/>
      <c r="J168" s="143"/>
      <c r="K168" s="209"/>
      <c r="L168" s="200"/>
      <c r="M168" s="200"/>
      <c r="N168" s="207"/>
      <c r="O168" s="146"/>
      <c r="P168" s="200"/>
      <c r="Q168" s="140"/>
      <c r="R168" s="158"/>
      <c r="S168" s="140"/>
      <c r="T168" s="140"/>
      <c r="U168" s="169"/>
      <c r="V168" s="140"/>
      <c r="W168" s="140"/>
    </row>
    <row r="169" spans="1:23" ht="12.6" customHeight="1" x14ac:dyDescent="0.2">
      <c r="A169" s="200" t="s">
        <v>9</v>
      </c>
      <c r="B169" s="187">
        <v>2</v>
      </c>
      <c r="C169" s="1">
        <v>1</v>
      </c>
      <c r="D169" s="67">
        <v>2.0009610000000002</v>
      </c>
      <c r="E169" s="197">
        <f>[1]dérive!$C$127</f>
        <v>-8.6999999999992639E-4</v>
      </c>
      <c r="F169" s="68">
        <f>D169+$E$169</f>
        <v>2.0000910000000003</v>
      </c>
      <c r="G169" s="165">
        <f>AVERAGE(F169:F173)</f>
        <v>2.0000952000000001</v>
      </c>
      <c r="H169" s="224">
        <f>G169-B169</f>
        <v>9.5200000000073004E-5</v>
      </c>
      <c r="I169" s="138">
        <f>((MAX(D169:D173)-MIN(D169:D173))/2.33)</f>
        <v>9.012875536406314E-6</v>
      </c>
      <c r="J169" s="141">
        <f>5.5/3</f>
        <v>1.8333333333333333</v>
      </c>
      <c r="K169" s="208">
        <f>I169*J169</f>
        <v>1.6523605150078242E-5</v>
      </c>
      <c r="L169" s="200">
        <v>1.0000000000000001E-5</v>
      </c>
      <c r="M169" s="200">
        <f>SQRT(12)</f>
        <v>3.4641016151377544</v>
      </c>
      <c r="N169" s="207">
        <f>L169/M169</f>
        <v>2.8867513459481293E-6</v>
      </c>
      <c r="O169" s="144">
        <f>[1]dérive!$D$127</f>
        <v>1.6000000000000001E-4</v>
      </c>
      <c r="P169" s="200">
        <v>2</v>
      </c>
      <c r="Q169" s="138">
        <f>O169/$P$34</f>
        <v>8.0000000000000007E-5</v>
      </c>
      <c r="R169" s="156"/>
      <c r="S169" s="159">
        <f>Q169</f>
        <v>8.0000000000000007E-5</v>
      </c>
      <c r="T169" s="159">
        <f>0.0006*B169</f>
        <v>1.1999999999999999E-3</v>
      </c>
      <c r="U169" s="168">
        <f>SQRT(12)</f>
        <v>3.4641016151377544</v>
      </c>
      <c r="V169" s="159">
        <f>T169/U169</f>
        <v>3.4641016151377546E-4</v>
      </c>
      <c r="W169" s="159">
        <f>SQRT((K169^2)+(Q169^2)+(S169^2)+(V169^2))</f>
        <v>3.6479176186854286E-4</v>
      </c>
    </row>
    <row r="170" spans="1:23" ht="12.6" customHeight="1" x14ac:dyDescent="0.2">
      <c r="A170" s="200"/>
      <c r="B170" s="142"/>
      <c r="C170" s="1">
        <v>2</v>
      </c>
      <c r="D170" s="67">
        <v>2.0009640000000002</v>
      </c>
      <c r="E170" s="198"/>
      <c r="F170" s="68">
        <f>D170+$E$169</f>
        <v>2.0000940000000003</v>
      </c>
      <c r="G170" s="166"/>
      <c r="H170" s="225"/>
      <c r="I170" s="139"/>
      <c r="J170" s="142"/>
      <c r="K170" s="209"/>
      <c r="L170" s="200"/>
      <c r="M170" s="200"/>
      <c r="N170" s="207"/>
      <c r="O170" s="145"/>
      <c r="P170" s="200"/>
      <c r="Q170" s="139"/>
      <c r="R170" s="157"/>
      <c r="S170" s="139"/>
      <c r="T170" s="139"/>
      <c r="U170" s="168"/>
      <c r="V170" s="139"/>
      <c r="W170" s="139"/>
    </row>
    <row r="171" spans="1:23" ht="12.6" customHeight="1" x14ac:dyDescent="0.2">
      <c r="A171" s="200"/>
      <c r="B171" s="142"/>
      <c r="C171" s="1">
        <v>3</v>
      </c>
      <c r="D171" s="67">
        <v>2.0009739999999998</v>
      </c>
      <c r="E171" s="198"/>
      <c r="F171" s="68">
        <f>D171+$E$169</f>
        <v>2.0001039999999999</v>
      </c>
      <c r="G171" s="166"/>
      <c r="H171" s="225"/>
      <c r="I171" s="139"/>
      <c r="J171" s="142"/>
      <c r="K171" s="209"/>
      <c r="L171" s="200"/>
      <c r="M171" s="200"/>
      <c r="N171" s="207"/>
      <c r="O171" s="145"/>
      <c r="P171" s="200"/>
      <c r="Q171" s="139"/>
      <c r="R171" s="157"/>
      <c r="S171" s="139"/>
      <c r="T171" s="139"/>
      <c r="U171" s="168"/>
      <c r="V171" s="139"/>
      <c r="W171" s="139"/>
    </row>
    <row r="172" spans="1:23" ht="12.6" customHeight="1" x14ac:dyDescent="0.2">
      <c r="A172" s="200"/>
      <c r="B172" s="142"/>
      <c r="C172" s="1">
        <v>4</v>
      </c>
      <c r="D172" s="67">
        <v>2.0009739999999998</v>
      </c>
      <c r="E172" s="198"/>
      <c r="F172" s="68">
        <f>D172+$E$169</f>
        <v>2.0001039999999999</v>
      </c>
      <c r="G172" s="166"/>
      <c r="H172" s="225"/>
      <c r="I172" s="139"/>
      <c r="J172" s="142"/>
      <c r="K172" s="209"/>
      <c r="L172" s="200"/>
      <c r="M172" s="200"/>
      <c r="N172" s="207"/>
      <c r="O172" s="145"/>
      <c r="P172" s="200"/>
      <c r="Q172" s="139"/>
      <c r="R172" s="157"/>
      <c r="S172" s="139"/>
      <c r="T172" s="139"/>
      <c r="U172" s="168"/>
      <c r="V172" s="139"/>
      <c r="W172" s="139"/>
    </row>
    <row r="173" spans="1:23" ht="12.6" customHeight="1" x14ac:dyDescent="0.2">
      <c r="A173" s="200"/>
      <c r="B173" s="143"/>
      <c r="C173" s="1">
        <v>5</v>
      </c>
      <c r="D173" s="67">
        <v>2.000953</v>
      </c>
      <c r="E173" s="199"/>
      <c r="F173" s="68">
        <f>D173+$E$169</f>
        <v>2.0000830000000001</v>
      </c>
      <c r="G173" s="167"/>
      <c r="H173" s="225"/>
      <c r="I173" s="140"/>
      <c r="J173" s="143"/>
      <c r="K173" s="209"/>
      <c r="L173" s="200"/>
      <c r="M173" s="200"/>
      <c r="N173" s="207"/>
      <c r="O173" s="146"/>
      <c r="P173" s="200"/>
      <c r="Q173" s="140"/>
      <c r="R173" s="158"/>
      <c r="S173" s="140"/>
      <c r="T173" s="140"/>
      <c r="U173" s="169"/>
      <c r="V173" s="140"/>
      <c r="W173" s="140"/>
    </row>
    <row r="174" spans="1:23" ht="12.6" customHeight="1" x14ac:dyDescent="0.2">
      <c r="A174" s="200" t="s">
        <v>10</v>
      </c>
      <c r="B174" s="153">
        <v>20</v>
      </c>
      <c r="C174" s="1">
        <v>1</v>
      </c>
      <c r="D174" s="48">
        <v>20.007829999999998</v>
      </c>
      <c r="E174" s="197">
        <f>[1]dérive!$C$129</f>
        <v>-6.9000000000016826E-3</v>
      </c>
      <c r="F174" s="13">
        <f>D174+$E$174</f>
        <v>20.000929999999997</v>
      </c>
      <c r="G174" s="187">
        <f>AVERAGE(F176:F178)</f>
        <v>20.001513333333332</v>
      </c>
      <c r="H174" s="222">
        <f>G174-B174</f>
        <v>1.5133333333317012E-3</v>
      </c>
      <c r="I174" s="138">
        <f>((MAX(D174:D178)-MIN(D174:D178))/2.33)</f>
        <v>3.5622317596590235E-4</v>
      </c>
      <c r="J174" s="141">
        <f>5.5/3</f>
        <v>1.8333333333333333</v>
      </c>
      <c r="K174" s="208">
        <f>I174*J174</f>
        <v>6.5307582260415431E-4</v>
      </c>
      <c r="L174" s="200">
        <v>1E-4</v>
      </c>
      <c r="M174" s="200">
        <f>SQRT(12)</f>
        <v>3.4641016151377544</v>
      </c>
      <c r="N174" s="207">
        <f>L174/M174</f>
        <v>2.8867513459481293E-5</v>
      </c>
      <c r="O174" s="144">
        <f>[1]dérive!$D$129</f>
        <v>2E-3</v>
      </c>
      <c r="P174" s="200">
        <v>2</v>
      </c>
      <c r="Q174" s="138">
        <f>O174/$P$59</f>
        <v>1E-3</v>
      </c>
      <c r="R174" s="156"/>
      <c r="S174" s="159">
        <f>Q174</f>
        <v>1E-3</v>
      </c>
      <c r="T174" s="159">
        <f>0.001*B174</f>
        <v>0.02</v>
      </c>
      <c r="U174" s="168">
        <f>SQRT(12)</f>
        <v>3.4641016151377544</v>
      </c>
      <c r="V174" s="159">
        <f>T174/U174</f>
        <v>5.773502691896258E-3</v>
      </c>
      <c r="W174" s="159">
        <f>SQRT((K174^2)+(Q174^2)+(S174^2)+(V174^2))</f>
        <v>5.9799532910720489E-3</v>
      </c>
    </row>
    <row r="175" spans="1:23" ht="12.6" customHeight="1" x14ac:dyDescent="0.2">
      <c r="A175" s="200"/>
      <c r="B175" s="142"/>
      <c r="C175" s="1">
        <v>2</v>
      </c>
      <c r="D175" s="48">
        <v>20.008410000000001</v>
      </c>
      <c r="E175" s="198"/>
      <c r="F175" s="13">
        <f>D175+$E$174</f>
        <v>20.00151</v>
      </c>
      <c r="G175" s="185"/>
      <c r="H175" s="223"/>
      <c r="I175" s="139"/>
      <c r="J175" s="142"/>
      <c r="K175" s="209"/>
      <c r="L175" s="200"/>
      <c r="M175" s="200"/>
      <c r="N175" s="207"/>
      <c r="O175" s="145"/>
      <c r="P175" s="200"/>
      <c r="Q175" s="139"/>
      <c r="R175" s="157"/>
      <c r="S175" s="139"/>
      <c r="T175" s="139"/>
      <c r="U175" s="168"/>
      <c r="V175" s="139"/>
      <c r="W175" s="139"/>
    </row>
    <row r="176" spans="1:23" ht="12.6" customHeight="1" x14ac:dyDescent="0.2">
      <c r="A176" s="200"/>
      <c r="B176" s="142"/>
      <c r="C176" s="1">
        <v>3</v>
      </c>
      <c r="D176" s="48">
        <v>20.00807</v>
      </c>
      <c r="E176" s="198"/>
      <c r="F176" s="13">
        <f>D176+$E$174</f>
        <v>20.001169999999998</v>
      </c>
      <c r="G176" s="185"/>
      <c r="H176" s="223"/>
      <c r="I176" s="139"/>
      <c r="J176" s="142"/>
      <c r="K176" s="209"/>
      <c r="L176" s="200"/>
      <c r="M176" s="200"/>
      <c r="N176" s="207"/>
      <c r="O176" s="145"/>
      <c r="P176" s="200"/>
      <c r="Q176" s="139"/>
      <c r="R176" s="157"/>
      <c r="S176" s="139"/>
      <c r="T176" s="139"/>
      <c r="U176" s="168"/>
      <c r="V176" s="139"/>
      <c r="W176" s="139"/>
    </row>
    <row r="177" spans="1:26" ht="12.6" customHeight="1" x14ac:dyDescent="0.2">
      <c r="A177" s="200"/>
      <c r="B177" s="142"/>
      <c r="C177" s="1">
        <v>4</v>
      </c>
      <c r="D177" s="48">
        <v>20.008659999999999</v>
      </c>
      <c r="E177" s="198"/>
      <c r="F177" s="13">
        <f>D177+$E$174</f>
        <v>20.001759999999997</v>
      </c>
      <c r="G177" s="185"/>
      <c r="H177" s="223"/>
      <c r="I177" s="139"/>
      <c r="J177" s="142"/>
      <c r="K177" s="209"/>
      <c r="L177" s="200"/>
      <c r="M177" s="200"/>
      <c r="N177" s="207"/>
      <c r="O177" s="145"/>
      <c r="P177" s="200"/>
      <c r="Q177" s="139"/>
      <c r="R177" s="157"/>
      <c r="S177" s="139"/>
      <c r="T177" s="139"/>
      <c r="U177" s="168"/>
      <c r="V177" s="139"/>
      <c r="W177" s="139"/>
    </row>
    <row r="178" spans="1:26" ht="12.6" customHeight="1" x14ac:dyDescent="0.2">
      <c r="A178" s="200"/>
      <c r="B178" s="143"/>
      <c r="C178" s="1">
        <v>5</v>
      </c>
      <c r="D178" s="48">
        <v>20.008510000000001</v>
      </c>
      <c r="E178" s="199"/>
      <c r="F178" s="13">
        <f>D178+$E$174</f>
        <v>20.001609999999999</v>
      </c>
      <c r="G178" s="186"/>
      <c r="H178" s="223"/>
      <c r="I178" s="140"/>
      <c r="J178" s="143"/>
      <c r="K178" s="209"/>
      <c r="L178" s="200"/>
      <c r="M178" s="200"/>
      <c r="N178" s="207"/>
      <c r="O178" s="146"/>
      <c r="P178" s="200"/>
      <c r="Q178" s="140"/>
      <c r="R178" s="158"/>
      <c r="S178" s="140"/>
      <c r="T178" s="140"/>
      <c r="U178" s="169"/>
      <c r="V178" s="140"/>
      <c r="W178" s="140"/>
    </row>
    <row r="179" spans="1:26" ht="12.6" customHeight="1" x14ac:dyDescent="0.2">
      <c r="A179" s="168" t="s">
        <v>11</v>
      </c>
      <c r="B179" s="147">
        <v>200</v>
      </c>
      <c r="C179" s="1">
        <v>1</v>
      </c>
      <c r="D179" s="49">
        <v>200.11060000000001</v>
      </c>
      <c r="E179" s="197">
        <f>[1]dérive!$C$131</f>
        <v>-9.8000000000013188E-2</v>
      </c>
      <c r="F179" s="37">
        <f>D179+$E$179</f>
        <v>200.01259999999999</v>
      </c>
      <c r="G179" s="153">
        <f>AVERAGE(F181:F183)</f>
        <v>200.01276666666664</v>
      </c>
      <c r="H179" s="220">
        <f>G179-B179</f>
        <v>1.2766666666635729E-2</v>
      </c>
      <c r="I179" s="138">
        <f>((MAX(D179:D183)-MIN(D179:D183))/2.33)</f>
        <v>6.0085836910646069E-4</v>
      </c>
      <c r="J179" s="141">
        <f>5.5/3</f>
        <v>1.8333333333333333</v>
      </c>
      <c r="K179" s="208">
        <f>I179*J179</f>
        <v>1.101573676695178E-3</v>
      </c>
      <c r="L179" s="200">
        <v>1E-3</v>
      </c>
      <c r="M179" s="200">
        <f>SQRT(12)</f>
        <v>3.4641016151377544</v>
      </c>
      <c r="N179" s="207">
        <f>L179/M179</f>
        <v>2.886751345948129E-4</v>
      </c>
      <c r="O179" s="144">
        <f>[1]dérive!$D$131</f>
        <v>0.02</v>
      </c>
      <c r="P179" s="200">
        <v>2</v>
      </c>
      <c r="Q179" s="138">
        <f>O179/$P$84</f>
        <v>0.01</v>
      </c>
      <c r="R179" s="156"/>
      <c r="S179" s="159">
        <f>Q179</f>
        <v>0.01</v>
      </c>
      <c r="T179" s="159">
        <f>0.005*B179</f>
        <v>1</v>
      </c>
      <c r="U179" s="168">
        <f>SQRT(12)</f>
        <v>3.4641016151377544</v>
      </c>
      <c r="V179" s="159">
        <f>T179/U179</f>
        <v>0.28867513459481292</v>
      </c>
      <c r="W179" s="159">
        <f>SQRT((K179^2)+(Q179^2)+(S179^2)+(V179^2))</f>
        <v>0.28902343641631995</v>
      </c>
    </row>
    <row r="180" spans="1:26" ht="12.6" customHeight="1" x14ac:dyDescent="0.2">
      <c r="A180" s="168"/>
      <c r="B180" s="148"/>
      <c r="C180" s="1">
        <v>2</v>
      </c>
      <c r="D180" s="49">
        <v>200.11009999999999</v>
      </c>
      <c r="E180" s="198"/>
      <c r="F180" s="37">
        <f>D180+$E$179</f>
        <v>200.01209999999998</v>
      </c>
      <c r="G180" s="154"/>
      <c r="H180" s="221"/>
      <c r="I180" s="139"/>
      <c r="J180" s="142"/>
      <c r="K180" s="209"/>
      <c r="L180" s="200"/>
      <c r="M180" s="200"/>
      <c r="N180" s="207"/>
      <c r="O180" s="145"/>
      <c r="P180" s="200"/>
      <c r="Q180" s="139"/>
      <c r="R180" s="157"/>
      <c r="S180" s="139"/>
      <c r="T180" s="139"/>
      <c r="U180" s="168"/>
      <c r="V180" s="139"/>
      <c r="W180" s="139"/>
    </row>
    <row r="181" spans="1:26" ht="12.6" customHeight="1" x14ac:dyDescent="0.2">
      <c r="A181" s="168"/>
      <c r="B181" s="148"/>
      <c r="C181" s="1">
        <v>3</v>
      </c>
      <c r="D181" s="49">
        <v>200.11009999999999</v>
      </c>
      <c r="E181" s="198"/>
      <c r="F181" s="37">
        <f>D181+$E$179</f>
        <v>200.01209999999998</v>
      </c>
      <c r="G181" s="154"/>
      <c r="H181" s="221"/>
      <c r="I181" s="139"/>
      <c r="J181" s="142"/>
      <c r="K181" s="209"/>
      <c r="L181" s="200"/>
      <c r="M181" s="200"/>
      <c r="N181" s="207"/>
      <c r="O181" s="145"/>
      <c r="P181" s="200"/>
      <c r="Q181" s="139"/>
      <c r="R181" s="157"/>
      <c r="S181" s="139"/>
      <c r="T181" s="139"/>
      <c r="U181" s="168"/>
      <c r="V181" s="139"/>
      <c r="W181" s="139"/>
    </row>
    <row r="182" spans="1:26" ht="12.6" customHeight="1" x14ac:dyDescent="0.2">
      <c r="A182" s="168"/>
      <c r="B182" s="148"/>
      <c r="C182" s="1">
        <v>4</v>
      </c>
      <c r="D182" s="49">
        <v>200.11070000000001</v>
      </c>
      <c r="E182" s="198"/>
      <c r="F182" s="37">
        <f>D182+$E$179</f>
        <v>200.0127</v>
      </c>
      <c r="G182" s="154"/>
      <c r="H182" s="221"/>
      <c r="I182" s="139"/>
      <c r="J182" s="142"/>
      <c r="K182" s="209"/>
      <c r="L182" s="200"/>
      <c r="M182" s="200"/>
      <c r="N182" s="207"/>
      <c r="O182" s="145"/>
      <c r="P182" s="200"/>
      <c r="Q182" s="139"/>
      <c r="R182" s="157"/>
      <c r="S182" s="139"/>
      <c r="T182" s="139"/>
      <c r="U182" s="168"/>
      <c r="V182" s="139"/>
      <c r="W182" s="139"/>
    </row>
    <row r="183" spans="1:26" ht="12.6" customHeight="1" x14ac:dyDescent="0.2">
      <c r="A183" s="168"/>
      <c r="B183" s="149"/>
      <c r="C183" s="1">
        <v>5</v>
      </c>
      <c r="D183" s="49">
        <v>200.11150000000001</v>
      </c>
      <c r="E183" s="199"/>
      <c r="F183" s="37">
        <f>D183+$E$179</f>
        <v>200.01349999999999</v>
      </c>
      <c r="G183" s="155"/>
      <c r="H183" s="221"/>
      <c r="I183" s="140"/>
      <c r="J183" s="143"/>
      <c r="K183" s="209"/>
      <c r="L183" s="200"/>
      <c r="M183" s="200"/>
      <c r="N183" s="207"/>
      <c r="O183" s="146"/>
      <c r="P183" s="200"/>
      <c r="Q183" s="140"/>
      <c r="R183" s="158"/>
      <c r="S183" s="140"/>
      <c r="T183" s="140"/>
      <c r="U183" s="169"/>
      <c r="V183" s="140"/>
      <c r="W183" s="140"/>
    </row>
    <row r="184" spans="1:26" x14ac:dyDescent="0.2">
      <c r="A184" s="200" t="s">
        <v>24</v>
      </c>
      <c r="B184" s="178">
        <v>750</v>
      </c>
      <c r="C184" s="1">
        <v>1</v>
      </c>
      <c r="D184" s="47">
        <v>750.42399999999998</v>
      </c>
      <c r="E184" s="217">
        <f>[1]dérive!$C$133</f>
        <v>-0.66999999999995907</v>
      </c>
      <c r="F184" s="12">
        <f>D184+$E$184</f>
        <v>749.75400000000002</v>
      </c>
      <c r="G184" s="147">
        <f>AVERAGE(F186:F188)</f>
        <v>749.82366666666667</v>
      </c>
      <c r="H184" s="226">
        <f>G184-B184</f>
        <v>-0.17633333333333212</v>
      </c>
      <c r="I184" s="138">
        <f>((MAX(D184:D188)-MIN(D184:D188))/2.33)</f>
        <v>3.4763948497861491E-2</v>
      </c>
      <c r="J184" s="141">
        <f>5.5/3</f>
        <v>1.8333333333333333</v>
      </c>
      <c r="K184" s="208">
        <f>I184*J184</f>
        <v>6.3733905579412733E-2</v>
      </c>
      <c r="L184" s="200">
        <v>0.01</v>
      </c>
      <c r="M184" s="200">
        <f>SQRT(12)</f>
        <v>3.4641016151377544</v>
      </c>
      <c r="N184" s="207">
        <f>L184/M184</f>
        <v>2.886751345948129E-3</v>
      </c>
      <c r="O184" s="144">
        <f>[1]dérive!$D$133</f>
        <v>0.15</v>
      </c>
      <c r="P184" s="200">
        <v>2</v>
      </c>
      <c r="Q184" s="138">
        <f>O184/$P$109</f>
        <v>7.4999999999999997E-2</v>
      </c>
      <c r="R184" s="156"/>
      <c r="S184" s="159">
        <f>Q184</f>
        <v>7.4999999999999997E-2</v>
      </c>
      <c r="T184" s="159">
        <f>0.005*B184</f>
        <v>3.75</v>
      </c>
      <c r="U184" s="168">
        <f>SQRT(12)</f>
        <v>3.4641016151377544</v>
      </c>
      <c r="V184" s="159">
        <f>T184/U184</f>
        <v>1.0825317547305484</v>
      </c>
      <c r="W184" s="159">
        <f>SQRT((K184^2)+(Q184^2)+(S184^2)+(V184^2))</f>
        <v>1.0895811170906027</v>
      </c>
      <c r="X184" s="15"/>
      <c r="Y184" s="15"/>
      <c r="Z184" s="15"/>
    </row>
    <row r="185" spans="1:26" x14ac:dyDescent="0.2">
      <c r="A185" s="200"/>
      <c r="B185" s="179"/>
      <c r="C185" s="1">
        <v>2</v>
      </c>
      <c r="D185" s="47">
        <v>750.45699999999999</v>
      </c>
      <c r="E185" s="198"/>
      <c r="F185" s="12">
        <f>D185+$E$184</f>
        <v>749.78700000000003</v>
      </c>
      <c r="G185" s="148"/>
      <c r="H185" s="227"/>
      <c r="I185" s="139"/>
      <c r="J185" s="142"/>
      <c r="K185" s="209"/>
      <c r="L185" s="200"/>
      <c r="M185" s="200"/>
      <c r="N185" s="207"/>
      <c r="O185" s="145"/>
      <c r="P185" s="200"/>
      <c r="Q185" s="139"/>
      <c r="R185" s="157"/>
      <c r="S185" s="139"/>
      <c r="T185" s="139"/>
      <c r="U185" s="168"/>
      <c r="V185" s="139"/>
      <c r="W185" s="139"/>
      <c r="X185" s="15"/>
      <c r="Y185" s="15"/>
      <c r="Z185" s="15"/>
    </row>
    <row r="186" spans="1:26" x14ac:dyDescent="0.2">
      <c r="A186" s="200"/>
      <c r="B186" s="179"/>
      <c r="C186" s="1">
        <v>3</v>
      </c>
      <c r="D186" s="47">
        <v>750.48900000000003</v>
      </c>
      <c r="E186" s="198"/>
      <c r="F186" s="12">
        <f>D186+$E$184</f>
        <v>749.81900000000007</v>
      </c>
      <c r="G186" s="148"/>
      <c r="H186" s="227"/>
      <c r="I186" s="139"/>
      <c r="J186" s="142"/>
      <c r="K186" s="209"/>
      <c r="L186" s="200"/>
      <c r="M186" s="200"/>
      <c r="N186" s="207"/>
      <c r="O186" s="145"/>
      <c r="P186" s="200"/>
      <c r="Q186" s="139"/>
      <c r="R186" s="157"/>
      <c r="S186" s="139"/>
      <c r="T186" s="139"/>
      <c r="U186" s="168"/>
      <c r="V186" s="139"/>
      <c r="W186" s="139"/>
      <c r="X186" s="15"/>
      <c r="Y186" s="15"/>
      <c r="Z186" s="15"/>
    </row>
    <row r="187" spans="1:26" x14ac:dyDescent="0.2">
      <c r="A187" s="200"/>
      <c r="B187" s="179"/>
      <c r="C187" s="1">
        <v>4</v>
      </c>
      <c r="D187" s="47">
        <v>750.48699999999997</v>
      </c>
      <c r="E187" s="198"/>
      <c r="F187" s="12">
        <f>D187+$E$184</f>
        <v>749.81700000000001</v>
      </c>
      <c r="G187" s="148"/>
      <c r="H187" s="227"/>
      <c r="I187" s="139"/>
      <c r="J187" s="142"/>
      <c r="K187" s="209"/>
      <c r="L187" s="200"/>
      <c r="M187" s="200"/>
      <c r="N187" s="207"/>
      <c r="O187" s="145"/>
      <c r="P187" s="200"/>
      <c r="Q187" s="139"/>
      <c r="R187" s="157"/>
      <c r="S187" s="139"/>
      <c r="T187" s="139"/>
      <c r="U187" s="168"/>
      <c r="V187" s="139"/>
      <c r="W187" s="139"/>
      <c r="X187" s="15"/>
      <c r="Y187" s="15"/>
      <c r="Z187" s="15"/>
    </row>
    <row r="188" spans="1:26" x14ac:dyDescent="0.2">
      <c r="A188" s="200"/>
      <c r="B188" s="179"/>
      <c r="C188" s="1">
        <v>5</v>
      </c>
      <c r="D188" s="47">
        <v>750.505</v>
      </c>
      <c r="E188" s="199"/>
      <c r="F188" s="12">
        <f>D188+$E$184</f>
        <v>749.83500000000004</v>
      </c>
      <c r="G188" s="149"/>
      <c r="H188" s="227"/>
      <c r="I188" s="140"/>
      <c r="J188" s="143"/>
      <c r="K188" s="209"/>
      <c r="L188" s="200"/>
      <c r="M188" s="200"/>
      <c r="N188" s="207"/>
      <c r="O188" s="146"/>
      <c r="P188" s="200"/>
      <c r="Q188" s="140"/>
      <c r="R188" s="158"/>
      <c r="S188" s="140"/>
      <c r="T188" s="140"/>
      <c r="U188" s="169"/>
      <c r="V188" s="140"/>
      <c r="W188" s="140"/>
      <c r="X188" s="15"/>
      <c r="Y188" s="15"/>
      <c r="Z188" s="15"/>
    </row>
    <row r="189" spans="1:26" x14ac:dyDescent="0.2">
      <c r="A189" s="15"/>
      <c r="B189" s="15"/>
      <c r="C189" s="15"/>
      <c r="D189" s="15"/>
      <c r="E189" s="32"/>
      <c r="F189" s="15"/>
      <c r="G189" s="15"/>
      <c r="H189" s="15"/>
      <c r="I189" s="15"/>
      <c r="J189" s="15"/>
      <c r="K189" s="15"/>
      <c r="L189" s="15"/>
      <c r="M189" s="15"/>
      <c r="N189" s="15"/>
      <c r="O189" s="31"/>
      <c r="P189" s="15"/>
      <c r="Q189" s="14"/>
      <c r="R189" s="31"/>
      <c r="S189" s="15"/>
      <c r="T189" s="15"/>
      <c r="U189" s="15"/>
      <c r="V189" s="15"/>
      <c r="W189" s="15"/>
      <c r="X189" s="15"/>
      <c r="Y189" s="15"/>
      <c r="Z189" s="15"/>
    </row>
    <row r="190" spans="1:26" x14ac:dyDescent="0.2">
      <c r="A190" s="15"/>
      <c r="B190" s="15"/>
      <c r="C190" s="15"/>
      <c r="D190" s="15"/>
      <c r="E190" s="32"/>
      <c r="F190" s="15"/>
      <c r="G190" s="15"/>
      <c r="H190" s="15"/>
      <c r="I190" s="15"/>
      <c r="J190" s="15"/>
      <c r="K190" s="15"/>
      <c r="L190" s="15"/>
      <c r="M190" s="15"/>
      <c r="N190" s="15"/>
      <c r="O190" s="31"/>
      <c r="P190" s="15"/>
      <c r="Q190" s="14"/>
      <c r="R190" s="31"/>
      <c r="S190" s="15"/>
      <c r="T190" s="15"/>
      <c r="U190" s="15"/>
      <c r="V190" s="15"/>
      <c r="W190" s="15"/>
      <c r="X190" s="15"/>
      <c r="Y190" s="15"/>
      <c r="Z190" s="15"/>
    </row>
    <row r="191" spans="1:26" x14ac:dyDescent="0.2">
      <c r="A191" s="161" t="str">
        <f>A1</f>
        <v>FONCTION GENERATION DE TENSION POUR COURANT ALTERNATIF</v>
      </c>
      <c r="B191" s="161"/>
      <c r="C191" s="161"/>
      <c r="D191" s="161"/>
      <c r="E191" s="161"/>
      <c r="F191" s="161"/>
      <c r="G191" s="161"/>
      <c r="H191" s="161"/>
      <c r="I191" s="162"/>
      <c r="J191" s="161" t="s">
        <v>23</v>
      </c>
      <c r="K191" s="162"/>
      <c r="L191" s="162"/>
      <c r="M191" s="162"/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</row>
    <row r="192" spans="1:26" ht="12.75" customHeight="1" x14ac:dyDescent="0.2">
      <c r="A192" s="161"/>
      <c r="B192" s="161"/>
      <c r="C192" s="161"/>
      <c r="D192" s="161"/>
      <c r="E192" s="161"/>
      <c r="F192" s="161"/>
      <c r="G192" s="161"/>
      <c r="H192" s="161"/>
      <c r="I192" s="162"/>
      <c r="J192" s="189" t="s">
        <v>0</v>
      </c>
      <c r="K192" s="191"/>
      <c r="L192" s="161" t="s">
        <v>22</v>
      </c>
      <c r="M192" s="162"/>
      <c r="N192" s="162"/>
      <c r="O192" s="162"/>
      <c r="P192" s="162"/>
      <c r="Q192" s="162"/>
      <c r="R192" s="162"/>
      <c r="S192" s="162"/>
      <c r="T192" s="162"/>
      <c r="U192" s="162"/>
      <c r="V192" s="162"/>
      <c r="W192" s="228" t="str">
        <f>W2</f>
        <v>Incertitude en Volt par calibre à 1 sigma</v>
      </c>
    </row>
    <row r="193" spans="1:23" ht="38.25" x14ac:dyDescent="0.2">
      <c r="A193" s="5" t="s">
        <v>108</v>
      </c>
      <c r="B193" s="5" t="s">
        <v>91</v>
      </c>
      <c r="C193" s="6" t="s">
        <v>2</v>
      </c>
      <c r="D193" s="6" t="s">
        <v>3</v>
      </c>
      <c r="E193" s="38" t="s">
        <v>4</v>
      </c>
      <c r="F193" s="6" t="s">
        <v>5</v>
      </c>
      <c r="G193" s="6" t="s">
        <v>6</v>
      </c>
      <c r="H193" s="8" t="s">
        <v>25</v>
      </c>
      <c r="I193" s="7" t="s">
        <v>37</v>
      </c>
      <c r="J193" s="7" t="s">
        <v>39</v>
      </c>
      <c r="K193" s="1" t="s">
        <v>38</v>
      </c>
      <c r="L193" s="9" t="s">
        <v>32</v>
      </c>
      <c r="M193" s="9" t="s">
        <v>7</v>
      </c>
      <c r="N193" s="9" t="s">
        <v>31</v>
      </c>
      <c r="O193" s="61" t="s">
        <v>30</v>
      </c>
      <c r="P193" s="9" t="s">
        <v>7</v>
      </c>
      <c r="Q193" s="6" t="s">
        <v>30</v>
      </c>
      <c r="R193" s="38" t="s">
        <v>42</v>
      </c>
      <c r="S193" s="6" t="s">
        <v>29</v>
      </c>
      <c r="T193" s="6" t="str">
        <f>T3</f>
        <v>DISTORTION + HARMONIQUE</v>
      </c>
      <c r="U193" s="6" t="str">
        <f>U3</f>
        <v>coefficient diviseur</v>
      </c>
      <c r="V193" s="6" t="str">
        <f>V3</f>
        <v>Incertitude sur la DISTORTION + HARMONIQUE en Volt</v>
      </c>
      <c r="W193" s="229"/>
    </row>
    <row r="194" spans="1:23" ht="12.6" customHeight="1" x14ac:dyDescent="0.2">
      <c r="A194" s="200" t="s">
        <v>8</v>
      </c>
      <c r="B194" s="147">
        <v>200</v>
      </c>
      <c r="C194" s="18">
        <v>1</v>
      </c>
      <c r="D194" s="49">
        <v>200.0874</v>
      </c>
      <c r="E194" s="211">
        <f>[1]dérive!$C$140*1000</f>
        <v>-7.9000000000007731E-2</v>
      </c>
      <c r="F194" s="37">
        <f>D194+$E$194</f>
        <v>200.00839999999999</v>
      </c>
      <c r="G194" s="153">
        <f>AVERAGE(F194:F198)</f>
        <v>200.00798</v>
      </c>
      <c r="H194" s="153">
        <f>G194-B194</f>
        <v>7.9800000000034288E-3</v>
      </c>
      <c r="I194" s="138">
        <f>((MAX(D194:D198)-MIN(D194:D198))/2.33)/1000</f>
        <v>6.866952789683566E-7</v>
      </c>
      <c r="J194" s="141">
        <f>5.5/3</f>
        <v>1.8333333333333333</v>
      </c>
      <c r="K194" s="208">
        <f>I194*J194</f>
        <v>1.2589413447753204E-6</v>
      </c>
      <c r="L194" s="200">
        <v>9.9999999999999995E-7</v>
      </c>
      <c r="M194" s="200">
        <f>SQRT(12)</f>
        <v>3.4641016151377544</v>
      </c>
      <c r="N194" s="207">
        <f>L194/M194</f>
        <v>2.8867513459481289E-7</v>
      </c>
      <c r="O194" s="144">
        <f>[1]dérive!$D$140</f>
        <v>1.5999999999999999E-5</v>
      </c>
      <c r="P194" s="200">
        <v>2</v>
      </c>
      <c r="Q194" s="208">
        <f>O194/$P$4</f>
        <v>7.9999999999999996E-6</v>
      </c>
      <c r="R194" s="156"/>
      <c r="S194" s="159">
        <f>Q194</f>
        <v>7.9999999999999996E-6</v>
      </c>
      <c r="T194" s="159">
        <f>0.001*B194/1000</f>
        <v>2.0000000000000001E-4</v>
      </c>
      <c r="U194" s="168">
        <f>SQRT(12)</f>
        <v>3.4641016151377544</v>
      </c>
      <c r="V194" s="159">
        <f>T194/U194</f>
        <v>5.7735026918962585E-5</v>
      </c>
      <c r="W194" s="159">
        <f>SQRT((K194^2)+(Q194^2)+(S194^2)+(V194^2))</f>
        <v>5.8846565461740581E-5</v>
      </c>
    </row>
    <row r="195" spans="1:23" ht="12.6" customHeight="1" x14ac:dyDescent="0.2">
      <c r="A195" s="200"/>
      <c r="B195" s="142"/>
      <c r="C195" s="18">
        <v>2</v>
      </c>
      <c r="D195" s="49">
        <v>200.08600000000001</v>
      </c>
      <c r="E195" s="212"/>
      <c r="F195" s="37">
        <f>D195+$E$194</f>
        <v>200.00700000000001</v>
      </c>
      <c r="G195" s="154"/>
      <c r="H195" s="154"/>
      <c r="I195" s="139"/>
      <c r="J195" s="142"/>
      <c r="K195" s="209"/>
      <c r="L195" s="200"/>
      <c r="M195" s="200"/>
      <c r="N195" s="207"/>
      <c r="O195" s="145"/>
      <c r="P195" s="200"/>
      <c r="Q195" s="209"/>
      <c r="R195" s="157"/>
      <c r="S195" s="139"/>
      <c r="T195" s="139"/>
      <c r="U195" s="168"/>
      <c r="V195" s="139"/>
      <c r="W195" s="139"/>
    </row>
    <row r="196" spans="1:23" ht="12.6" customHeight="1" x14ac:dyDescent="0.2">
      <c r="A196" s="200"/>
      <c r="B196" s="142"/>
      <c r="C196" s="18">
        <v>3</v>
      </c>
      <c r="D196" s="49">
        <v>200.08760000000001</v>
      </c>
      <c r="E196" s="212"/>
      <c r="F196" s="37">
        <f>D196+$E$194</f>
        <v>200.0086</v>
      </c>
      <c r="G196" s="154"/>
      <c r="H196" s="154"/>
      <c r="I196" s="139"/>
      <c r="J196" s="142"/>
      <c r="K196" s="209"/>
      <c r="L196" s="200"/>
      <c r="M196" s="200"/>
      <c r="N196" s="207"/>
      <c r="O196" s="145"/>
      <c r="P196" s="200"/>
      <c r="Q196" s="209"/>
      <c r="R196" s="157"/>
      <c r="S196" s="139"/>
      <c r="T196" s="139"/>
      <c r="U196" s="168"/>
      <c r="V196" s="139"/>
      <c r="W196" s="139"/>
    </row>
    <row r="197" spans="1:23" ht="12.6" customHeight="1" x14ac:dyDescent="0.2">
      <c r="A197" s="200"/>
      <c r="B197" s="142"/>
      <c r="C197" s="18">
        <v>4</v>
      </c>
      <c r="D197" s="49">
        <v>200.08750000000001</v>
      </c>
      <c r="E197" s="212"/>
      <c r="F197" s="37">
        <f>D197+$E$194</f>
        <v>200.0085</v>
      </c>
      <c r="G197" s="154"/>
      <c r="H197" s="154"/>
      <c r="I197" s="139"/>
      <c r="J197" s="142"/>
      <c r="K197" s="209"/>
      <c r="L197" s="200"/>
      <c r="M197" s="200"/>
      <c r="N197" s="207"/>
      <c r="O197" s="145"/>
      <c r="P197" s="200"/>
      <c r="Q197" s="209"/>
      <c r="R197" s="157"/>
      <c r="S197" s="139"/>
      <c r="T197" s="139"/>
      <c r="U197" s="168"/>
      <c r="V197" s="139"/>
      <c r="W197" s="139"/>
    </row>
    <row r="198" spans="1:23" ht="12.6" customHeight="1" x14ac:dyDescent="0.2">
      <c r="A198" s="200"/>
      <c r="B198" s="143"/>
      <c r="C198" s="18">
        <v>5</v>
      </c>
      <c r="D198" s="49">
        <v>200.0864</v>
      </c>
      <c r="E198" s="213"/>
      <c r="F198" s="37">
        <f>D198+$E$194</f>
        <v>200.00739999999999</v>
      </c>
      <c r="G198" s="155"/>
      <c r="H198" s="155"/>
      <c r="I198" s="140"/>
      <c r="J198" s="143"/>
      <c r="K198" s="209"/>
      <c r="L198" s="200"/>
      <c r="M198" s="200"/>
      <c r="N198" s="207"/>
      <c r="O198" s="146"/>
      <c r="P198" s="200"/>
      <c r="Q198" s="209"/>
      <c r="R198" s="158"/>
      <c r="S198" s="140"/>
      <c r="T198" s="140"/>
      <c r="U198" s="169"/>
      <c r="V198" s="140"/>
      <c r="W198" s="140"/>
    </row>
    <row r="199" spans="1:23" ht="12.6" customHeight="1" x14ac:dyDescent="0.2">
      <c r="A199" s="200" t="s">
        <v>9</v>
      </c>
      <c r="B199" s="187">
        <v>2</v>
      </c>
      <c r="C199" s="1">
        <v>1</v>
      </c>
      <c r="D199" s="67">
        <v>2.001071</v>
      </c>
      <c r="E199" s="211">
        <f>[1]dérive!$C$143</f>
        <v>-9.8999999999982435E-4</v>
      </c>
      <c r="F199" s="68">
        <f>D199+$E$199</f>
        <v>2.0000810000000002</v>
      </c>
      <c r="G199" s="165">
        <f>AVERAGE(F199:F203)</f>
        <v>2.0000814</v>
      </c>
      <c r="H199" s="165">
        <f>G199-B199</f>
        <v>8.1400000000009243E-5</v>
      </c>
      <c r="I199" s="138">
        <f>((MAX(D199:D203)-MIN(D199:D203))/2.33)</f>
        <v>3.8626609441741348E-6</v>
      </c>
      <c r="J199" s="141">
        <f>5.5/3</f>
        <v>1.8333333333333333</v>
      </c>
      <c r="K199" s="208">
        <f>I199*J199</f>
        <v>7.0815450643192466E-6</v>
      </c>
      <c r="L199" s="200">
        <v>1.0000000000000001E-5</v>
      </c>
      <c r="M199" s="200">
        <f>SQRT(12)</f>
        <v>3.4641016151377544</v>
      </c>
      <c r="N199" s="207">
        <f>L199/M199</f>
        <v>2.8867513459481293E-6</v>
      </c>
      <c r="O199" s="144">
        <f>[1]dérive!$D$143</f>
        <v>1.6000000000000001E-4</v>
      </c>
      <c r="P199" s="200">
        <v>2</v>
      </c>
      <c r="Q199" s="208">
        <f>O199/$P$34</f>
        <v>8.0000000000000007E-5</v>
      </c>
      <c r="R199" s="156"/>
      <c r="S199" s="159">
        <f>Q199</f>
        <v>8.0000000000000007E-5</v>
      </c>
      <c r="T199" s="159">
        <f>0.001*B199</f>
        <v>2E-3</v>
      </c>
      <c r="U199" s="168">
        <f>SQRT(12)</f>
        <v>3.4641016151377544</v>
      </c>
      <c r="V199" s="159">
        <f>T199/U199</f>
        <v>5.773502691896258E-4</v>
      </c>
      <c r="W199" s="159">
        <f>SQRT((K199^2)+(Q199^2)+(S199^2)+(V199^2))</f>
        <v>5.8837359017365094E-4</v>
      </c>
    </row>
    <row r="200" spans="1:23" ht="12.6" customHeight="1" x14ac:dyDescent="0.2">
      <c r="A200" s="200"/>
      <c r="B200" s="142"/>
      <c r="C200" s="1">
        <v>2</v>
      </c>
      <c r="D200" s="67">
        <v>2.0010669999999999</v>
      </c>
      <c r="E200" s="212"/>
      <c r="F200" s="68">
        <f>D200+$E$199</f>
        <v>2.0000770000000001</v>
      </c>
      <c r="G200" s="166"/>
      <c r="H200" s="166"/>
      <c r="I200" s="139"/>
      <c r="J200" s="142"/>
      <c r="K200" s="209"/>
      <c r="L200" s="200"/>
      <c r="M200" s="200"/>
      <c r="N200" s="207"/>
      <c r="O200" s="145"/>
      <c r="P200" s="200"/>
      <c r="Q200" s="209"/>
      <c r="R200" s="157"/>
      <c r="S200" s="139"/>
      <c r="T200" s="139"/>
      <c r="U200" s="168"/>
      <c r="V200" s="139"/>
      <c r="W200" s="139"/>
    </row>
    <row r="201" spans="1:23" ht="12.6" customHeight="1" x14ac:dyDescent="0.2">
      <c r="A201" s="200"/>
      <c r="B201" s="142"/>
      <c r="C201" s="1">
        <v>3</v>
      </c>
      <c r="D201" s="67">
        <v>2.0010729999999999</v>
      </c>
      <c r="E201" s="212"/>
      <c r="F201" s="68">
        <f>D201+$E$199</f>
        <v>2.0000830000000001</v>
      </c>
      <c r="G201" s="166"/>
      <c r="H201" s="166"/>
      <c r="I201" s="139"/>
      <c r="J201" s="142"/>
      <c r="K201" s="209"/>
      <c r="L201" s="200"/>
      <c r="M201" s="200"/>
      <c r="N201" s="207"/>
      <c r="O201" s="145"/>
      <c r="P201" s="200"/>
      <c r="Q201" s="209"/>
      <c r="R201" s="157"/>
      <c r="S201" s="139"/>
      <c r="T201" s="139"/>
      <c r="U201" s="168"/>
      <c r="V201" s="139"/>
      <c r="W201" s="139"/>
    </row>
    <row r="202" spans="1:23" ht="12.6" customHeight="1" x14ac:dyDescent="0.2">
      <c r="A202" s="200"/>
      <c r="B202" s="142"/>
      <c r="C202" s="1">
        <v>4</v>
      </c>
      <c r="D202" s="67">
        <v>2.0010759999999999</v>
      </c>
      <c r="E202" s="212"/>
      <c r="F202" s="68">
        <f>D202+$E$199</f>
        <v>2.000086</v>
      </c>
      <c r="G202" s="166"/>
      <c r="H202" s="166"/>
      <c r="I202" s="139"/>
      <c r="J202" s="142"/>
      <c r="K202" s="209"/>
      <c r="L202" s="200"/>
      <c r="M202" s="200"/>
      <c r="N202" s="207"/>
      <c r="O202" s="145"/>
      <c r="P202" s="200"/>
      <c r="Q202" s="209"/>
      <c r="R202" s="157"/>
      <c r="S202" s="139"/>
      <c r="T202" s="139"/>
      <c r="U202" s="168"/>
      <c r="V202" s="139"/>
      <c r="W202" s="139"/>
    </row>
    <row r="203" spans="1:23" ht="12.6" customHeight="1" x14ac:dyDescent="0.2">
      <c r="A203" s="200"/>
      <c r="B203" s="143"/>
      <c r="C203" s="1">
        <v>5</v>
      </c>
      <c r="D203" s="67">
        <v>2.0010699999999999</v>
      </c>
      <c r="E203" s="213"/>
      <c r="F203" s="68">
        <f>D203+$E$199</f>
        <v>2.0000800000000001</v>
      </c>
      <c r="G203" s="167"/>
      <c r="H203" s="167"/>
      <c r="I203" s="140"/>
      <c r="J203" s="143"/>
      <c r="K203" s="209"/>
      <c r="L203" s="200"/>
      <c r="M203" s="200"/>
      <c r="N203" s="207"/>
      <c r="O203" s="146"/>
      <c r="P203" s="200"/>
      <c r="Q203" s="209"/>
      <c r="R203" s="158"/>
      <c r="S203" s="140"/>
      <c r="T203" s="140"/>
      <c r="U203" s="169"/>
      <c r="V203" s="140"/>
      <c r="W203" s="140"/>
    </row>
    <row r="204" spans="1:23" ht="12.6" customHeight="1" x14ac:dyDescent="0.2">
      <c r="A204" s="200" t="s">
        <v>10</v>
      </c>
      <c r="B204" s="153">
        <v>20</v>
      </c>
      <c r="C204" s="1">
        <v>1</v>
      </c>
      <c r="D204" s="48">
        <v>20.003509999999999</v>
      </c>
      <c r="E204" s="214">
        <f>[1]dérive!$C$145</f>
        <v>-2.3000000000017451E-3</v>
      </c>
      <c r="F204" s="13">
        <f>D204+$E$204</f>
        <v>20.001209999999997</v>
      </c>
      <c r="G204" s="187">
        <f>AVERAGE(F206:F208)</f>
        <v>20.001229999999996</v>
      </c>
      <c r="H204" s="187">
        <f>G204-B204</f>
        <v>1.2299999999960676E-3</v>
      </c>
      <c r="I204" s="138">
        <f>((MAX(D204:D208)-MIN(D204:D208))/2.33)</f>
        <v>3.4334763948722784E-5</v>
      </c>
      <c r="J204" s="141">
        <f>5.5/3</f>
        <v>1.8333333333333333</v>
      </c>
      <c r="K204" s="208">
        <f>I204*J204</f>
        <v>6.2947067239325102E-5</v>
      </c>
      <c r="L204" s="200">
        <v>1E-4</v>
      </c>
      <c r="M204" s="200">
        <f>SQRT(12)</f>
        <v>3.4641016151377544</v>
      </c>
      <c r="N204" s="207">
        <f>L204/M204</f>
        <v>2.8867513459481293E-5</v>
      </c>
      <c r="O204" s="144">
        <f>[1]dérive!$D$145</f>
        <v>2E-3</v>
      </c>
      <c r="P204" s="200">
        <v>2</v>
      </c>
      <c r="Q204" s="208">
        <f>O204/$P$59</f>
        <v>1E-3</v>
      </c>
      <c r="R204" s="156"/>
      <c r="S204" s="159">
        <f>Q204</f>
        <v>1E-3</v>
      </c>
      <c r="T204" s="159">
        <f>0.001*B204</f>
        <v>0.02</v>
      </c>
      <c r="U204" s="168">
        <f>SQRT(12)</f>
        <v>3.4641016151377544</v>
      </c>
      <c r="V204" s="159">
        <f>T204/U204</f>
        <v>5.773502691896258E-3</v>
      </c>
      <c r="W204" s="159">
        <f>SQRT((K204^2)+(Q204^2)+(S204^2)+(V204^2))</f>
        <v>5.9445181189569408E-3</v>
      </c>
    </row>
    <row r="205" spans="1:23" ht="12.6" customHeight="1" x14ac:dyDescent="0.2">
      <c r="A205" s="200"/>
      <c r="B205" s="142"/>
      <c r="C205" s="1">
        <v>2</v>
      </c>
      <c r="D205" s="48">
        <v>20.003579999999999</v>
      </c>
      <c r="E205" s="215"/>
      <c r="F205" s="13">
        <f>D205+$E$204</f>
        <v>20.001279999999998</v>
      </c>
      <c r="G205" s="185"/>
      <c r="H205" s="185"/>
      <c r="I205" s="139"/>
      <c r="J205" s="142"/>
      <c r="K205" s="209"/>
      <c r="L205" s="200"/>
      <c r="M205" s="200"/>
      <c r="N205" s="207"/>
      <c r="O205" s="145"/>
      <c r="P205" s="200"/>
      <c r="Q205" s="209"/>
      <c r="R205" s="157"/>
      <c r="S205" s="139"/>
      <c r="T205" s="139"/>
      <c r="U205" s="168"/>
      <c r="V205" s="139"/>
      <c r="W205" s="139"/>
    </row>
    <row r="206" spans="1:23" ht="12.6" customHeight="1" x14ac:dyDescent="0.2">
      <c r="A206" s="200"/>
      <c r="B206" s="142"/>
      <c r="C206" s="1">
        <v>3</v>
      </c>
      <c r="D206" s="48">
        <v>20.003499999999999</v>
      </c>
      <c r="E206" s="215"/>
      <c r="F206" s="13">
        <f>D206+$E$204</f>
        <v>20.001199999999997</v>
      </c>
      <c r="G206" s="185"/>
      <c r="H206" s="185"/>
      <c r="I206" s="139"/>
      <c r="J206" s="142"/>
      <c r="K206" s="209"/>
      <c r="L206" s="200"/>
      <c r="M206" s="200"/>
      <c r="N206" s="207"/>
      <c r="O206" s="145"/>
      <c r="P206" s="200"/>
      <c r="Q206" s="209"/>
      <c r="R206" s="157"/>
      <c r="S206" s="139"/>
      <c r="T206" s="139"/>
      <c r="U206" s="168"/>
      <c r="V206" s="139"/>
      <c r="W206" s="139"/>
    </row>
    <row r="207" spans="1:23" ht="12.6" customHeight="1" x14ac:dyDescent="0.2">
      <c r="A207" s="200"/>
      <c r="B207" s="142"/>
      <c r="C207" s="1">
        <v>4</v>
      </c>
      <c r="D207" s="48">
        <v>20.00357</v>
      </c>
      <c r="E207" s="215"/>
      <c r="F207" s="13">
        <f>D207+$E$204</f>
        <v>20.001269999999998</v>
      </c>
      <c r="G207" s="185"/>
      <c r="H207" s="185"/>
      <c r="I207" s="139"/>
      <c r="J207" s="142"/>
      <c r="K207" s="209"/>
      <c r="L207" s="200"/>
      <c r="M207" s="200"/>
      <c r="N207" s="207"/>
      <c r="O207" s="145"/>
      <c r="P207" s="200"/>
      <c r="Q207" s="209"/>
      <c r="R207" s="157"/>
      <c r="S207" s="139"/>
      <c r="T207" s="139"/>
      <c r="U207" s="168"/>
      <c r="V207" s="139"/>
      <c r="W207" s="139"/>
    </row>
    <row r="208" spans="1:23" ht="12.6" customHeight="1" x14ac:dyDescent="0.2">
      <c r="A208" s="200"/>
      <c r="B208" s="143"/>
      <c r="C208" s="1">
        <v>5</v>
      </c>
      <c r="D208" s="48">
        <v>20.003520000000002</v>
      </c>
      <c r="E208" s="216"/>
      <c r="F208" s="13">
        <f>D208+$E$204</f>
        <v>20.00122</v>
      </c>
      <c r="G208" s="186"/>
      <c r="H208" s="186"/>
      <c r="I208" s="140"/>
      <c r="J208" s="143"/>
      <c r="K208" s="209"/>
      <c r="L208" s="200"/>
      <c r="M208" s="200"/>
      <c r="N208" s="207"/>
      <c r="O208" s="146"/>
      <c r="P208" s="200"/>
      <c r="Q208" s="209"/>
      <c r="R208" s="158"/>
      <c r="S208" s="140"/>
      <c r="T208" s="140"/>
      <c r="U208" s="169"/>
      <c r="V208" s="140"/>
      <c r="W208" s="140"/>
    </row>
    <row r="209" spans="1:26" ht="12.6" customHeight="1" x14ac:dyDescent="0.2">
      <c r="A209" s="168" t="s">
        <v>11</v>
      </c>
      <c r="B209" s="147">
        <v>200</v>
      </c>
      <c r="C209" s="1">
        <v>1</v>
      </c>
      <c r="D209" s="49">
        <v>200.05459999999999</v>
      </c>
      <c r="E209" s="211">
        <f>[1]dérive!$C$147</f>
        <v>-6.6000000000002501E-2</v>
      </c>
      <c r="F209" s="37">
        <f>D209+$E$209</f>
        <v>199.98859999999999</v>
      </c>
      <c r="G209" s="153">
        <f>AVERAGE(F211:F213)</f>
        <v>199.98683333333335</v>
      </c>
      <c r="H209" s="153">
        <f>G209-B209</f>
        <v>-1.3166666666649007E-2</v>
      </c>
      <c r="I209" s="138">
        <f>((MAX(D209:D213)-MIN(D209:D213))/2.33)</f>
        <v>8.5836909870434677E-4</v>
      </c>
      <c r="J209" s="141">
        <f>5.5/3</f>
        <v>1.8333333333333333</v>
      </c>
      <c r="K209" s="208">
        <f>I209*J209</f>
        <v>1.573676680957969E-3</v>
      </c>
      <c r="L209" s="200">
        <v>1E-3</v>
      </c>
      <c r="M209" s="200">
        <f>SQRT(12)</f>
        <v>3.4641016151377544</v>
      </c>
      <c r="N209" s="207">
        <f>L209/M209</f>
        <v>2.886751345948129E-4</v>
      </c>
      <c r="O209" s="144">
        <f>[1]dérive!$D$147</f>
        <v>0.02</v>
      </c>
      <c r="P209" s="200">
        <v>2</v>
      </c>
      <c r="Q209" s="208">
        <f>O209/$P$84</f>
        <v>0.01</v>
      </c>
      <c r="R209" s="156"/>
      <c r="S209" s="159">
        <f>Q209</f>
        <v>0.01</v>
      </c>
      <c r="T209" s="159">
        <f>0.0032*B209</f>
        <v>0.64</v>
      </c>
      <c r="U209" s="168">
        <f>SQRT(12)</f>
        <v>3.4641016151377544</v>
      </c>
      <c r="V209" s="159">
        <f>T209/U209</f>
        <v>0.18475208614068026</v>
      </c>
      <c r="W209" s="159">
        <f>SQRT((K209^2)+(Q209^2)+(S209^2)+(V209^2))</f>
        <v>0.18529924390463531</v>
      </c>
    </row>
    <row r="210" spans="1:26" ht="12.6" customHeight="1" x14ac:dyDescent="0.2">
      <c r="A210" s="168"/>
      <c r="B210" s="148"/>
      <c r="C210" s="1">
        <v>2</v>
      </c>
      <c r="D210" s="49">
        <v>200.0532</v>
      </c>
      <c r="E210" s="212"/>
      <c r="F210" s="37">
        <f>D210+$E$209</f>
        <v>199.9872</v>
      </c>
      <c r="G210" s="154"/>
      <c r="H210" s="154"/>
      <c r="I210" s="139"/>
      <c r="J210" s="142"/>
      <c r="K210" s="209"/>
      <c r="L210" s="200"/>
      <c r="M210" s="200"/>
      <c r="N210" s="207"/>
      <c r="O210" s="145"/>
      <c r="P210" s="200"/>
      <c r="Q210" s="209"/>
      <c r="R210" s="157"/>
      <c r="S210" s="139"/>
      <c r="T210" s="139"/>
      <c r="U210" s="168"/>
      <c r="V210" s="139"/>
      <c r="W210" s="139"/>
    </row>
    <row r="211" spans="1:26" ht="12.6" customHeight="1" x14ac:dyDescent="0.2">
      <c r="A211" s="168"/>
      <c r="B211" s="148"/>
      <c r="C211" s="1">
        <v>3</v>
      </c>
      <c r="D211" s="49">
        <v>200.05260000000001</v>
      </c>
      <c r="E211" s="212"/>
      <c r="F211" s="37">
        <f>D211+$E$209</f>
        <v>199.98660000000001</v>
      </c>
      <c r="G211" s="154"/>
      <c r="H211" s="154"/>
      <c r="I211" s="139"/>
      <c r="J211" s="142"/>
      <c r="K211" s="209"/>
      <c r="L211" s="200"/>
      <c r="M211" s="200"/>
      <c r="N211" s="207"/>
      <c r="O211" s="145"/>
      <c r="P211" s="200"/>
      <c r="Q211" s="209"/>
      <c r="R211" s="157"/>
      <c r="S211" s="139"/>
      <c r="T211" s="139"/>
      <c r="U211" s="168"/>
      <c r="V211" s="139"/>
      <c r="W211" s="139"/>
    </row>
    <row r="212" spans="1:26" ht="12.6" customHeight="1" x14ac:dyDescent="0.2">
      <c r="A212" s="168"/>
      <c r="B212" s="148"/>
      <c r="C212" s="1">
        <v>4</v>
      </c>
      <c r="D212" s="49">
        <v>200.05289999999999</v>
      </c>
      <c r="E212" s="212"/>
      <c r="F212" s="37">
        <f>D212+$E$209</f>
        <v>199.98689999999999</v>
      </c>
      <c r="G212" s="154"/>
      <c r="H212" s="154"/>
      <c r="I212" s="139"/>
      <c r="J212" s="142"/>
      <c r="K212" s="209"/>
      <c r="L212" s="200"/>
      <c r="M212" s="200"/>
      <c r="N212" s="207"/>
      <c r="O212" s="145"/>
      <c r="P212" s="200"/>
      <c r="Q212" s="209"/>
      <c r="R212" s="157"/>
      <c r="S212" s="139"/>
      <c r="T212" s="139"/>
      <c r="U212" s="168"/>
      <c r="V212" s="139"/>
      <c r="W212" s="139"/>
    </row>
    <row r="213" spans="1:26" ht="12.6" customHeight="1" x14ac:dyDescent="0.2">
      <c r="A213" s="168"/>
      <c r="B213" s="149"/>
      <c r="C213" s="1">
        <v>5</v>
      </c>
      <c r="D213" s="49">
        <v>200.053</v>
      </c>
      <c r="E213" s="213"/>
      <c r="F213" s="37">
        <f>D213+$E$209</f>
        <v>199.98699999999999</v>
      </c>
      <c r="G213" s="155"/>
      <c r="H213" s="155"/>
      <c r="I213" s="140"/>
      <c r="J213" s="143"/>
      <c r="K213" s="209"/>
      <c r="L213" s="200"/>
      <c r="M213" s="200"/>
      <c r="N213" s="207"/>
      <c r="O213" s="146"/>
      <c r="P213" s="200"/>
      <c r="Q213" s="209"/>
      <c r="R213" s="158"/>
      <c r="S213" s="140"/>
      <c r="T213" s="140"/>
      <c r="U213" s="169"/>
      <c r="V213" s="140"/>
      <c r="W213" s="140"/>
    </row>
    <row r="214" spans="1:26" x14ac:dyDescent="0.2">
      <c r="A214" s="200" t="s">
        <v>24</v>
      </c>
      <c r="B214" s="178">
        <v>750</v>
      </c>
      <c r="C214" s="1">
        <v>1</v>
      </c>
      <c r="D214" s="47">
        <v>750.47400000000005</v>
      </c>
      <c r="E214" s="217">
        <f>[1]dérive!$C$149</f>
        <v>-0.72000000000002728</v>
      </c>
      <c r="F214" s="12">
        <f>D214+$E$214</f>
        <v>749.75400000000002</v>
      </c>
      <c r="G214" s="147">
        <f>AVERAGE(F216:F218)</f>
        <v>749.75633333333326</v>
      </c>
      <c r="H214" s="147">
        <f>G214-B214</f>
        <v>-0.24366666666674064</v>
      </c>
      <c r="I214" s="138">
        <f>((MAX(D214:D218)-MIN(D214:D218))/2.33)</f>
        <v>1.7167381973842973E-3</v>
      </c>
      <c r="J214" s="141">
        <f>5.5/3</f>
        <v>1.8333333333333333</v>
      </c>
      <c r="K214" s="208">
        <f>I214*J214</f>
        <v>3.1473533618712117E-3</v>
      </c>
      <c r="L214" s="200">
        <v>0.01</v>
      </c>
      <c r="M214" s="200">
        <f>SQRT(12)</f>
        <v>3.4641016151377544</v>
      </c>
      <c r="N214" s="207">
        <f>L214/M214</f>
        <v>2.886751345948129E-3</v>
      </c>
      <c r="O214" s="144">
        <f>[1]dérive!$D$149</f>
        <v>0.15</v>
      </c>
      <c r="P214" s="200">
        <v>2</v>
      </c>
      <c r="Q214" s="208">
        <f>O214/$P$109</f>
        <v>7.4999999999999997E-2</v>
      </c>
      <c r="R214" s="156"/>
      <c r="S214" s="159">
        <f>Q214</f>
        <v>7.4999999999999997E-2</v>
      </c>
      <c r="T214" s="159">
        <f>0.0032*B214</f>
        <v>2.4</v>
      </c>
      <c r="U214" s="168">
        <f>SQRT(12)</f>
        <v>3.4641016151377544</v>
      </c>
      <c r="V214" s="159">
        <f>T214/U214</f>
        <v>0.69282032302755092</v>
      </c>
      <c r="W214" s="159">
        <f>SQRT((K214^2)+(Q214^2)+(S214^2)+(V214^2))</f>
        <v>0.70089935499555456</v>
      </c>
      <c r="X214" s="15"/>
      <c r="Y214" s="15"/>
      <c r="Z214" s="15"/>
    </row>
    <row r="215" spans="1:26" x14ac:dyDescent="0.2">
      <c r="A215" s="200"/>
      <c r="B215" s="179"/>
      <c r="C215" s="1">
        <v>2</v>
      </c>
      <c r="D215" s="47">
        <v>750.47799999999995</v>
      </c>
      <c r="E215" s="218"/>
      <c r="F215" s="12">
        <f>D215+$E$214</f>
        <v>749.75799999999992</v>
      </c>
      <c r="G215" s="148"/>
      <c r="H215" s="148"/>
      <c r="I215" s="139"/>
      <c r="J215" s="142"/>
      <c r="K215" s="209"/>
      <c r="L215" s="200"/>
      <c r="M215" s="200"/>
      <c r="N215" s="207"/>
      <c r="O215" s="145"/>
      <c r="P215" s="200"/>
      <c r="Q215" s="209"/>
      <c r="R215" s="157"/>
      <c r="S215" s="139"/>
      <c r="T215" s="139"/>
      <c r="U215" s="168"/>
      <c r="V215" s="139"/>
      <c r="W215" s="139"/>
      <c r="X215" s="15"/>
      <c r="Y215" s="15"/>
      <c r="Z215" s="15"/>
    </row>
    <row r="216" spans="1:26" x14ac:dyDescent="0.2">
      <c r="A216" s="200"/>
      <c r="B216" s="179"/>
      <c r="C216" s="1">
        <v>3</v>
      </c>
      <c r="D216" s="47">
        <v>750.47500000000002</v>
      </c>
      <c r="E216" s="218"/>
      <c r="F216" s="12">
        <f>D216+$E$214</f>
        <v>749.755</v>
      </c>
      <c r="G216" s="148"/>
      <c r="H216" s="148"/>
      <c r="I216" s="139"/>
      <c r="J216" s="142"/>
      <c r="K216" s="209"/>
      <c r="L216" s="200"/>
      <c r="M216" s="200"/>
      <c r="N216" s="207"/>
      <c r="O216" s="145"/>
      <c r="P216" s="200"/>
      <c r="Q216" s="209"/>
      <c r="R216" s="157"/>
      <c r="S216" s="139"/>
      <c r="T216" s="139"/>
      <c r="U216" s="168"/>
      <c r="V216" s="139"/>
      <c r="W216" s="139"/>
      <c r="X216" s="15"/>
      <c r="Y216" s="15"/>
      <c r="Z216" s="15"/>
    </row>
    <row r="217" spans="1:26" x14ac:dyDescent="0.2">
      <c r="A217" s="200"/>
      <c r="B217" s="179"/>
      <c r="C217" s="1">
        <v>4</v>
      </c>
      <c r="D217" s="47">
        <v>750.47799999999995</v>
      </c>
      <c r="E217" s="218"/>
      <c r="F217" s="12">
        <f>D217+$E$214</f>
        <v>749.75799999999992</v>
      </c>
      <c r="G217" s="148"/>
      <c r="H217" s="148"/>
      <c r="I217" s="139"/>
      <c r="J217" s="142"/>
      <c r="K217" s="209"/>
      <c r="L217" s="200"/>
      <c r="M217" s="200"/>
      <c r="N217" s="207"/>
      <c r="O217" s="145"/>
      <c r="P217" s="200"/>
      <c r="Q217" s="209"/>
      <c r="R217" s="157"/>
      <c r="S217" s="139"/>
      <c r="T217" s="139"/>
      <c r="U217" s="168"/>
      <c r="V217" s="139"/>
      <c r="W217" s="139"/>
      <c r="X217" s="15"/>
      <c r="Y217" s="15"/>
      <c r="Z217" s="15"/>
    </row>
    <row r="218" spans="1:26" x14ac:dyDescent="0.2">
      <c r="A218" s="200"/>
      <c r="B218" s="179"/>
      <c r="C218" s="1">
        <v>5</v>
      </c>
      <c r="D218" s="47">
        <v>750.476</v>
      </c>
      <c r="E218" s="219"/>
      <c r="F218" s="12">
        <f>D218+$E$214</f>
        <v>749.75599999999997</v>
      </c>
      <c r="G218" s="149"/>
      <c r="H218" s="149"/>
      <c r="I218" s="140"/>
      <c r="J218" s="143"/>
      <c r="K218" s="209"/>
      <c r="L218" s="200"/>
      <c r="M218" s="200"/>
      <c r="N218" s="207"/>
      <c r="O218" s="146"/>
      <c r="P218" s="200"/>
      <c r="Q218" s="209"/>
      <c r="R218" s="158"/>
      <c r="S218" s="140"/>
      <c r="T218" s="140"/>
      <c r="U218" s="169"/>
      <c r="V218" s="140"/>
      <c r="W218" s="140"/>
      <c r="X218" s="15"/>
      <c r="Y218" s="15"/>
      <c r="Z218" s="15"/>
    </row>
    <row r="219" spans="1:26" x14ac:dyDescent="0.2">
      <c r="A219" s="15"/>
      <c r="B219" s="15"/>
      <c r="C219" s="15"/>
      <c r="D219" s="15"/>
      <c r="E219" s="32"/>
      <c r="F219" s="15"/>
      <c r="G219" s="15"/>
      <c r="H219" s="15"/>
      <c r="I219" s="15"/>
      <c r="J219" s="15"/>
      <c r="K219" s="15"/>
      <c r="L219" s="15"/>
      <c r="M219" s="15"/>
      <c r="N219" s="15"/>
      <c r="O219" s="31"/>
      <c r="P219" s="15"/>
      <c r="Q219" s="14"/>
      <c r="R219" s="31"/>
      <c r="S219" s="15"/>
      <c r="T219" s="15"/>
      <c r="U219" s="15"/>
      <c r="V219" s="15"/>
      <c r="W219" s="15"/>
      <c r="X219" s="15"/>
      <c r="Y219" s="15"/>
      <c r="Z219" s="15"/>
    </row>
    <row r="220" spans="1:26" x14ac:dyDescent="0.2">
      <c r="A220" s="15"/>
      <c r="B220" s="15"/>
      <c r="C220" s="15"/>
      <c r="D220" s="15"/>
      <c r="E220" s="32"/>
      <c r="F220" s="15"/>
      <c r="G220" s="15"/>
      <c r="H220" s="15"/>
      <c r="I220" s="15"/>
      <c r="J220" s="15"/>
      <c r="K220" s="15"/>
      <c r="L220" s="15"/>
      <c r="M220" s="15"/>
      <c r="N220" s="15"/>
      <c r="O220" s="31"/>
      <c r="P220" s="15"/>
      <c r="Q220" s="14"/>
      <c r="R220" s="31"/>
      <c r="S220" s="15"/>
      <c r="T220" s="15"/>
      <c r="U220" s="15"/>
      <c r="V220" s="15"/>
      <c r="W220" s="15"/>
      <c r="X220" s="15"/>
      <c r="Y220" s="15"/>
      <c r="Z220" s="15"/>
    </row>
    <row r="221" spans="1:26" x14ac:dyDescent="0.2">
      <c r="A221" s="161" t="str">
        <f>A1</f>
        <v>FONCTION GENERATION DE TENSION POUR COURANT ALTERNATIF</v>
      </c>
      <c r="B221" s="161"/>
      <c r="C221" s="161"/>
      <c r="D221" s="161"/>
      <c r="E221" s="161"/>
      <c r="F221" s="161"/>
      <c r="G221" s="161"/>
      <c r="H221" s="161"/>
      <c r="I221" s="162"/>
      <c r="J221" s="161" t="s">
        <v>23</v>
      </c>
      <c r="K221" s="162"/>
      <c r="L221" s="162"/>
      <c r="M221" s="162"/>
      <c r="N221" s="162"/>
      <c r="O221" s="162"/>
      <c r="P221" s="162"/>
      <c r="Q221" s="162"/>
      <c r="R221" s="162"/>
      <c r="S221" s="162"/>
      <c r="T221" s="162"/>
      <c r="U221" s="162"/>
      <c r="V221" s="162"/>
      <c r="W221" s="162"/>
    </row>
    <row r="222" spans="1:26" ht="12.75" customHeight="1" x14ac:dyDescent="0.2">
      <c r="A222" s="161"/>
      <c r="B222" s="161"/>
      <c r="C222" s="161"/>
      <c r="D222" s="161"/>
      <c r="E222" s="161"/>
      <c r="F222" s="161"/>
      <c r="G222" s="161"/>
      <c r="H222" s="161"/>
      <c r="I222" s="162"/>
      <c r="J222" s="189" t="s">
        <v>0</v>
      </c>
      <c r="K222" s="191"/>
      <c r="L222" s="189" t="s">
        <v>22</v>
      </c>
      <c r="M222" s="190"/>
      <c r="N222" s="190"/>
      <c r="O222" s="190"/>
      <c r="P222" s="190"/>
      <c r="Q222" s="190"/>
      <c r="R222" s="190"/>
      <c r="S222" s="190"/>
      <c r="T222" s="190"/>
      <c r="U222" s="190"/>
      <c r="V222" s="191"/>
      <c r="W222" s="230" t="str">
        <f>W2</f>
        <v>Incertitude en Volt par calibre à 1 sigma</v>
      </c>
    </row>
    <row r="223" spans="1:26" ht="38.25" x14ac:dyDescent="0.2">
      <c r="A223" s="5" t="s">
        <v>111</v>
      </c>
      <c r="B223" s="5" t="s">
        <v>91</v>
      </c>
      <c r="C223" s="6" t="s">
        <v>2</v>
      </c>
      <c r="D223" s="6" t="s">
        <v>3</v>
      </c>
      <c r="E223" s="38" t="s">
        <v>4</v>
      </c>
      <c r="F223" s="6" t="s">
        <v>5</v>
      </c>
      <c r="G223" s="6" t="s">
        <v>6</v>
      </c>
      <c r="H223" s="8" t="s">
        <v>25</v>
      </c>
      <c r="I223" s="7" t="s">
        <v>37</v>
      </c>
      <c r="J223" s="7" t="s">
        <v>39</v>
      </c>
      <c r="K223" s="1" t="s">
        <v>38</v>
      </c>
      <c r="L223" s="9" t="s">
        <v>32</v>
      </c>
      <c r="M223" s="9" t="s">
        <v>7</v>
      </c>
      <c r="N223" s="9" t="s">
        <v>31</v>
      </c>
      <c r="O223" s="61" t="s">
        <v>30</v>
      </c>
      <c r="P223" s="9" t="s">
        <v>7</v>
      </c>
      <c r="Q223" s="6" t="s">
        <v>30</v>
      </c>
      <c r="R223" s="38" t="s">
        <v>42</v>
      </c>
      <c r="S223" s="6" t="s">
        <v>29</v>
      </c>
      <c r="T223" s="6" t="str">
        <f>T3</f>
        <v>DISTORTION + HARMONIQUE</v>
      </c>
      <c r="U223" s="6" t="str">
        <f>U3</f>
        <v>coefficient diviseur</v>
      </c>
      <c r="V223" s="6" t="str">
        <f>V3</f>
        <v>Incertitude sur la DISTORTION + HARMONIQUE en Volt</v>
      </c>
      <c r="W223" s="231"/>
    </row>
    <row r="224" spans="1:26" ht="12.6" customHeight="1" x14ac:dyDescent="0.2">
      <c r="A224" s="200" t="s">
        <v>8</v>
      </c>
      <c r="B224" s="147">
        <v>200</v>
      </c>
      <c r="C224" s="18">
        <v>1</v>
      </c>
      <c r="D224" s="49">
        <v>199.88730000000001</v>
      </c>
      <c r="E224" s="211">
        <f>[1]dérive!$C$156*1000</f>
        <v>0.11000000000001364</v>
      </c>
      <c r="F224" s="37">
        <f>D224+$E$224</f>
        <v>199.99730000000002</v>
      </c>
      <c r="G224" s="153">
        <f>AVERAGE(F224:F228)</f>
        <v>200.00416000000001</v>
      </c>
      <c r="H224" s="153">
        <f>G224-B224</f>
        <v>4.1600000000130422E-3</v>
      </c>
      <c r="I224" s="138">
        <f>((MAX(D224:D228)-MIN(D224:D228))/2.33)/1000</f>
        <v>6.0515021459162669E-6</v>
      </c>
      <c r="J224" s="141">
        <f>5.5/3</f>
        <v>1.8333333333333333</v>
      </c>
      <c r="K224" s="208">
        <f>I224*J224</f>
        <v>1.1094420600846489E-5</v>
      </c>
      <c r="L224" s="200">
        <v>9.9999999999999995E-7</v>
      </c>
      <c r="M224" s="200">
        <f>SQRT(12)</f>
        <v>3.4641016151377544</v>
      </c>
      <c r="N224" s="207">
        <f>L224/M224</f>
        <v>2.8867513459481289E-7</v>
      </c>
      <c r="O224" s="144">
        <f>[1]dérive!$D$156</f>
        <v>3.0000000000000001E-5</v>
      </c>
      <c r="P224" s="200">
        <v>2</v>
      </c>
      <c r="Q224" s="210">
        <f>O224/$P$4</f>
        <v>1.5E-5</v>
      </c>
      <c r="R224" s="156"/>
      <c r="S224" s="159">
        <f>Q224</f>
        <v>1.5E-5</v>
      </c>
      <c r="T224" s="159">
        <f>0.0032*B224/1000</f>
        <v>6.4000000000000005E-4</v>
      </c>
      <c r="U224" s="168">
        <f>SQRT(12)</f>
        <v>3.4641016151377544</v>
      </c>
      <c r="V224" s="159">
        <f>T224/U224</f>
        <v>1.8475208614068028E-4</v>
      </c>
      <c r="W224" s="159">
        <f>SQRT((K224^2)+(Q224^2)+(S224^2)+(V224^2))</f>
        <v>1.8629659015076427E-4</v>
      </c>
    </row>
    <row r="225" spans="1:23" ht="12.6" customHeight="1" x14ac:dyDescent="0.2">
      <c r="A225" s="200"/>
      <c r="B225" s="142"/>
      <c r="C225" s="18">
        <v>2</v>
      </c>
      <c r="D225" s="49">
        <v>199.8897</v>
      </c>
      <c r="E225" s="212"/>
      <c r="F225" s="37">
        <f>D225+$E$224</f>
        <v>199.99970000000002</v>
      </c>
      <c r="G225" s="154"/>
      <c r="H225" s="154"/>
      <c r="I225" s="139"/>
      <c r="J225" s="142"/>
      <c r="K225" s="209"/>
      <c r="L225" s="200"/>
      <c r="M225" s="200"/>
      <c r="N225" s="207"/>
      <c r="O225" s="145"/>
      <c r="P225" s="200"/>
      <c r="Q225" s="162"/>
      <c r="R225" s="157"/>
      <c r="S225" s="139"/>
      <c r="T225" s="139"/>
      <c r="U225" s="168"/>
      <c r="V225" s="139"/>
      <c r="W225" s="139"/>
    </row>
    <row r="226" spans="1:23" ht="12.6" customHeight="1" x14ac:dyDescent="0.2">
      <c r="A226" s="200"/>
      <c r="B226" s="142"/>
      <c r="C226" s="18">
        <v>3</v>
      </c>
      <c r="D226" s="49">
        <v>199.8912</v>
      </c>
      <c r="E226" s="212"/>
      <c r="F226" s="37">
        <f>D226+$E$224</f>
        <v>200.00120000000001</v>
      </c>
      <c r="G226" s="154"/>
      <c r="H226" s="154"/>
      <c r="I226" s="139"/>
      <c r="J226" s="142"/>
      <c r="K226" s="209"/>
      <c r="L226" s="200"/>
      <c r="M226" s="200"/>
      <c r="N226" s="207"/>
      <c r="O226" s="145"/>
      <c r="P226" s="200"/>
      <c r="Q226" s="162"/>
      <c r="R226" s="157"/>
      <c r="S226" s="139"/>
      <c r="T226" s="139"/>
      <c r="U226" s="168"/>
      <c r="V226" s="139"/>
      <c r="W226" s="139"/>
    </row>
    <row r="227" spans="1:23" ht="12.6" customHeight="1" x14ac:dyDescent="0.2">
      <c r="A227" s="200"/>
      <c r="B227" s="142"/>
      <c r="C227" s="18">
        <v>4</v>
      </c>
      <c r="D227" s="49">
        <v>199.90119999999999</v>
      </c>
      <c r="E227" s="212"/>
      <c r="F227" s="37">
        <f>D227+$E$224</f>
        <v>200.0112</v>
      </c>
      <c r="G227" s="154"/>
      <c r="H227" s="154"/>
      <c r="I227" s="139"/>
      <c r="J227" s="142"/>
      <c r="K227" s="209"/>
      <c r="L227" s="200"/>
      <c r="M227" s="200"/>
      <c r="N227" s="207"/>
      <c r="O227" s="145"/>
      <c r="P227" s="200"/>
      <c r="Q227" s="162"/>
      <c r="R227" s="157"/>
      <c r="S227" s="139"/>
      <c r="T227" s="139"/>
      <c r="U227" s="168"/>
      <c r="V227" s="139"/>
      <c r="W227" s="139"/>
    </row>
    <row r="228" spans="1:23" ht="12.6" customHeight="1" x14ac:dyDescent="0.2">
      <c r="A228" s="200"/>
      <c r="B228" s="143"/>
      <c r="C228" s="18">
        <v>5</v>
      </c>
      <c r="D228" s="49">
        <v>199.9014</v>
      </c>
      <c r="E228" s="213"/>
      <c r="F228" s="37">
        <f>D228+$E$224</f>
        <v>200.01140000000001</v>
      </c>
      <c r="G228" s="155"/>
      <c r="H228" s="155"/>
      <c r="I228" s="140"/>
      <c r="J228" s="143"/>
      <c r="K228" s="209"/>
      <c r="L228" s="200"/>
      <c r="M228" s="200"/>
      <c r="N228" s="207"/>
      <c r="O228" s="146"/>
      <c r="P228" s="200"/>
      <c r="Q228" s="162"/>
      <c r="R228" s="158"/>
      <c r="S228" s="140"/>
      <c r="T228" s="140"/>
      <c r="U228" s="169"/>
      <c r="V228" s="140"/>
      <c r="W228" s="140"/>
    </row>
    <row r="229" spans="1:23" ht="12.6" customHeight="1" x14ac:dyDescent="0.2">
      <c r="A229" s="200" t="s">
        <v>9</v>
      </c>
      <c r="B229" s="187">
        <v>2</v>
      </c>
      <c r="C229" s="1">
        <v>1</v>
      </c>
      <c r="D229" s="67">
        <v>1.9984299999999999</v>
      </c>
      <c r="E229" s="214">
        <f>[1]dérive!$C$159</f>
        <v>1.3000000000000789E-3</v>
      </c>
      <c r="F229" s="68">
        <f>D229+$E$229</f>
        <v>1.99973</v>
      </c>
      <c r="G229" s="165">
        <f>AVERAGE(F229:F233)</f>
        <v>1.9997251999999999</v>
      </c>
      <c r="H229" s="165">
        <f>G229-B229</f>
        <v>-2.748000000001305E-4</v>
      </c>
      <c r="I229" s="138">
        <f>((MAX(D229:D233)-MIN(D229:D233))/2.33)</f>
        <v>9.442060085822528E-6</v>
      </c>
      <c r="J229" s="141">
        <f>5.5/3</f>
        <v>1.8333333333333333</v>
      </c>
      <c r="K229" s="208">
        <f>I229*J229</f>
        <v>1.7310443490674633E-5</v>
      </c>
      <c r="L229" s="200">
        <v>1.0000000000000001E-5</v>
      </c>
      <c r="M229" s="200">
        <f>SQRT(12)</f>
        <v>3.4641016151377544</v>
      </c>
      <c r="N229" s="207">
        <f>L229/M229</f>
        <v>2.8867513459481293E-6</v>
      </c>
      <c r="O229" s="144">
        <f>[1]dérive!$D$159</f>
        <v>2.9999999999999997E-4</v>
      </c>
      <c r="P229" s="200">
        <v>2</v>
      </c>
      <c r="Q229" s="210">
        <f>O229/$P$34</f>
        <v>1.4999999999999999E-4</v>
      </c>
      <c r="R229" s="156"/>
      <c r="S229" s="159">
        <f>Q229</f>
        <v>1.4999999999999999E-4</v>
      </c>
      <c r="T229" s="159">
        <f>0.0032*B229</f>
        <v>6.4000000000000003E-3</v>
      </c>
      <c r="U229" s="168">
        <f>SQRT(12)</f>
        <v>3.4641016151377544</v>
      </c>
      <c r="V229" s="159">
        <f>T229/U229</f>
        <v>1.8475208614068027E-3</v>
      </c>
      <c r="W229" s="159">
        <f>SQRT((K229^2)+(Q229^2)+(S229^2)+(V229^2))</f>
        <v>1.8597400315063335E-3</v>
      </c>
    </row>
    <row r="230" spans="1:23" ht="12.6" customHeight="1" x14ac:dyDescent="0.2">
      <c r="A230" s="200"/>
      <c r="B230" s="142"/>
      <c r="C230" s="1">
        <v>2</v>
      </c>
      <c r="D230" s="67">
        <v>1.9984310000000001</v>
      </c>
      <c r="E230" s="215"/>
      <c r="F230" s="68">
        <f>D230+$E$229</f>
        <v>1.9997310000000001</v>
      </c>
      <c r="G230" s="166"/>
      <c r="H230" s="166"/>
      <c r="I230" s="139"/>
      <c r="J230" s="142"/>
      <c r="K230" s="209"/>
      <c r="L230" s="200"/>
      <c r="M230" s="200"/>
      <c r="N230" s="207"/>
      <c r="O230" s="145"/>
      <c r="P230" s="200"/>
      <c r="Q230" s="162"/>
      <c r="R230" s="157"/>
      <c r="S230" s="139"/>
      <c r="T230" s="139"/>
      <c r="U230" s="168"/>
      <c r="V230" s="139"/>
      <c r="W230" s="139"/>
    </row>
    <row r="231" spans="1:23" ht="12.6" customHeight="1" x14ac:dyDescent="0.2">
      <c r="A231" s="200"/>
      <c r="B231" s="142"/>
      <c r="C231" s="1">
        <v>3</v>
      </c>
      <c r="D231" s="67">
        <v>1.9984189999999999</v>
      </c>
      <c r="E231" s="215"/>
      <c r="F231" s="68">
        <f>D231+$E$229</f>
        <v>1.999719</v>
      </c>
      <c r="G231" s="166"/>
      <c r="H231" s="166"/>
      <c r="I231" s="139"/>
      <c r="J231" s="142"/>
      <c r="K231" s="209"/>
      <c r="L231" s="200"/>
      <c r="M231" s="200"/>
      <c r="N231" s="207"/>
      <c r="O231" s="145"/>
      <c r="P231" s="200"/>
      <c r="Q231" s="162"/>
      <c r="R231" s="157"/>
      <c r="S231" s="139"/>
      <c r="T231" s="139"/>
      <c r="U231" s="168"/>
      <c r="V231" s="139"/>
      <c r="W231" s="139"/>
    </row>
    <row r="232" spans="1:23" ht="12.6" customHeight="1" x14ac:dyDescent="0.2">
      <c r="A232" s="200"/>
      <c r="B232" s="142"/>
      <c r="C232" s="1">
        <v>4</v>
      </c>
      <c r="D232" s="67">
        <v>1.998434</v>
      </c>
      <c r="E232" s="215"/>
      <c r="F232" s="68">
        <f>D232+$E$229</f>
        <v>1.9997340000000001</v>
      </c>
      <c r="G232" s="166"/>
      <c r="H232" s="166"/>
      <c r="I232" s="139"/>
      <c r="J232" s="142"/>
      <c r="K232" s="209"/>
      <c r="L232" s="200"/>
      <c r="M232" s="200"/>
      <c r="N232" s="207"/>
      <c r="O232" s="145"/>
      <c r="P232" s="200"/>
      <c r="Q232" s="162"/>
      <c r="R232" s="157"/>
      <c r="S232" s="139"/>
      <c r="T232" s="139"/>
      <c r="U232" s="168"/>
      <c r="V232" s="139"/>
      <c r="W232" s="139"/>
    </row>
    <row r="233" spans="1:23" ht="12.6" customHeight="1" x14ac:dyDescent="0.2">
      <c r="A233" s="200"/>
      <c r="B233" s="143"/>
      <c r="C233" s="1">
        <v>5</v>
      </c>
      <c r="D233" s="67">
        <v>1.9984120000000001</v>
      </c>
      <c r="E233" s="216"/>
      <c r="F233" s="68">
        <f>D233+$E$229</f>
        <v>1.9997120000000002</v>
      </c>
      <c r="G233" s="167"/>
      <c r="H233" s="167"/>
      <c r="I233" s="140"/>
      <c r="J233" s="143"/>
      <c r="K233" s="209"/>
      <c r="L233" s="200"/>
      <c r="M233" s="200"/>
      <c r="N233" s="207"/>
      <c r="O233" s="146"/>
      <c r="P233" s="200"/>
      <c r="Q233" s="162"/>
      <c r="R233" s="158"/>
      <c r="S233" s="140"/>
      <c r="T233" s="140"/>
      <c r="U233" s="169"/>
      <c r="V233" s="140"/>
      <c r="W233" s="140"/>
    </row>
    <row r="234" spans="1:23" ht="12.6" customHeight="1" x14ac:dyDescent="0.2">
      <c r="A234" s="200" t="s">
        <v>10</v>
      </c>
      <c r="B234" s="153">
        <v>20</v>
      </c>
      <c r="C234" s="1">
        <v>1</v>
      </c>
      <c r="D234" s="48">
        <v>20.011710000000001</v>
      </c>
      <c r="E234" s="211">
        <f>[1]dérive!$C$161</f>
        <v>0</v>
      </c>
      <c r="F234" s="13">
        <f>D234+$E$234</f>
        <v>20.011710000000001</v>
      </c>
      <c r="G234" s="187">
        <f>AVERAGE(F236:F238)</f>
        <v>20.011773333333334</v>
      </c>
      <c r="H234" s="187">
        <f>G234-B234</f>
        <v>1.1773333333334079E-2</v>
      </c>
      <c r="I234" s="138">
        <f>((MAX(D234:D238)-MIN(D234:D238))/2.33)</f>
        <v>1.502145922750904E-4</v>
      </c>
      <c r="J234" s="141">
        <f>5.5/3</f>
        <v>1.8333333333333333</v>
      </c>
      <c r="K234" s="208">
        <f>I234*J234</f>
        <v>2.7539341917099904E-4</v>
      </c>
      <c r="L234" s="200">
        <v>1E-4</v>
      </c>
      <c r="M234" s="200">
        <f>SQRT(12)</f>
        <v>3.4641016151377544</v>
      </c>
      <c r="N234" s="207">
        <f>L234/M234</f>
        <v>2.8867513459481293E-5</v>
      </c>
      <c r="O234" s="144">
        <f>[1]dérive!$D$161</f>
        <v>4.0000000000000001E-3</v>
      </c>
      <c r="P234" s="200">
        <v>2</v>
      </c>
      <c r="Q234" s="210">
        <f>O234/$P$59</f>
        <v>2E-3</v>
      </c>
      <c r="R234" s="156"/>
      <c r="S234" s="159">
        <f>Q234</f>
        <v>2E-3</v>
      </c>
      <c r="T234" s="159">
        <f>0.0032*B234</f>
        <v>6.4000000000000001E-2</v>
      </c>
      <c r="U234" s="168">
        <f>SQRT(12)</f>
        <v>3.4641016151377544</v>
      </c>
      <c r="V234" s="159">
        <f>T234/U234</f>
        <v>1.8475208614068026E-2</v>
      </c>
      <c r="W234" s="159">
        <f>SQRT((K234^2)+(Q234^2)+(S234^2)+(V234^2))</f>
        <v>1.8692489798543585E-2</v>
      </c>
    </row>
    <row r="235" spans="1:23" ht="12.6" customHeight="1" x14ac:dyDescent="0.2">
      <c r="A235" s="200"/>
      <c r="B235" s="142"/>
      <c r="C235" s="1">
        <v>2</v>
      </c>
      <c r="D235" s="48">
        <v>20.01154</v>
      </c>
      <c r="E235" s="212"/>
      <c r="F235" s="13">
        <f>D235+$E$234</f>
        <v>20.01154</v>
      </c>
      <c r="G235" s="185"/>
      <c r="H235" s="185"/>
      <c r="I235" s="139"/>
      <c r="J235" s="142"/>
      <c r="K235" s="209"/>
      <c r="L235" s="200"/>
      <c r="M235" s="200"/>
      <c r="N235" s="207"/>
      <c r="O235" s="145"/>
      <c r="P235" s="200"/>
      <c r="Q235" s="162"/>
      <c r="R235" s="157"/>
      <c r="S235" s="139"/>
      <c r="T235" s="139"/>
      <c r="U235" s="168"/>
      <c r="V235" s="139"/>
      <c r="W235" s="139"/>
    </row>
    <row r="236" spans="1:23" ht="12.6" customHeight="1" x14ac:dyDescent="0.2">
      <c r="A236" s="200"/>
      <c r="B236" s="142"/>
      <c r="C236" s="1">
        <v>3</v>
      </c>
      <c r="D236" s="48">
        <v>20.011890000000001</v>
      </c>
      <c r="E236" s="212"/>
      <c r="F236" s="13">
        <f>D236+$E$234</f>
        <v>20.011890000000001</v>
      </c>
      <c r="G236" s="185"/>
      <c r="H236" s="185"/>
      <c r="I236" s="139"/>
      <c r="J236" s="142"/>
      <c r="K236" s="209"/>
      <c r="L236" s="200"/>
      <c r="M236" s="200"/>
      <c r="N236" s="207"/>
      <c r="O236" s="145"/>
      <c r="P236" s="200"/>
      <c r="Q236" s="162"/>
      <c r="R236" s="157"/>
      <c r="S236" s="139"/>
      <c r="T236" s="139"/>
      <c r="U236" s="168"/>
      <c r="V236" s="139"/>
      <c r="W236" s="139"/>
    </row>
    <row r="237" spans="1:23" ht="12.6" customHeight="1" x14ac:dyDescent="0.2">
      <c r="A237" s="200"/>
      <c r="B237" s="142"/>
      <c r="C237" s="1">
        <v>4</v>
      </c>
      <c r="D237" s="48">
        <v>20.011810000000001</v>
      </c>
      <c r="E237" s="212"/>
      <c r="F237" s="13">
        <f>D237+$E$234</f>
        <v>20.011810000000001</v>
      </c>
      <c r="G237" s="185"/>
      <c r="H237" s="185"/>
      <c r="I237" s="139"/>
      <c r="J237" s="142"/>
      <c r="K237" s="209"/>
      <c r="L237" s="200"/>
      <c r="M237" s="200"/>
      <c r="N237" s="207"/>
      <c r="O237" s="145"/>
      <c r="P237" s="200"/>
      <c r="Q237" s="162"/>
      <c r="R237" s="157"/>
      <c r="S237" s="139"/>
      <c r="T237" s="139"/>
      <c r="U237" s="168"/>
      <c r="V237" s="139"/>
      <c r="W237" s="139"/>
    </row>
    <row r="238" spans="1:23" ht="12.6" customHeight="1" x14ac:dyDescent="0.2">
      <c r="A238" s="200"/>
      <c r="B238" s="143"/>
      <c r="C238" s="1">
        <v>5</v>
      </c>
      <c r="D238" s="48">
        <v>20.011620000000001</v>
      </c>
      <c r="E238" s="213"/>
      <c r="F238" s="13">
        <f>D238+$E$234</f>
        <v>20.011620000000001</v>
      </c>
      <c r="G238" s="186"/>
      <c r="H238" s="186"/>
      <c r="I238" s="140"/>
      <c r="J238" s="143"/>
      <c r="K238" s="209"/>
      <c r="L238" s="200"/>
      <c r="M238" s="200"/>
      <c r="N238" s="207"/>
      <c r="O238" s="146"/>
      <c r="P238" s="200"/>
      <c r="Q238" s="162"/>
      <c r="R238" s="158"/>
      <c r="S238" s="140"/>
      <c r="T238" s="140"/>
      <c r="U238" s="169"/>
      <c r="V238" s="140"/>
      <c r="W238" s="140"/>
    </row>
  </sheetData>
  <customSheetViews>
    <customSheetView guid="{08FB1B29-0066-11DB-8C57-E78734395F71}" showRuler="0" topLeftCell="A203">
      <selection activeCell="H224" sqref="H224:H228"/>
      <pageMargins left="0.78740157499999996" right="0.78740157499999996" top="0.984251969" bottom="0.984251969" header="0.4921259845" footer="0.4921259845"/>
      <headerFooter alignWithMargins="0"/>
    </customSheetView>
  </customSheetViews>
  <mergeCells count="765">
    <mergeCell ref="Q204:Q208"/>
    <mergeCell ref="R214:R218"/>
    <mergeCell ref="S214:S218"/>
    <mergeCell ref="U224:U228"/>
    <mergeCell ref="V224:V228"/>
    <mergeCell ref="U184:U188"/>
    <mergeCell ref="V184:V188"/>
    <mergeCell ref="L192:V192"/>
    <mergeCell ref="U199:U203"/>
    <mergeCell ref="V199:V203"/>
    <mergeCell ref="S194:S198"/>
    <mergeCell ref="S184:S188"/>
    <mergeCell ref="L204:L208"/>
    <mergeCell ref="M204:M208"/>
    <mergeCell ref="L224:L228"/>
    <mergeCell ref="Q224:Q228"/>
    <mergeCell ref="R224:R228"/>
    <mergeCell ref="T184:T188"/>
    <mergeCell ref="V194:V198"/>
    <mergeCell ref="M224:M228"/>
    <mergeCell ref="W114:W118"/>
    <mergeCell ref="V134:V138"/>
    <mergeCell ref="V139:V143"/>
    <mergeCell ref="U59:U83"/>
    <mergeCell ref="U84:U108"/>
    <mergeCell ref="U109:U128"/>
    <mergeCell ref="V59:V63"/>
    <mergeCell ref="V64:V68"/>
    <mergeCell ref="V69:V73"/>
    <mergeCell ref="V74:V78"/>
    <mergeCell ref="V79:V83"/>
    <mergeCell ref="V84:V88"/>
    <mergeCell ref="V89:V93"/>
    <mergeCell ref="W84:W88"/>
    <mergeCell ref="W64:W68"/>
    <mergeCell ref="W59:W63"/>
    <mergeCell ref="V94:V98"/>
    <mergeCell ref="V99:V103"/>
    <mergeCell ref="V104:V108"/>
    <mergeCell ref="V109:V113"/>
    <mergeCell ref="V114:V118"/>
    <mergeCell ref="V119:V123"/>
    <mergeCell ref="L2:V2"/>
    <mergeCell ref="V4:V8"/>
    <mergeCell ref="V9:V13"/>
    <mergeCell ref="V14:V18"/>
    <mergeCell ref="V19:V23"/>
    <mergeCell ref="V24:V28"/>
    <mergeCell ref="T29:T33"/>
    <mergeCell ref="P4:P33"/>
    <mergeCell ref="R24:R28"/>
    <mergeCell ref="S24:S28"/>
    <mergeCell ref="Q24:Q28"/>
    <mergeCell ref="R9:R13"/>
    <mergeCell ref="O4:O8"/>
    <mergeCell ref="O9:O13"/>
    <mergeCell ref="S4:S8"/>
    <mergeCell ref="O19:O23"/>
    <mergeCell ref="Q64:Q68"/>
    <mergeCell ref="S149:S153"/>
    <mergeCell ref="S144:S148"/>
    <mergeCell ref="Q194:Q198"/>
    <mergeCell ref="R194:R198"/>
    <mergeCell ref="R229:R233"/>
    <mergeCell ref="V29:V33"/>
    <mergeCell ref="U34:U58"/>
    <mergeCell ref="V34:V38"/>
    <mergeCell ref="V39:V43"/>
    <mergeCell ref="V44:V48"/>
    <mergeCell ref="V49:V53"/>
    <mergeCell ref="V54:V58"/>
    <mergeCell ref="V144:V148"/>
    <mergeCell ref="V149:V153"/>
    <mergeCell ref="V169:V173"/>
    <mergeCell ref="U229:U233"/>
    <mergeCell ref="V229:V233"/>
    <mergeCell ref="U204:U208"/>
    <mergeCell ref="V204:V208"/>
    <mergeCell ref="U144:U148"/>
    <mergeCell ref="U149:U153"/>
    <mergeCell ref="U154:U158"/>
    <mergeCell ref="V154:V158"/>
    <mergeCell ref="S29:S33"/>
    <mergeCell ref="S54:S58"/>
    <mergeCell ref="S49:S53"/>
    <mergeCell ref="S44:S48"/>
    <mergeCell ref="S34:S38"/>
    <mergeCell ref="S39:S43"/>
    <mergeCell ref="U234:U238"/>
    <mergeCell ref="U194:U198"/>
    <mergeCell ref="T69:T73"/>
    <mergeCell ref="T74:T78"/>
    <mergeCell ref="T124:T128"/>
    <mergeCell ref="T139:T143"/>
    <mergeCell ref="L162:V162"/>
    <mergeCell ref="U164:U168"/>
    <mergeCell ref="V164:V168"/>
    <mergeCell ref="T164:T168"/>
    <mergeCell ref="Q144:Q148"/>
    <mergeCell ref="O144:O148"/>
    <mergeCell ref="Q149:Q153"/>
    <mergeCell ref="O164:O168"/>
    <mergeCell ref="M174:M178"/>
    <mergeCell ref="Q164:Q168"/>
    <mergeCell ref="R204:R208"/>
    <mergeCell ref="S204:S208"/>
    <mergeCell ref="V234:V238"/>
    <mergeCell ref="L222:V222"/>
    <mergeCell ref="W134:W138"/>
    <mergeCell ref="W139:W143"/>
    <mergeCell ref="W144:W148"/>
    <mergeCell ref="W149:W153"/>
    <mergeCell ref="W154:W158"/>
    <mergeCell ref="U134:U138"/>
    <mergeCell ref="U139:U143"/>
    <mergeCell ref="W162:W163"/>
    <mergeCell ref="W164:W168"/>
    <mergeCell ref="T224:T228"/>
    <mergeCell ref="T229:T233"/>
    <mergeCell ref="T234:T238"/>
    <mergeCell ref="W222:W223"/>
    <mergeCell ref="W224:W228"/>
    <mergeCell ref="W229:W233"/>
    <mergeCell ref="W234:W238"/>
    <mergeCell ref="T194:T198"/>
    <mergeCell ref="T199:T203"/>
    <mergeCell ref="T204:T208"/>
    <mergeCell ref="W192:W193"/>
    <mergeCell ref="W194:W198"/>
    <mergeCell ref="W199:W203"/>
    <mergeCell ref="T4:T8"/>
    <mergeCell ref="T39:T43"/>
    <mergeCell ref="T44:T48"/>
    <mergeCell ref="T49:T53"/>
    <mergeCell ref="T59:T63"/>
    <mergeCell ref="T54:T58"/>
    <mergeCell ref="W99:W103"/>
    <mergeCell ref="W109:W113"/>
    <mergeCell ref="W69:W73"/>
    <mergeCell ref="W4:W8"/>
    <mergeCell ref="T9:T13"/>
    <mergeCell ref="T14:T18"/>
    <mergeCell ref="T19:T23"/>
    <mergeCell ref="T24:T28"/>
    <mergeCell ref="T34:T38"/>
    <mergeCell ref="W9:W13"/>
    <mergeCell ref="W14:W18"/>
    <mergeCell ref="W19:W23"/>
    <mergeCell ref="T79:T83"/>
    <mergeCell ref="T64:T68"/>
    <mergeCell ref="W24:W28"/>
    <mergeCell ref="W89:W93"/>
    <mergeCell ref="W94:W98"/>
    <mergeCell ref="W74:W78"/>
    <mergeCell ref="J1:W1"/>
    <mergeCell ref="B4:B8"/>
    <mergeCell ref="G4:G8"/>
    <mergeCell ref="H4:H8"/>
    <mergeCell ref="A1:I2"/>
    <mergeCell ref="J2:K2"/>
    <mergeCell ref="W2:W3"/>
    <mergeCell ref="Q4:Q8"/>
    <mergeCell ref="R4:R8"/>
    <mergeCell ref="U4:U33"/>
    <mergeCell ref="K14:K18"/>
    <mergeCell ref="J9:J13"/>
    <mergeCell ref="K9:K13"/>
    <mergeCell ref="I4:I8"/>
    <mergeCell ref="J4:J8"/>
    <mergeCell ref="O14:O18"/>
    <mergeCell ref="Q14:Q18"/>
    <mergeCell ref="R14:R18"/>
    <mergeCell ref="S14:S18"/>
    <mergeCell ref="Q19:Q23"/>
    <mergeCell ref="R19:R23"/>
    <mergeCell ref="S19:S23"/>
    <mergeCell ref="S9:S13"/>
    <mergeCell ref="Q9:Q13"/>
    <mergeCell ref="J19:J23"/>
    <mergeCell ref="E14:E18"/>
    <mergeCell ref="E19:E23"/>
    <mergeCell ref="E24:E28"/>
    <mergeCell ref="K34:K38"/>
    <mergeCell ref="J24:J28"/>
    <mergeCell ref="K24:K28"/>
    <mergeCell ref="G24:G28"/>
    <mergeCell ref="H24:H28"/>
    <mergeCell ref="I24:I28"/>
    <mergeCell ref="K19:K23"/>
    <mergeCell ref="I14:I18"/>
    <mergeCell ref="J14:J18"/>
    <mergeCell ref="B34:B38"/>
    <mergeCell ref="G34:G38"/>
    <mergeCell ref="H34:H38"/>
    <mergeCell ref="I34:I38"/>
    <mergeCell ref="I29:I33"/>
    <mergeCell ref="J29:J33"/>
    <mergeCell ref="K29:K33"/>
    <mergeCell ref="K39:K43"/>
    <mergeCell ref="O39:O43"/>
    <mergeCell ref="J34:J38"/>
    <mergeCell ref="L4:L33"/>
    <mergeCell ref="K4:K8"/>
    <mergeCell ref="B9:B13"/>
    <mergeCell ref="E4:E8"/>
    <mergeCell ref="B39:B43"/>
    <mergeCell ref="G39:G43"/>
    <mergeCell ref="H39:H43"/>
    <mergeCell ref="I39:I43"/>
    <mergeCell ref="M4:M33"/>
    <mergeCell ref="N4:N33"/>
    <mergeCell ref="O29:O33"/>
    <mergeCell ref="O24:O28"/>
    <mergeCell ref="I9:I13"/>
    <mergeCell ref="I19:I23"/>
    <mergeCell ref="B44:B48"/>
    <mergeCell ref="G44:G48"/>
    <mergeCell ref="H44:H48"/>
    <mergeCell ref="I44:I48"/>
    <mergeCell ref="J39:J43"/>
    <mergeCell ref="J44:J48"/>
    <mergeCell ref="B49:B53"/>
    <mergeCell ref="G49:G53"/>
    <mergeCell ref="H49:H53"/>
    <mergeCell ref="I49:I53"/>
    <mergeCell ref="E49:E53"/>
    <mergeCell ref="J49:J53"/>
    <mergeCell ref="O69:O73"/>
    <mergeCell ref="Q69:Q73"/>
    <mergeCell ref="Q74:Q78"/>
    <mergeCell ref="R119:R123"/>
    <mergeCell ref="R124:R128"/>
    <mergeCell ref="S139:S143"/>
    <mergeCell ref="S94:S98"/>
    <mergeCell ref="Q79:Q83"/>
    <mergeCell ref="R79:R83"/>
    <mergeCell ref="S79:S83"/>
    <mergeCell ref="R139:R143"/>
    <mergeCell ref="R74:R78"/>
    <mergeCell ref="B74:B78"/>
    <mergeCell ref="G74:G78"/>
    <mergeCell ref="R59:R63"/>
    <mergeCell ref="L34:L58"/>
    <mergeCell ref="M34:M58"/>
    <mergeCell ref="N34:N58"/>
    <mergeCell ref="O54:O58"/>
    <mergeCell ref="O34:O38"/>
    <mergeCell ref="A199:A203"/>
    <mergeCell ref="B199:B203"/>
    <mergeCell ref="G199:G203"/>
    <mergeCell ref="H199:H203"/>
    <mergeCell ref="I199:I203"/>
    <mergeCell ref="J199:J203"/>
    <mergeCell ref="A184:A188"/>
    <mergeCell ref="B184:B188"/>
    <mergeCell ref="G184:G188"/>
    <mergeCell ref="H184:H188"/>
    <mergeCell ref="B59:B63"/>
    <mergeCell ref="G59:G63"/>
    <mergeCell ref="H59:H63"/>
    <mergeCell ref="B69:B73"/>
    <mergeCell ref="G69:G73"/>
    <mergeCell ref="H69:H73"/>
    <mergeCell ref="I194:I198"/>
    <mergeCell ref="J194:J198"/>
    <mergeCell ref="K194:K198"/>
    <mergeCell ref="L194:L198"/>
    <mergeCell ref="I184:I188"/>
    <mergeCell ref="L184:L188"/>
    <mergeCell ref="J161:W161"/>
    <mergeCell ref="M184:M188"/>
    <mergeCell ref="N184:N188"/>
    <mergeCell ref="O184:O188"/>
    <mergeCell ref="K184:K188"/>
    <mergeCell ref="W179:W183"/>
    <mergeCell ref="W184:W188"/>
    <mergeCell ref="Q169:Q173"/>
    <mergeCell ref="U174:U178"/>
    <mergeCell ref="V174:V178"/>
    <mergeCell ref="U179:U183"/>
    <mergeCell ref="V179:V183"/>
    <mergeCell ref="S179:S183"/>
    <mergeCell ref="S174:S178"/>
    <mergeCell ref="T179:T183"/>
    <mergeCell ref="I139:I143"/>
    <mergeCell ref="P149:P153"/>
    <mergeCell ref="O149:O153"/>
    <mergeCell ref="N149:N153"/>
    <mergeCell ref="N154:N158"/>
    <mergeCell ref="P164:P168"/>
    <mergeCell ref="J162:K162"/>
    <mergeCell ref="J154:J158"/>
    <mergeCell ref="K154:K158"/>
    <mergeCell ref="H64:H68"/>
    <mergeCell ref="H74:H78"/>
    <mergeCell ref="E74:E78"/>
    <mergeCell ref="Q124:Q128"/>
    <mergeCell ref="S59:S63"/>
    <mergeCell ref="S64:S68"/>
    <mergeCell ref="R69:R73"/>
    <mergeCell ref="S69:S73"/>
    <mergeCell ref="R64:R68"/>
    <mergeCell ref="S74:S78"/>
    <mergeCell ref="S119:S123"/>
    <mergeCell ref="S124:S128"/>
    <mergeCell ref="S84:S88"/>
    <mergeCell ref="R104:R108"/>
    <mergeCell ref="S104:S108"/>
    <mergeCell ref="J89:J93"/>
    <mergeCell ref="K89:K93"/>
    <mergeCell ref="J99:J103"/>
    <mergeCell ref="K99:K103"/>
    <mergeCell ref="R99:R103"/>
    <mergeCell ref="S99:S103"/>
    <mergeCell ref="R89:R93"/>
    <mergeCell ref="S89:S93"/>
    <mergeCell ref="R94:R98"/>
    <mergeCell ref="B134:B138"/>
    <mergeCell ref="G134:G138"/>
    <mergeCell ref="P134:P138"/>
    <mergeCell ref="O134:O138"/>
    <mergeCell ref="Q134:Q138"/>
    <mergeCell ref="R134:R138"/>
    <mergeCell ref="Q59:Q63"/>
    <mergeCell ref="M194:M198"/>
    <mergeCell ref="N194:N198"/>
    <mergeCell ref="O194:O198"/>
    <mergeCell ref="P194:P198"/>
    <mergeCell ref="O99:O103"/>
    <mergeCell ref="R84:R88"/>
    <mergeCell ref="R114:R118"/>
    <mergeCell ref="O114:O118"/>
    <mergeCell ref="Q114:Q118"/>
    <mergeCell ref="M109:M128"/>
    <mergeCell ref="N109:N128"/>
    <mergeCell ref="O109:O113"/>
    <mergeCell ref="P109:P128"/>
    <mergeCell ref="O124:O128"/>
    <mergeCell ref="Q139:Q143"/>
    <mergeCell ref="O139:O143"/>
    <mergeCell ref="R179:R183"/>
    <mergeCell ref="A139:A143"/>
    <mergeCell ref="L139:L143"/>
    <mergeCell ref="M139:M143"/>
    <mergeCell ref="N139:N143"/>
    <mergeCell ref="P139:P143"/>
    <mergeCell ref="G179:G183"/>
    <mergeCell ref="H179:H183"/>
    <mergeCell ref="A194:A198"/>
    <mergeCell ref="B194:B198"/>
    <mergeCell ref="G194:G198"/>
    <mergeCell ref="H194:H198"/>
    <mergeCell ref="I179:I183"/>
    <mergeCell ref="J179:J183"/>
    <mergeCell ref="A191:I192"/>
    <mergeCell ref="J192:K192"/>
    <mergeCell ref="J191:W191"/>
    <mergeCell ref="K179:K183"/>
    <mergeCell ref="A179:A183"/>
    <mergeCell ref="B179:B183"/>
    <mergeCell ref="P174:P178"/>
    <mergeCell ref="Q174:Q178"/>
    <mergeCell ref="T144:T148"/>
    <mergeCell ref="T149:T153"/>
    <mergeCell ref="T154:T158"/>
    <mergeCell ref="J94:J98"/>
    <mergeCell ref="K94:K98"/>
    <mergeCell ref="J132:K132"/>
    <mergeCell ref="M134:M138"/>
    <mergeCell ref="N134:N138"/>
    <mergeCell ref="R109:R113"/>
    <mergeCell ref="S109:S113"/>
    <mergeCell ref="S114:S118"/>
    <mergeCell ref="S134:S138"/>
    <mergeCell ref="J104:J108"/>
    <mergeCell ref="K104:K108"/>
    <mergeCell ref="L84:L108"/>
    <mergeCell ref="M84:M108"/>
    <mergeCell ref="N84:N108"/>
    <mergeCell ref="O104:O108"/>
    <mergeCell ref="J84:J88"/>
    <mergeCell ref="K84:K88"/>
    <mergeCell ref="L132:V132"/>
    <mergeCell ref="Q109:Q113"/>
    <mergeCell ref="O94:O98"/>
    <mergeCell ref="Q94:Q98"/>
    <mergeCell ref="Q99:Q103"/>
    <mergeCell ref="O89:O93"/>
    <mergeCell ref="Q89:Q93"/>
    <mergeCell ref="B99:B103"/>
    <mergeCell ref="I84:I88"/>
    <mergeCell ref="B84:B88"/>
    <mergeCell ref="G84:G88"/>
    <mergeCell ref="H84:H88"/>
    <mergeCell ref="B89:B93"/>
    <mergeCell ref="G89:G93"/>
    <mergeCell ref="H89:H93"/>
    <mergeCell ref="I99:I103"/>
    <mergeCell ref="E84:E88"/>
    <mergeCell ref="G99:G103"/>
    <mergeCell ref="H99:H103"/>
    <mergeCell ref="B94:B98"/>
    <mergeCell ref="G94:G98"/>
    <mergeCell ref="H94:H98"/>
    <mergeCell ref="I94:I98"/>
    <mergeCell ref="E89:E93"/>
    <mergeCell ref="E94:E98"/>
    <mergeCell ref="E99:E103"/>
    <mergeCell ref="I89:I93"/>
    <mergeCell ref="H134:H138"/>
    <mergeCell ref="I134:I138"/>
    <mergeCell ref="J134:J138"/>
    <mergeCell ref="K134:K138"/>
    <mergeCell ref="L134:L138"/>
    <mergeCell ref="L109:L128"/>
    <mergeCell ref="I119:I123"/>
    <mergeCell ref="J119:J123"/>
    <mergeCell ref="K119:K123"/>
    <mergeCell ref="I124:I128"/>
    <mergeCell ref="J124:J128"/>
    <mergeCell ref="K124:K128"/>
    <mergeCell ref="I114:I118"/>
    <mergeCell ref="I109:I113"/>
    <mergeCell ref="J109:J113"/>
    <mergeCell ref="J114:J118"/>
    <mergeCell ref="K114:K118"/>
    <mergeCell ref="K109:K113"/>
    <mergeCell ref="A109:A128"/>
    <mergeCell ref="B109:B113"/>
    <mergeCell ref="G109:G113"/>
    <mergeCell ref="H109:H113"/>
    <mergeCell ref="B119:B123"/>
    <mergeCell ref="G119:G123"/>
    <mergeCell ref="H119:H123"/>
    <mergeCell ref="B124:B128"/>
    <mergeCell ref="G124:G128"/>
    <mergeCell ref="H124:H128"/>
    <mergeCell ref="B114:B118"/>
    <mergeCell ref="G114:G118"/>
    <mergeCell ref="H114:H118"/>
    <mergeCell ref="A144:A148"/>
    <mergeCell ref="P184:P188"/>
    <mergeCell ref="S169:S173"/>
    <mergeCell ref="S164:S168"/>
    <mergeCell ref="R149:R153"/>
    <mergeCell ref="S154:S158"/>
    <mergeCell ref="R164:R168"/>
    <mergeCell ref="R154:R158"/>
    <mergeCell ref="N179:N183"/>
    <mergeCell ref="O179:O183"/>
    <mergeCell ref="N144:N148"/>
    <mergeCell ref="R144:R148"/>
    <mergeCell ref="P144:P148"/>
    <mergeCell ref="R174:R178"/>
    <mergeCell ref="N174:N178"/>
    <mergeCell ref="O174:O178"/>
    <mergeCell ref="R169:R173"/>
    <mergeCell ref="P154:P158"/>
    <mergeCell ref="O154:O158"/>
    <mergeCell ref="Q154:Q158"/>
    <mergeCell ref="P179:P183"/>
    <mergeCell ref="Q179:Q183"/>
    <mergeCell ref="Q184:Q188"/>
    <mergeCell ref="R184:R188"/>
    <mergeCell ref="B144:B148"/>
    <mergeCell ref="G144:G148"/>
    <mergeCell ref="H144:H148"/>
    <mergeCell ref="L179:L183"/>
    <mergeCell ref="M179:M183"/>
    <mergeCell ref="L144:L148"/>
    <mergeCell ref="J139:J143"/>
    <mergeCell ref="K139:K143"/>
    <mergeCell ref="M144:M148"/>
    <mergeCell ref="I144:I148"/>
    <mergeCell ref="H149:H153"/>
    <mergeCell ref="J144:J148"/>
    <mergeCell ref="K144:K148"/>
    <mergeCell ref="K174:K178"/>
    <mergeCell ref="M149:M153"/>
    <mergeCell ref="L149:L153"/>
    <mergeCell ref="I149:I153"/>
    <mergeCell ref="J149:J153"/>
    <mergeCell ref="K149:K153"/>
    <mergeCell ref="L174:L178"/>
    <mergeCell ref="L154:L158"/>
    <mergeCell ref="M154:M158"/>
    <mergeCell ref="K169:K173"/>
    <mergeCell ref="L169:L173"/>
    <mergeCell ref="A174:A178"/>
    <mergeCell ref="B174:B178"/>
    <mergeCell ref="G174:G178"/>
    <mergeCell ref="H174:H178"/>
    <mergeCell ref="I174:I178"/>
    <mergeCell ref="J174:J178"/>
    <mergeCell ref="A149:A153"/>
    <mergeCell ref="B149:B153"/>
    <mergeCell ref="G149:G153"/>
    <mergeCell ref="A154:A158"/>
    <mergeCell ref="B154:B158"/>
    <mergeCell ref="G154:G158"/>
    <mergeCell ref="I164:I168"/>
    <mergeCell ref="J164:J168"/>
    <mergeCell ref="H154:H158"/>
    <mergeCell ref="I154:I158"/>
    <mergeCell ref="A161:I162"/>
    <mergeCell ref="E154:E158"/>
    <mergeCell ref="I169:I173"/>
    <mergeCell ref="A169:A173"/>
    <mergeCell ref="B169:B173"/>
    <mergeCell ref="G169:G173"/>
    <mergeCell ref="H169:H173"/>
    <mergeCell ref="A164:A168"/>
    <mergeCell ref="K199:K203"/>
    <mergeCell ref="N164:N168"/>
    <mergeCell ref="M169:M173"/>
    <mergeCell ref="N169:N173"/>
    <mergeCell ref="O169:O173"/>
    <mergeCell ref="J169:J173"/>
    <mergeCell ref="P169:P173"/>
    <mergeCell ref="S199:S203"/>
    <mergeCell ref="M199:M203"/>
    <mergeCell ref="N199:N203"/>
    <mergeCell ref="O199:O203"/>
    <mergeCell ref="P199:P203"/>
    <mergeCell ref="L199:L203"/>
    <mergeCell ref="B164:B168"/>
    <mergeCell ref="G164:G168"/>
    <mergeCell ref="H164:H168"/>
    <mergeCell ref="L164:L168"/>
    <mergeCell ref="M164:M168"/>
    <mergeCell ref="Q199:Q203"/>
    <mergeCell ref="R199:R203"/>
    <mergeCell ref="J209:J213"/>
    <mergeCell ref="K209:K213"/>
    <mergeCell ref="L209:L213"/>
    <mergeCell ref="N204:N208"/>
    <mergeCell ref="O204:O208"/>
    <mergeCell ref="P204:P208"/>
    <mergeCell ref="P209:P213"/>
    <mergeCell ref="E204:E208"/>
    <mergeCell ref="E184:E188"/>
    <mergeCell ref="E194:E198"/>
    <mergeCell ref="E199:E203"/>
    <mergeCell ref="E164:E168"/>
    <mergeCell ref="E169:E173"/>
    <mergeCell ref="E174:E178"/>
    <mergeCell ref="E179:E183"/>
    <mergeCell ref="K164:K168"/>
    <mergeCell ref="J184:J188"/>
    <mergeCell ref="A209:A213"/>
    <mergeCell ref="B209:B213"/>
    <mergeCell ref="G209:G213"/>
    <mergeCell ref="H209:H213"/>
    <mergeCell ref="E209:E213"/>
    <mergeCell ref="I209:I213"/>
    <mergeCell ref="M209:M213"/>
    <mergeCell ref="N209:N213"/>
    <mergeCell ref="O209:O213"/>
    <mergeCell ref="A204:A208"/>
    <mergeCell ref="B204:B208"/>
    <mergeCell ref="G204:G208"/>
    <mergeCell ref="H204:H208"/>
    <mergeCell ref="I204:I208"/>
    <mergeCell ref="J204:J208"/>
    <mergeCell ref="K204:K208"/>
    <mergeCell ref="W204:W208"/>
    <mergeCell ref="T214:T218"/>
    <mergeCell ref="W214:W218"/>
    <mergeCell ref="W209:W213"/>
    <mergeCell ref="T209:T213"/>
    <mergeCell ref="U209:U213"/>
    <mergeCell ref="V209:V213"/>
    <mergeCell ref="U214:U218"/>
    <mergeCell ref="Q209:Q213"/>
    <mergeCell ref="R209:R213"/>
    <mergeCell ref="S209:S213"/>
    <mergeCell ref="V214:V218"/>
    <mergeCell ref="P214:P218"/>
    <mergeCell ref="Q214:Q218"/>
    <mergeCell ref="N214:N218"/>
    <mergeCell ref="L214:L218"/>
    <mergeCell ref="M214:M218"/>
    <mergeCell ref="A221:I222"/>
    <mergeCell ref="J222:K222"/>
    <mergeCell ref="A214:A218"/>
    <mergeCell ref="B214:B218"/>
    <mergeCell ref="G214:G218"/>
    <mergeCell ref="H214:H218"/>
    <mergeCell ref="I214:I218"/>
    <mergeCell ref="E214:E218"/>
    <mergeCell ref="J224:J228"/>
    <mergeCell ref="K224:K228"/>
    <mergeCell ref="J214:J218"/>
    <mergeCell ref="K214:K218"/>
    <mergeCell ref="A224:A228"/>
    <mergeCell ref="B224:B228"/>
    <mergeCell ref="G224:G228"/>
    <mergeCell ref="H224:H228"/>
    <mergeCell ref="E224:E228"/>
    <mergeCell ref="I224:I228"/>
    <mergeCell ref="N224:N228"/>
    <mergeCell ref="O224:O228"/>
    <mergeCell ref="P224:P228"/>
    <mergeCell ref="N229:N233"/>
    <mergeCell ref="O229:O233"/>
    <mergeCell ref="P229:P233"/>
    <mergeCell ref="Q229:Q233"/>
    <mergeCell ref="I229:I233"/>
    <mergeCell ref="J229:J233"/>
    <mergeCell ref="K229:K233"/>
    <mergeCell ref="L229:L233"/>
    <mergeCell ref="M229:M233"/>
    <mergeCell ref="A234:A238"/>
    <mergeCell ref="B234:B238"/>
    <mergeCell ref="G234:G238"/>
    <mergeCell ref="H234:H238"/>
    <mergeCell ref="E234:E238"/>
    <mergeCell ref="A229:A233"/>
    <mergeCell ref="B229:B233"/>
    <mergeCell ref="G229:G233"/>
    <mergeCell ref="H229:H233"/>
    <mergeCell ref="E229:E233"/>
    <mergeCell ref="M234:M238"/>
    <mergeCell ref="N234:N238"/>
    <mergeCell ref="O234:O238"/>
    <mergeCell ref="P234:P238"/>
    <mergeCell ref="I234:I238"/>
    <mergeCell ref="J234:J238"/>
    <mergeCell ref="K234:K238"/>
    <mergeCell ref="L234:L238"/>
    <mergeCell ref="T84:T88"/>
    <mergeCell ref="T89:T93"/>
    <mergeCell ref="T94:T98"/>
    <mergeCell ref="Q234:Q238"/>
    <mergeCell ref="R234:R238"/>
    <mergeCell ref="S234:S238"/>
    <mergeCell ref="S229:S233"/>
    <mergeCell ref="S224:S228"/>
    <mergeCell ref="J221:W221"/>
    <mergeCell ref="O214:O218"/>
    <mergeCell ref="O119:O123"/>
    <mergeCell ref="Q119:Q123"/>
    <mergeCell ref="T99:T103"/>
    <mergeCell ref="T109:T113"/>
    <mergeCell ref="T114:T118"/>
    <mergeCell ref="T119:T123"/>
    <mergeCell ref="W34:W38"/>
    <mergeCell ref="W39:W43"/>
    <mergeCell ref="W44:W48"/>
    <mergeCell ref="W49:W53"/>
    <mergeCell ref="W54:W58"/>
    <mergeCell ref="W29:W33"/>
    <mergeCell ref="W79:W83"/>
    <mergeCell ref="T169:T173"/>
    <mergeCell ref="T174:T178"/>
    <mergeCell ref="W169:W173"/>
    <mergeCell ref="W174:W178"/>
    <mergeCell ref="U169:U173"/>
    <mergeCell ref="T104:T108"/>
    <mergeCell ref="W104:W108"/>
    <mergeCell ref="W132:W133"/>
    <mergeCell ref="T134:T138"/>
    <mergeCell ref="W119:W123"/>
    <mergeCell ref="W124:W128"/>
    <mergeCell ref="V124:V128"/>
    <mergeCell ref="J131:W131"/>
    <mergeCell ref="P84:P108"/>
    <mergeCell ref="Q104:Q108"/>
    <mergeCell ref="O84:O88"/>
    <mergeCell ref="Q84:Q88"/>
    <mergeCell ref="A84:A108"/>
    <mergeCell ref="B104:B108"/>
    <mergeCell ref="G104:G108"/>
    <mergeCell ref="H104:H108"/>
    <mergeCell ref="I104:I108"/>
    <mergeCell ref="M59:M83"/>
    <mergeCell ref="N59:N83"/>
    <mergeCell ref="O79:O83"/>
    <mergeCell ref="P59:P83"/>
    <mergeCell ref="O74:O78"/>
    <mergeCell ref="O64:O68"/>
    <mergeCell ref="O59:O63"/>
    <mergeCell ref="A59:A83"/>
    <mergeCell ref="B79:B83"/>
    <mergeCell ref="G79:G83"/>
    <mergeCell ref="H79:H83"/>
    <mergeCell ref="B64:B68"/>
    <mergeCell ref="G64:G68"/>
    <mergeCell ref="K79:K83"/>
    <mergeCell ref="L59:L83"/>
    <mergeCell ref="I64:I68"/>
    <mergeCell ref="I59:I63"/>
    <mergeCell ref="J59:J63"/>
    <mergeCell ref="J64:J68"/>
    <mergeCell ref="A4:A33"/>
    <mergeCell ref="B29:B33"/>
    <mergeCell ref="G29:G33"/>
    <mergeCell ref="H29:H33"/>
    <mergeCell ref="G19:G23"/>
    <mergeCell ref="H19:H23"/>
    <mergeCell ref="B14:B18"/>
    <mergeCell ref="G14:G18"/>
    <mergeCell ref="H14:H18"/>
    <mergeCell ref="B19:B23"/>
    <mergeCell ref="B24:B28"/>
    <mergeCell ref="G9:G13"/>
    <mergeCell ref="H9:H13"/>
    <mergeCell ref="E9:E13"/>
    <mergeCell ref="J54:J58"/>
    <mergeCell ref="K54:K58"/>
    <mergeCell ref="Q29:Q33"/>
    <mergeCell ref="R29:R33"/>
    <mergeCell ref="Q54:Q58"/>
    <mergeCell ref="R54:R58"/>
    <mergeCell ref="E29:E33"/>
    <mergeCell ref="E34:E38"/>
    <mergeCell ref="E39:E43"/>
    <mergeCell ref="E44:E48"/>
    <mergeCell ref="K44:K48"/>
    <mergeCell ref="O44:O48"/>
    <mergeCell ref="Q44:Q48"/>
    <mergeCell ref="R44:R48"/>
    <mergeCell ref="R49:R53"/>
    <mergeCell ref="Q39:Q43"/>
    <mergeCell ref="Q34:Q38"/>
    <mergeCell ref="R34:R38"/>
    <mergeCell ref="R39:R43"/>
    <mergeCell ref="K49:K53"/>
    <mergeCell ref="Q49:Q53"/>
    <mergeCell ref="P34:P58"/>
    <mergeCell ref="O49:O53"/>
    <mergeCell ref="I74:I78"/>
    <mergeCell ref="J74:J78"/>
    <mergeCell ref="I79:I83"/>
    <mergeCell ref="J79:J83"/>
    <mergeCell ref="K59:K63"/>
    <mergeCell ref="I69:I73"/>
    <mergeCell ref="J69:J73"/>
    <mergeCell ref="K69:K73"/>
    <mergeCell ref="K74:K78"/>
    <mergeCell ref="K64:K68"/>
    <mergeCell ref="E104:E108"/>
    <mergeCell ref="E54:E58"/>
    <mergeCell ref="E59:E63"/>
    <mergeCell ref="E64:E68"/>
    <mergeCell ref="E69:E73"/>
    <mergeCell ref="E134:E138"/>
    <mergeCell ref="E139:E143"/>
    <mergeCell ref="E144:E148"/>
    <mergeCell ref="E149:E153"/>
    <mergeCell ref="E109:E113"/>
    <mergeCell ref="E114:E118"/>
    <mergeCell ref="E119:E123"/>
    <mergeCell ref="E124:E128"/>
    <mergeCell ref="A131:I132"/>
    <mergeCell ref="A134:A138"/>
    <mergeCell ref="E79:E83"/>
    <mergeCell ref="A34:A58"/>
    <mergeCell ref="B54:B58"/>
    <mergeCell ref="G54:G58"/>
    <mergeCell ref="H54:H58"/>
    <mergeCell ref="I54:I58"/>
    <mergeCell ref="B139:B143"/>
    <mergeCell ref="G139:G143"/>
    <mergeCell ref="H139:H14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Q208"/>
  <sheetViews>
    <sheetView workbookViewId="0">
      <pane xSplit="2" ySplit="3" topLeftCell="C148" activePane="bottomRight" state="frozen"/>
      <selection pane="topRight" activeCell="C1" sqref="C1"/>
      <selection pane="bottomLeft" activeCell="A4" sqref="A4"/>
      <selection pane="bottomRight" activeCell="N156" sqref="N156:N160"/>
    </sheetView>
  </sheetViews>
  <sheetFormatPr baseColWidth="10" defaultRowHeight="12.75" x14ac:dyDescent="0.2"/>
  <cols>
    <col min="1" max="1" width="11.140625" style="2" bestFit="1" customWidth="1"/>
    <col min="2" max="2" width="15.140625" style="2" bestFit="1" customWidth="1"/>
    <col min="3" max="3" width="5.5703125" style="2" bestFit="1" customWidth="1"/>
    <col min="4" max="4" width="11.140625" style="2" bestFit="1" customWidth="1"/>
    <col min="5" max="5" width="10.42578125" style="55" bestFit="1" customWidth="1"/>
    <col min="6" max="6" width="15.140625" style="2" customWidth="1"/>
    <col min="7" max="7" width="9.28515625" style="2" bestFit="1" customWidth="1"/>
    <col min="8" max="8" width="25.28515625" style="2" bestFit="1" customWidth="1"/>
    <col min="9" max="9" width="20" style="2" bestFit="1" customWidth="1"/>
    <col min="10" max="10" width="20" style="2" customWidth="1"/>
    <col min="11" max="11" width="18.5703125" style="2" bestFit="1" customWidth="1"/>
    <col min="12" max="12" width="13.42578125" style="2" bestFit="1" customWidth="1"/>
    <col min="13" max="13" width="18.28515625" style="2" bestFit="1" customWidth="1"/>
    <col min="14" max="14" width="26.42578125" style="2" bestFit="1" customWidth="1"/>
    <col min="15" max="15" width="12" style="55" bestFit="1" customWidth="1"/>
    <col min="16" max="16" width="18.28515625" style="2" bestFit="1" customWidth="1"/>
    <col min="17" max="17" width="20" style="2" bestFit="1" customWidth="1"/>
    <col min="18" max="18" width="13.140625" style="55" customWidth="1"/>
    <col min="19" max="24" width="25.7109375" style="2" customWidth="1"/>
    <col min="25" max="25" width="11.42578125" style="2"/>
    <col min="26" max="26" width="15.85546875" style="2" customWidth="1"/>
    <col min="27" max="27" width="11.42578125" style="2"/>
    <col min="28" max="28" width="13" style="2" customWidth="1"/>
    <col min="29" max="30" width="13.7109375" style="2" customWidth="1"/>
    <col min="31" max="31" width="12.85546875" style="2" customWidth="1"/>
    <col min="32" max="32" width="11.42578125" style="2"/>
    <col min="33" max="33" width="12.42578125" style="2" customWidth="1"/>
    <col min="34" max="34" width="11.42578125" style="2"/>
    <col min="35" max="35" width="12.85546875" style="2" customWidth="1"/>
    <col min="36" max="36" width="12.42578125" style="2" customWidth="1"/>
    <col min="37" max="37" width="14.85546875" style="2" customWidth="1"/>
    <col min="38" max="38" width="13.140625" style="2" customWidth="1"/>
    <col min="39" max="40" width="11.42578125" style="2"/>
    <col min="41" max="41" width="14.85546875" style="2" customWidth="1"/>
    <col min="42" max="16384" width="11.42578125" style="2"/>
  </cols>
  <sheetData>
    <row r="1" spans="1:25" x14ac:dyDescent="0.2">
      <c r="A1" s="280" t="s">
        <v>104</v>
      </c>
      <c r="B1" s="281"/>
      <c r="C1" s="281"/>
      <c r="D1" s="281"/>
      <c r="E1" s="281"/>
      <c r="F1" s="281"/>
      <c r="G1" s="281"/>
      <c r="H1" s="281"/>
      <c r="I1" s="282"/>
      <c r="J1" s="189" t="s">
        <v>23</v>
      </c>
      <c r="K1" s="190"/>
      <c r="L1" s="190"/>
      <c r="M1" s="190"/>
      <c r="N1" s="190"/>
      <c r="O1" s="190"/>
      <c r="P1" s="190"/>
      <c r="Q1" s="190"/>
      <c r="R1" s="190"/>
      <c r="S1" s="190"/>
      <c r="T1" s="191"/>
      <c r="U1" s="110"/>
      <c r="V1" s="110"/>
      <c r="W1" s="110"/>
      <c r="X1" s="110"/>
      <c r="Y1" s="11"/>
    </row>
    <row r="2" spans="1:25" ht="12.75" customHeight="1" x14ac:dyDescent="0.2">
      <c r="A2" s="283"/>
      <c r="B2" s="284"/>
      <c r="C2" s="284"/>
      <c r="D2" s="284"/>
      <c r="E2" s="284"/>
      <c r="F2" s="284"/>
      <c r="G2" s="284"/>
      <c r="H2" s="284"/>
      <c r="I2" s="285"/>
      <c r="J2" s="189" t="s">
        <v>0</v>
      </c>
      <c r="K2" s="191"/>
      <c r="L2" s="189" t="s">
        <v>22</v>
      </c>
      <c r="M2" s="190"/>
      <c r="N2" s="190"/>
      <c r="O2" s="190"/>
      <c r="P2" s="190"/>
      <c r="Q2" s="190"/>
      <c r="R2" s="190"/>
      <c r="S2" s="191"/>
      <c r="T2" s="163" t="s">
        <v>95</v>
      </c>
      <c r="U2" s="111"/>
      <c r="V2" s="111"/>
      <c r="W2" s="112"/>
      <c r="X2" s="112"/>
    </row>
    <row r="3" spans="1:25" s="19" customFormat="1" ht="38.25" x14ac:dyDescent="0.2">
      <c r="A3" s="5" t="s">
        <v>1</v>
      </c>
      <c r="B3" s="5" t="s">
        <v>91</v>
      </c>
      <c r="C3" s="6" t="s">
        <v>2</v>
      </c>
      <c r="D3" s="6" t="s">
        <v>3</v>
      </c>
      <c r="E3" s="38" t="s">
        <v>4</v>
      </c>
      <c r="F3" s="6" t="s">
        <v>5</v>
      </c>
      <c r="G3" s="6" t="s">
        <v>6</v>
      </c>
      <c r="H3" s="8" t="s">
        <v>25</v>
      </c>
      <c r="I3" s="7" t="s">
        <v>37</v>
      </c>
      <c r="J3" s="7" t="s">
        <v>39</v>
      </c>
      <c r="K3" s="1" t="s">
        <v>38</v>
      </c>
      <c r="L3" s="9" t="s">
        <v>28</v>
      </c>
      <c r="M3" s="9" t="s">
        <v>7</v>
      </c>
      <c r="N3" s="9" t="s">
        <v>27</v>
      </c>
      <c r="O3" s="61" t="s">
        <v>26</v>
      </c>
      <c r="P3" s="9" t="s">
        <v>7</v>
      </c>
      <c r="Q3" s="6" t="s">
        <v>26</v>
      </c>
      <c r="R3" s="38" t="s">
        <v>42</v>
      </c>
      <c r="S3" s="6" t="s">
        <v>43</v>
      </c>
      <c r="T3" s="205"/>
      <c r="U3" s="113"/>
      <c r="V3" s="113"/>
      <c r="W3" s="112"/>
      <c r="X3" s="112"/>
    </row>
    <row r="4" spans="1:25" s="19" customFormat="1" x14ac:dyDescent="0.2">
      <c r="A4" s="160" t="s">
        <v>12</v>
      </c>
      <c r="B4" s="147">
        <v>-200</v>
      </c>
      <c r="C4" s="1">
        <v>1</v>
      </c>
      <c r="D4" s="67">
        <v>-0.200021</v>
      </c>
      <c r="E4" s="201">
        <f>[1]dérive!$C$183*1000</f>
        <v>2.0999999999993246E-5</v>
      </c>
      <c r="F4" s="68">
        <f>D4+$E$4</f>
        <v>-0.2</v>
      </c>
      <c r="G4" s="165">
        <f>AVERAGE(F4:F8)</f>
        <v>-0.2</v>
      </c>
      <c r="H4" s="165">
        <f>G4-(B4/1000)</f>
        <v>0</v>
      </c>
      <c r="I4" s="138">
        <f>(STDEV(F4:F8)/SQRT(5))/1000000</f>
        <v>0</v>
      </c>
      <c r="J4" s="141">
        <f>5.5/3</f>
        <v>1.8333333333333333</v>
      </c>
      <c r="K4" s="138">
        <f>I4*J4</f>
        <v>0</v>
      </c>
      <c r="L4" s="160">
        <v>1.0000000000000001E-9</v>
      </c>
      <c r="M4" s="160">
        <f>SQRT(12)</f>
        <v>3.4641016151377544</v>
      </c>
      <c r="N4" s="138">
        <f>L4/M4</f>
        <v>2.8867513459481294E-10</v>
      </c>
      <c r="O4" s="144">
        <f>[1]dérive!$D$183</f>
        <v>5.0000000000000001E-9</v>
      </c>
      <c r="P4" s="160">
        <v>2</v>
      </c>
      <c r="Q4" s="138">
        <f>O4/$P$4</f>
        <v>2.5000000000000001E-9</v>
      </c>
      <c r="R4" s="156"/>
      <c r="S4" s="138">
        <f>Q4</f>
        <v>2.5000000000000001E-9</v>
      </c>
      <c r="T4" s="138">
        <f>SQRT((K4^2)+(Q4^2)+(S4^2)+($N$4^2))</f>
        <v>3.547299442298794E-9</v>
      </c>
      <c r="U4" s="59"/>
      <c r="V4" s="59"/>
      <c r="W4" s="59"/>
      <c r="X4" s="42"/>
    </row>
    <row r="5" spans="1:25" s="19" customFormat="1" x14ac:dyDescent="0.2">
      <c r="A5" s="142"/>
      <c r="B5" s="168"/>
      <c r="C5" s="1">
        <v>2</v>
      </c>
      <c r="D5" s="67">
        <v>-0.200021</v>
      </c>
      <c r="E5" s="251"/>
      <c r="F5" s="68">
        <f>D5+$E$4</f>
        <v>-0.2</v>
      </c>
      <c r="G5" s="166"/>
      <c r="H5" s="236"/>
      <c r="I5" s="139"/>
      <c r="J5" s="142"/>
      <c r="K5" s="139"/>
      <c r="L5" s="142"/>
      <c r="M5" s="142"/>
      <c r="N5" s="142"/>
      <c r="O5" s="145"/>
      <c r="P5" s="142"/>
      <c r="Q5" s="139"/>
      <c r="R5" s="157"/>
      <c r="S5" s="139"/>
      <c r="T5" s="142"/>
      <c r="U5" s="114"/>
      <c r="V5" s="114"/>
      <c r="W5" s="46"/>
      <c r="X5" s="30"/>
    </row>
    <row r="6" spans="1:25" s="19" customFormat="1" x14ac:dyDescent="0.2">
      <c r="A6" s="142"/>
      <c r="B6" s="168"/>
      <c r="C6" s="1">
        <v>3</v>
      </c>
      <c r="D6" s="67">
        <v>-0.200021</v>
      </c>
      <c r="E6" s="251"/>
      <c r="F6" s="68">
        <f>D6+$E$4</f>
        <v>-0.2</v>
      </c>
      <c r="G6" s="166"/>
      <c r="H6" s="236"/>
      <c r="I6" s="139"/>
      <c r="J6" s="142"/>
      <c r="K6" s="139"/>
      <c r="L6" s="142"/>
      <c r="M6" s="142"/>
      <c r="N6" s="142"/>
      <c r="O6" s="145"/>
      <c r="P6" s="142"/>
      <c r="Q6" s="139"/>
      <c r="R6" s="157"/>
      <c r="S6" s="139"/>
      <c r="T6" s="142"/>
      <c r="U6" s="114"/>
      <c r="V6" s="114"/>
      <c r="W6" s="46"/>
      <c r="X6" s="30"/>
    </row>
    <row r="7" spans="1:25" s="19" customFormat="1" x14ac:dyDescent="0.2">
      <c r="A7" s="142"/>
      <c r="B7" s="168"/>
      <c r="C7" s="1">
        <v>4</v>
      </c>
      <c r="D7" s="67">
        <v>-0.200021</v>
      </c>
      <c r="E7" s="251"/>
      <c r="F7" s="68">
        <f>D7+$E$4</f>
        <v>-0.2</v>
      </c>
      <c r="G7" s="166"/>
      <c r="H7" s="236"/>
      <c r="I7" s="139"/>
      <c r="J7" s="142"/>
      <c r="K7" s="139"/>
      <c r="L7" s="142"/>
      <c r="M7" s="142"/>
      <c r="N7" s="142"/>
      <c r="O7" s="145"/>
      <c r="P7" s="142"/>
      <c r="Q7" s="139"/>
      <c r="R7" s="157"/>
      <c r="S7" s="139"/>
      <c r="T7" s="142"/>
      <c r="U7" s="114"/>
      <c r="V7" s="114"/>
      <c r="W7" s="46"/>
      <c r="X7" s="30"/>
    </row>
    <row r="8" spans="1:25" s="19" customFormat="1" x14ac:dyDescent="0.2">
      <c r="A8" s="142"/>
      <c r="B8" s="169"/>
      <c r="C8" s="1">
        <v>5</v>
      </c>
      <c r="D8" s="67">
        <v>-0.200021</v>
      </c>
      <c r="E8" s="252"/>
      <c r="F8" s="68">
        <f>D8+$E$4</f>
        <v>-0.2</v>
      </c>
      <c r="G8" s="167"/>
      <c r="H8" s="286"/>
      <c r="I8" s="140"/>
      <c r="J8" s="143"/>
      <c r="K8" s="140"/>
      <c r="L8" s="142"/>
      <c r="M8" s="142"/>
      <c r="N8" s="142"/>
      <c r="O8" s="146"/>
      <c r="P8" s="142"/>
      <c r="Q8" s="140"/>
      <c r="R8" s="158"/>
      <c r="S8" s="140"/>
      <c r="T8" s="143"/>
      <c r="U8" s="114"/>
      <c r="V8" s="114"/>
      <c r="W8" s="46"/>
      <c r="X8" s="30"/>
    </row>
    <row r="9" spans="1:25" s="19" customFormat="1" x14ac:dyDescent="0.2">
      <c r="A9" s="142"/>
      <c r="B9" s="147">
        <v>1</v>
      </c>
      <c r="C9" s="6">
        <v>1</v>
      </c>
      <c r="D9" s="49">
        <v>1.0035000000000001</v>
      </c>
      <c r="E9" s="214">
        <f>[1]dérive!$C$174*1000000</f>
        <v>-1.9999999999997797E-4</v>
      </c>
      <c r="F9" s="37">
        <f>D9+$E$9</f>
        <v>1.0033000000000001</v>
      </c>
      <c r="G9" s="153">
        <f>AVERAGE(F9:F13)</f>
        <v>1.0033000000000001</v>
      </c>
      <c r="H9" s="153">
        <f>G9-B9</f>
        <v>3.3000000000000806E-3</v>
      </c>
      <c r="I9" s="138">
        <f>(STDEV(F9:F13)/SQRT(5))/1000000</f>
        <v>1.4491376746191671E-10</v>
      </c>
      <c r="J9" s="141">
        <f>5.5/3</f>
        <v>1.8333333333333333</v>
      </c>
      <c r="K9" s="138">
        <f>I9*J9</f>
        <v>2.6567524034684727E-10</v>
      </c>
      <c r="L9" s="142"/>
      <c r="M9" s="142"/>
      <c r="N9" s="142"/>
      <c r="O9" s="144">
        <f>[1]dérive!$D$174</f>
        <v>2.0000000000000001E-10</v>
      </c>
      <c r="P9" s="142"/>
      <c r="Q9" s="138">
        <f>O9/$P$4</f>
        <v>1E-10</v>
      </c>
      <c r="R9" s="156"/>
      <c r="S9" s="138">
        <f>Q9</f>
        <v>1E-10</v>
      </c>
      <c r="T9" s="138">
        <f>SQRT((K9^2)+(Q9^2)+(S9^2)+($N$4^2))</f>
        <v>4.1703317214184343E-10</v>
      </c>
      <c r="U9" s="59"/>
      <c r="V9" s="59"/>
      <c r="W9" s="46"/>
      <c r="X9" s="30"/>
    </row>
    <row r="10" spans="1:25" s="19" customFormat="1" x14ac:dyDescent="0.2">
      <c r="A10" s="142"/>
      <c r="B10" s="142"/>
      <c r="C10" s="6">
        <v>2</v>
      </c>
      <c r="D10" s="49">
        <v>1.0039</v>
      </c>
      <c r="E10" s="244"/>
      <c r="F10" s="37">
        <f>D10+$E$9</f>
        <v>1.0037</v>
      </c>
      <c r="G10" s="154"/>
      <c r="H10" s="154"/>
      <c r="I10" s="139"/>
      <c r="J10" s="142"/>
      <c r="K10" s="139"/>
      <c r="L10" s="142"/>
      <c r="M10" s="142"/>
      <c r="N10" s="142"/>
      <c r="O10" s="145"/>
      <c r="P10" s="142"/>
      <c r="Q10" s="139"/>
      <c r="R10" s="157"/>
      <c r="S10" s="139"/>
      <c r="T10" s="142"/>
      <c r="U10" s="114"/>
      <c r="V10" s="114"/>
      <c r="W10" s="46"/>
      <c r="X10" s="30"/>
    </row>
    <row r="11" spans="1:25" x14ac:dyDescent="0.2">
      <c r="A11" s="142"/>
      <c r="B11" s="142"/>
      <c r="C11" s="1">
        <v>3</v>
      </c>
      <c r="D11" s="49">
        <v>1.0029999999999999</v>
      </c>
      <c r="E11" s="244"/>
      <c r="F11" s="37">
        <f>D11+$E$9</f>
        <v>1.0027999999999999</v>
      </c>
      <c r="G11" s="154"/>
      <c r="H11" s="154"/>
      <c r="I11" s="139"/>
      <c r="J11" s="142"/>
      <c r="K11" s="139"/>
      <c r="L11" s="142"/>
      <c r="M11" s="142"/>
      <c r="N11" s="142"/>
      <c r="O11" s="145"/>
      <c r="P11" s="142"/>
      <c r="Q11" s="139"/>
      <c r="R11" s="157"/>
      <c r="S11" s="139"/>
      <c r="T11" s="142"/>
      <c r="U11" s="114"/>
      <c r="V11" s="114"/>
      <c r="W11" s="46"/>
      <c r="X11" s="30"/>
    </row>
    <row r="12" spans="1:25" x14ac:dyDescent="0.2">
      <c r="A12" s="142"/>
      <c r="B12" s="142"/>
      <c r="C12" s="1">
        <v>4</v>
      </c>
      <c r="D12" s="49">
        <v>1.0035000000000001</v>
      </c>
      <c r="E12" s="244"/>
      <c r="F12" s="37">
        <f>D12+$E$9</f>
        <v>1.0033000000000001</v>
      </c>
      <c r="G12" s="154"/>
      <c r="H12" s="154"/>
      <c r="I12" s="139"/>
      <c r="J12" s="142"/>
      <c r="K12" s="139"/>
      <c r="L12" s="142"/>
      <c r="M12" s="142"/>
      <c r="N12" s="142"/>
      <c r="O12" s="145"/>
      <c r="P12" s="142"/>
      <c r="Q12" s="139"/>
      <c r="R12" s="157"/>
      <c r="S12" s="139"/>
      <c r="T12" s="142"/>
      <c r="U12" s="114"/>
      <c r="V12" s="114"/>
      <c r="W12" s="46"/>
      <c r="X12" s="30"/>
    </row>
    <row r="13" spans="1:25" x14ac:dyDescent="0.2">
      <c r="A13" s="142"/>
      <c r="B13" s="143"/>
      <c r="C13" s="1">
        <v>5</v>
      </c>
      <c r="D13" s="49">
        <v>1.0036</v>
      </c>
      <c r="E13" s="245"/>
      <c r="F13" s="37">
        <f>D13+$E$9</f>
        <v>1.0034000000000001</v>
      </c>
      <c r="G13" s="155"/>
      <c r="H13" s="155"/>
      <c r="I13" s="140"/>
      <c r="J13" s="143"/>
      <c r="K13" s="140"/>
      <c r="L13" s="142"/>
      <c r="M13" s="142"/>
      <c r="N13" s="142"/>
      <c r="O13" s="146"/>
      <c r="P13" s="142"/>
      <c r="Q13" s="140"/>
      <c r="R13" s="158"/>
      <c r="S13" s="140"/>
      <c r="T13" s="143"/>
      <c r="U13" s="114"/>
      <c r="V13" s="114"/>
      <c r="W13" s="46"/>
      <c r="X13" s="30"/>
    </row>
    <row r="14" spans="1:25" x14ac:dyDescent="0.2">
      <c r="A14" s="142"/>
      <c r="B14" s="147">
        <v>20</v>
      </c>
      <c r="C14" s="6">
        <v>1</v>
      </c>
      <c r="D14" s="49">
        <v>20.004999999999999</v>
      </c>
      <c r="E14" s="214">
        <f>[1]dérive!$C$175*1000000</f>
        <v>-2.8000000000005798E-3</v>
      </c>
      <c r="F14" s="37">
        <f>D14+$E$14</f>
        <v>20.002199999999998</v>
      </c>
      <c r="G14" s="153">
        <f>AVERAGE(F14:F18)</f>
        <v>20.002360000000003</v>
      </c>
      <c r="H14" s="153">
        <f>G14-B14</f>
        <v>2.3600000000030263E-3</v>
      </c>
      <c r="I14" s="138">
        <f>(STDEV(F14:F18)/SQRT(5))/1000000</f>
        <v>1.029563014104582E-10</v>
      </c>
      <c r="J14" s="141">
        <f>5.5/3</f>
        <v>1.8333333333333333</v>
      </c>
      <c r="K14" s="138">
        <f>I14*J14</f>
        <v>1.887532192525067E-10</v>
      </c>
      <c r="L14" s="142"/>
      <c r="M14" s="142"/>
      <c r="N14" s="142"/>
      <c r="O14" s="144">
        <f>[1]dérive!$D$175</f>
        <v>6E-10</v>
      </c>
      <c r="P14" s="142"/>
      <c r="Q14" s="138">
        <f>O14/$P$4</f>
        <v>3E-10</v>
      </c>
      <c r="R14" s="156"/>
      <c r="S14" s="138">
        <f>Q14</f>
        <v>3E-10</v>
      </c>
      <c r="T14" s="138">
        <f>SQRT((K14^2)+(Q14^2)+(S14^2)+($N$4^2))</f>
        <v>5.467733635717072E-10</v>
      </c>
      <c r="U14" s="114"/>
      <c r="V14" s="114"/>
      <c r="W14" s="46"/>
      <c r="X14" s="30"/>
    </row>
    <row r="15" spans="1:25" x14ac:dyDescent="0.2">
      <c r="A15" s="142"/>
      <c r="B15" s="142"/>
      <c r="C15" s="6">
        <v>2</v>
      </c>
      <c r="D15" s="49">
        <v>20.005400000000002</v>
      </c>
      <c r="E15" s="244"/>
      <c r="F15" s="37">
        <f>D15+$E$14</f>
        <v>20.002600000000001</v>
      </c>
      <c r="G15" s="154"/>
      <c r="H15" s="154"/>
      <c r="I15" s="139"/>
      <c r="J15" s="142"/>
      <c r="K15" s="139"/>
      <c r="L15" s="142"/>
      <c r="M15" s="142"/>
      <c r="N15" s="142"/>
      <c r="O15" s="145"/>
      <c r="P15" s="142"/>
      <c r="Q15" s="139"/>
      <c r="R15" s="157"/>
      <c r="S15" s="139"/>
      <c r="T15" s="142"/>
      <c r="U15" s="114"/>
      <c r="V15" s="114"/>
      <c r="W15" s="46"/>
      <c r="X15" s="30"/>
    </row>
    <row r="16" spans="1:25" x14ac:dyDescent="0.2">
      <c r="A16" s="142"/>
      <c r="B16" s="142"/>
      <c r="C16" s="1">
        <v>3</v>
      </c>
      <c r="D16" s="49">
        <v>20.005400000000002</v>
      </c>
      <c r="E16" s="244"/>
      <c r="F16" s="37">
        <f>D16+$E$14</f>
        <v>20.002600000000001</v>
      </c>
      <c r="G16" s="154"/>
      <c r="H16" s="154"/>
      <c r="I16" s="139"/>
      <c r="J16" s="142"/>
      <c r="K16" s="139"/>
      <c r="L16" s="142"/>
      <c r="M16" s="142"/>
      <c r="N16" s="142"/>
      <c r="O16" s="145"/>
      <c r="P16" s="142"/>
      <c r="Q16" s="139"/>
      <c r="R16" s="157"/>
      <c r="S16" s="139"/>
      <c r="T16" s="142"/>
      <c r="U16" s="114"/>
      <c r="V16" s="114"/>
      <c r="W16" s="46"/>
      <c r="X16" s="30"/>
    </row>
    <row r="17" spans="1:24" x14ac:dyDescent="0.2">
      <c r="A17" s="142"/>
      <c r="B17" s="142"/>
      <c r="C17" s="1">
        <v>4</v>
      </c>
      <c r="D17" s="49">
        <v>20.005099999999999</v>
      </c>
      <c r="E17" s="244"/>
      <c r="F17" s="37">
        <f>D17+$E$14</f>
        <v>20.002299999999998</v>
      </c>
      <c r="G17" s="154"/>
      <c r="H17" s="154"/>
      <c r="I17" s="139"/>
      <c r="J17" s="142"/>
      <c r="K17" s="139"/>
      <c r="L17" s="142"/>
      <c r="M17" s="142"/>
      <c r="N17" s="142"/>
      <c r="O17" s="145"/>
      <c r="P17" s="142"/>
      <c r="Q17" s="139"/>
      <c r="R17" s="157"/>
      <c r="S17" s="139"/>
      <c r="T17" s="142"/>
      <c r="U17" s="114"/>
      <c r="V17" s="114"/>
      <c r="W17" s="46"/>
      <c r="X17" s="30"/>
    </row>
    <row r="18" spans="1:24" x14ac:dyDescent="0.2">
      <c r="A18" s="142"/>
      <c r="B18" s="143"/>
      <c r="C18" s="1">
        <v>5</v>
      </c>
      <c r="D18" s="49">
        <v>20.004899999999999</v>
      </c>
      <c r="E18" s="245"/>
      <c r="F18" s="37">
        <f>D18+$E$14</f>
        <v>20.002099999999999</v>
      </c>
      <c r="G18" s="155"/>
      <c r="H18" s="155"/>
      <c r="I18" s="140"/>
      <c r="J18" s="143"/>
      <c r="K18" s="140"/>
      <c r="L18" s="142"/>
      <c r="M18" s="142"/>
      <c r="N18" s="142"/>
      <c r="O18" s="146"/>
      <c r="P18" s="142"/>
      <c r="Q18" s="140"/>
      <c r="R18" s="158"/>
      <c r="S18" s="140"/>
      <c r="T18" s="143"/>
      <c r="U18" s="114"/>
      <c r="V18" s="114"/>
      <c r="W18" s="46"/>
      <c r="X18" s="30"/>
    </row>
    <row r="19" spans="1:24" x14ac:dyDescent="0.2">
      <c r="A19" s="142"/>
      <c r="B19" s="147">
        <v>50</v>
      </c>
      <c r="C19" s="1">
        <v>1</v>
      </c>
      <c r="D19" s="49">
        <v>50.0062</v>
      </c>
      <c r="E19" s="214">
        <f>[1]dérive!$C$176*1000000</f>
        <v>-6.5000000000026148E-3</v>
      </c>
      <c r="F19" s="37">
        <f>D19+$E$19</f>
        <v>49.999699999999997</v>
      </c>
      <c r="G19" s="153">
        <f>AVERAGE(F19:F23)</f>
        <v>49.999739999999996</v>
      </c>
      <c r="H19" s="153">
        <f>G19-B19</f>
        <v>-2.6000000000436785E-4</v>
      </c>
      <c r="I19" s="138">
        <f>(STDEV(F19:F23)/SQRT(5))/1000000</f>
        <v>5.0990195135530311E-11</v>
      </c>
      <c r="J19" s="141">
        <f>5.5/3</f>
        <v>1.8333333333333333</v>
      </c>
      <c r="K19" s="138">
        <f>I19*J19</f>
        <v>9.3482024415138907E-11</v>
      </c>
      <c r="L19" s="142"/>
      <c r="M19" s="142"/>
      <c r="N19" s="142"/>
      <c r="O19" s="144">
        <f>[1]dérive!$D$176</f>
        <v>2.0000000000000001E-9</v>
      </c>
      <c r="P19" s="142"/>
      <c r="Q19" s="138">
        <f>O19/$P$4</f>
        <v>1.0000000000000001E-9</v>
      </c>
      <c r="R19" s="156"/>
      <c r="S19" s="138">
        <f>Q19</f>
        <v>1.0000000000000001E-9</v>
      </c>
      <c r="T19" s="138">
        <f>SQRT((K19^2)+(Q19^2)+(S19^2)+($N$4^2))</f>
        <v>1.4463997449605992E-9</v>
      </c>
      <c r="U19" s="59"/>
      <c r="V19" s="59"/>
      <c r="W19" s="46"/>
      <c r="X19" s="30"/>
    </row>
    <row r="20" spans="1:24" x14ac:dyDescent="0.2">
      <c r="A20" s="142"/>
      <c r="B20" s="142"/>
      <c r="C20" s="1">
        <v>2</v>
      </c>
      <c r="D20" s="49">
        <v>50.006100000000004</v>
      </c>
      <c r="E20" s="244"/>
      <c r="F20" s="37">
        <f>D20+$E$19</f>
        <v>49.999600000000001</v>
      </c>
      <c r="G20" s="154"/>
      <c r="H20" s="154"/>
      <c r="I20" s="139"/>
      <c r="J20" s="142"/>
      <c r="K20" s="139"/>
      <c r="L20" s="142"/>
      <c r="M20" s="142"/>
      <c r="N20" s="142"/>
      <c r="O20" s="145"/>
      <c r="P20" s="142"/>
      <c r="Q20" s="139"/>
      <c r="R20" s="157"/>
      <c r="S20" s="139"/>
      <c r="T20" s="142"/>
      <c r="U20" s="114"/>
      <c r="V20" s="114"/>
      <c r="W20" s="46"/>
      <c r="X20" s="30"/>
    </row>
    <row r="21" spans="1:24" x14ac:dyDescent="0.2">
      <c r="A21" s="142"/>
      <c r="B21" s="142"/>
      <c r="C21" s="1">
        <v>3</v>
      </c>
      <c r="D21" s="49">
        <v>50.006300000000003</v>
      </c>
      <c r="E21" s="244"/>
      <c r="F21" s="37">
        <f>D21+$E$19</f>
        <v>49.9998</v>
      </c>
      <c r="G21" s="154"/>
      <c r="H21" s="154"/>
      <c r="I21" s="139"/>
      <c r="J21" s="142"/>
      <c r="K21" s="139"/>
      <c r="L21" s="142"/>
      <c r="M21" s="142"/>
      <c r="N21" s="142"/>
      <c r="O21" s="145"/>
      <c r="P21" s="142"/>
      <c r="Q21" s="139"/>
      <c r="R21" s="157"/>
      <c r="S21" s="139"/>
      <c r="T21" s="142"/>
      <c r="U21" s="114"/>
      <c r="V21" s="114"/>
      <c r="W21" s="46"/>
      <c r="X21" s="30"/>
    </row>
    <row r="22" spans="1:24" x14ac:dyDescent="0.2">
      <c r="A22" s="142"/>
      <c r="B22" s="142"/>
      <c r="C22" s="1">
        <v>4</v>
      </c>
      <c r="D22" s="49">
        <v>50.006399999999999</v>
      </c>
      <c r="E22" s="244"/>
      <c r="F22" s="37">
        <f>D22+$E$19</f>
        <v>49.999899999999997</v>
      </c>
      <c r="G22" s="154"/>
      <c r="H22" s="154"/>
      <c r="I22" s="139"/>
      <c r="J22" s="142"/>
      <c r="K22" s="139"/>
      <c r="L22" s="142"/>
      <c r="M22" s="142"/>
      <c r="N22" s="142"/>
      <c r="O22" s="145"/>
      <c r="P22" s="142"/>
      <c r="Q22" s="139"/>
      <c r="R22" s="157"/>
      <c r="S22" s="139"/>
      <c r="T22" s="142"/>
      <c r="U22" s="114"/>
      <c r="V22" s="114"/>
      <c r="W22" s="46"/>
      <c r="X22" s="30"/>
    </row>
    <row r="23" spans="1:24" x14ac:dyDescent="0.2">
      <c r="A23" s="142"/>
      <c r="B23" s="143"/>
      <c r="C23" s="1">
        <v>5</v>
      </c>
      <c r="D23" s="49">
        <v>50.0062</v>
      </c>
      <c r="E23" s="245"/>
      <c r="F23" s="37">
        <f>D23+$E$19</f>
        <v>49.999699999999997</v>
      </c>
      <c r="G23" s="155"/>
      <c r="H23" s="155"/>
      <c r="I23" s="140"/>
      <c r="J23" s="143"/>
      <c r="K23" s="140"/>
      <c r="L23" s="142"/>
      <c r="M23" s="142"/>
      <c r="N23" s="142"/>
      <c r="O23" s="146"/>
      <c r="P23" s="142"/>
      <c r="Q23" s="140"/>
      <c r="R23" s="158"/>
      <c r="S23" s="140"/>
      <c r="T23" s="143"/>
      <c r="U23" s="114"/>
      <c r="V23" s="114"/>
      <c r="W23" s="46"/>
      <c r="X23" s="30"/>
    </row>
    <row r="24" spans="1:24" x14ac:dyDescent="0.2">
      <c r="A24" s="142"/>
      <c r="B24" s="147">
        <v>100</v>
      </c>
      <c r="C24" s="1">
        <v>1</v>
      </c>
      <c r="D24" s="49">
        <v>100.0121</v>
      </c>
      <c r="E24" s="214">
        <f>[1]dérive!$C$177*1000000</f>
        <v>-1.3700000000000045E-2</v>
      </c>
      <c r="F24" s="37">
        <f>D24+$E$24</f>
        <v>99.998400000000004</v>
      </c>
      <c r="G24" s="153">
        <f>AVERAGE(F24:F28)</f>
        <v>99.998580000000004</v>
      </c>
      <c r="H24" s="153">
        <f>G24-B24</f>
        <v>-1.41999999999598E-3</v>
      </c>
      <c r="I24" s="138">
        <f>(STDEV(F24:F28)/SQRT(5))/1000000</f>
        <v>1.1135528725685138E-10</v>
      </c>
      <c r="J24" s="141">
        <f>5.5/3</f>
        <v>1.8333333333333333</v>
      </c>
      <c r="K24" s="138">
        <f>I24*J24</f>
        <v>2.041513599708942E-10</v>
      </c>
      <c r="L24" s="142"/>
      <c r="M24" s="142"/>
      <c r="N24" s="142"/>
      <c r="O24" s="144">
        <f>[1]dérive!$D$177</f>
        <v>2.7000000000000002E-9</v>
      </c>
      <c r="P24" s="142"/>
      <c r="Q24" s="138">
        <f>O24/$P$4</f>
        <v>1.3500000000000001E-9</v>
      </c>
      <c r="R24" s="156"/>
      <c r="S24" s="138">
        <f>Q24</f>
        <v>1.3500000000000001E-9</v>
      </c>
      <c r="T24" s="138">
        <f>SQRT((K24^2)+(Q24^2)+(S24^2)+($N$4^2))</f>
        <v>1.9416516451493814E-9</v>
      </c>
      <c r="U24" s="59"/>
      <c r="V24" s="59"/>
      <c r="W24" s="46"/>
      <c r="X24" s="30"/>
    </row>
    <row r="25" spans="1:24" x14ac:dyDescent="0.2">
      <c r="A25" s="142"/>
      <c r="B25" s="142"/>
      <c r="C25" s="1">
        <v>2</v>
      </c>
      <c r="D25" s="49">
        <v>100.0121</v>
      </c>
      <c r="E25" s="244"/>
      <c r="F25" s="37">
        <f>D25+$E$24</f>
        <v>99.998400000000004</v>
      </c>
      <c r="G25" s="154"/>
      <c r="H25" s="154"/>
      <c r="I25" s="139"/>
      <c r="J25" s="142"/>
      <c r="K25" s="139"/>
      <c r="L25" s="142"/>
      <c r="M25" s="142"/>
      <c r="N25" s="142"/>
      <c r="O25" s="145"/>
      <c r="P25" s="142"/>
      <c r="Q25" s="139"/>
      <c r="R25" s="157"/>
      <c r="S25" s="139"/>
      <c r="T25" s="142"/>
      <c r="U25" s="114"/>
      <c r="V25" s="114"/>
      <c r="W25" s="46"/>
      <c r="X25" s="30"/>
    </row>
    <row r="26" spans="1:24" x14ac:dyDescent="0.2">
      <c r="A26" s="142"/>
      <c r="B26" s="142"/>
      <c r="C26" s="1">
        <v>3</v>
      </c>
      <c r="D26" s="49">
        <v>100.0121</v>
      </c>
      <c r="E26" s="244"/>
      <c r="F26" s="37">
        <f>D26+$E$24</f>
        <v>99.998400000000004</v>
      </c>
      <c r="G26" s="154"/>
      <c r="H26" s="154"/>
      <c r="I26" s="139"/>
      <c r="J26" s="142"/>
      <c r="K26" s="139"/>
      <c r="L26" s="142"/>
      <c r="M26" s="142"/>
      <c r="N26" s="142"/>
      <c r="O26" s="145"/>
      <c r="P26" s="142"/>
      <c r="Q26" s="139"/>
      <c r="R26" s="157"/>
      <c r="S26" s="139"/>
      <c r="T26" s="142"/>
      <c r="U26" s="114"/>
      <c r="V26" s="114"/>
      <c r="W26" s="46"/>
      <c r="X26" s="30"/>
    </row>
    <row r="27" spans="1:24" x14ac:dyDescent="0.2">
      <c r="A27" s="142"/>
      <c r="B27" s="142"/>
      <c r="C27" s="1">
        <v>4</v>
      </c>
      <c r="D27" s="49">
        <v>100.01260000000001</v>
      </c>
      <c r="E27" s="244"/>
      <c r="F27" s="37">
        <f>D27+$E$24</f>
        <v>99.998900000000006</v>
      </c>
      <c r="G27" s="154"/>
      <c r="H27" s="154"/>
      <c r="I27" s="139"/>
      <c r="J27" s="142"/>
      <c r="K27" s="139"/>
      <c r="L27" s="142"/>
      <c r="M27" s="142"/>
      <c r="N27" s="142"/>
      <c r="O27" s="145"/>
      <c r="P27" s="142"/>
      <c r="Q27" s="139"/>
      <c r="R27" s="157"/>
      <c r="S27" s="139"/>
      <c r="T27" s="142"/>
      <c r="U27" s="114"/>
      <c r="V27" s="114"/>
      <c r="W27" s="46"/>
      <c r="X27" s="30"/>
    </row>
    <row r="28" spans="1:24" x14ac:dyDescent="0.2">
      <c r="A28" s="142"/>
      <c r="B28" s="143"/>
      <c r="C28" s="1">
        <v>5</v>
      </c>
      <c r="D28" s="49">
        <v>100.0125</v>
      </c>
      <c r="E28" s="245"/>
      <c r="F28" s="37">
        <f>D28+$E$24</f>
        <v>99.998800000000003</v>
      </c>
      <c r="G28" s="155"/>
      <c r="H28" s="155"/>
      <c r="I28" s="140"/>
      <c r="J28" s="143"/>
      <c r="K28" s="140"/>
      <c r="L28" s="142"/>
      <c r="M28" s="142"/>
      <c r="N28" s="142"/>
      <c r="O28" s="146"/>
      <c r="P28" s="142"/>
      <c r="Q28" s="140"/>
      <c r="R28" s="158"/>
      <c r="S28" s="140"/>
      <c r="T28" s="143"/>
      <c r="U28" s="114"/>
      <c r="V28" s="114"/>
      <c r="W28" s="46"/>
      <c r="X28" s="30"/>
    </row>
    <row r="29" spans="1:24" x14ac:dyDescent="0.2">
      <c r="A29" s="142"/>
      <c r="B29" s="147">
        <v>150</v>
      </c>
      <c r="C29" s="1">
        <v>1</v>
      </c>
      <c r="D29" s="49">
        <v>150.01939999999999</v>
      </c>
      <c r="E29" s="214">
        <f>[1]dérive!$C$178*1000000</f>
        <v>-2.0000000000010232E-2</v>
      </c>
      <c r="F29" s="37">
        <f>D29+$E$29</f>
        <v>149.99939999999998</v>
      </c>
      <c r="G29" s="153">
        <f>AVERAGE(F29:F33)</f>
        <v>149.99915999999999</v>
      </c>
      <c r="H29" s="153">
        <f>G29-B29</f>
        <v>-8.4000000001083208E-4</v>
      </c>
      <c r="I29" s="138">
        <f>(STDEV(F29:F33)/SQRT(5))/1000000</f>
        <v>1.2884098726468989E-10</v>
      </c>
      <c r="J29" s="141">
        <f>5.5/3</f>
        <v>1.8333333333333333</v>
      </c>
      <c r="K29" s="138">
        <f>I29*J29</f>
        <v>2.3620847665193147E-10</v>
      </c>
      <c r="L29" s="142"/>
      <c r="M29" s="142"/>
      <c r="N29" s="142"/>
      <c r="O29" s="144">
        <f>[1]dérive!$D$178</f>
        <v>4.0000000000000002E-9</v>
      </c>
      <c r="P29" s="142"/>
      <c r="Q29" s="138">
        <f>O29/$P$4</f>
        <v>2.0000000000000001E-9</v>
      </c>
      <c r="R29" s="156"/>
      <c r="S29" s="138">
        <f>Q29</f>
        <v>2.0000000000000001E-9</v>
      </c>
      <c r="T29" s="138">
        <f>SQRT((K29^2)+(Q29^2)+(S29^2)+($N$4^2))</f>
        <v>2.8529156625767191E-9</v>
      </c>
      <c r="U29" s="59"/>
      <c r="V29" s="59"/>
      <c r="W29" s="46"/>
      <c r="X29" s="30"/>
    </row>
    <row r="30" spans="1:24" x14ac:dyDescent="0.2">
      <c r="A30" s="142"/>
      <c r="B30" s="168"/>
      <c r="C30" s="1">
        <v>2</v>
      </c>
      <c r="D30" s="49">
        <v>150.0188</v>
      </c>
      <c r="E30" s="244"/>
      <c r="F30" s="37">
        <f>D30+$E$29</f>
        <v>149.99879999999999</v>
      </c>
      <c r="G30" s="154"/>
      <c r="H30" s="154"/>
      <c r="I30" s="139"/>
      <c r="J30" s="142"/>
      <c r="K30" s="139"/>
      <c r="L30" s="142"/>
      <c r="M30" s="142"/>
      <c r="N30" s="142"/>
      <c r="O30" s="145"/>
      <c r="P30" s="142"/>
      <c r="Q30" s="139"/>
      <c r="R30" s="157"/>
      <c r="S30" s="139"/>
      <c r="T30" s="142"/>
      <c r="U30" s="114"/>
      <c r="V30" s="114"/>
      <c r="W30" s="46"/>
      <c r="X30" s="30"/>
    </row>
    <row r="31" spans="1:24" x14ac:dyDescent="0.2">
      <c r="A31" s="142"/>
      <c r="B31" s="168"/>
      <c r="C31" s="1">
        <v>3</v>
      </c>
      <c r="D31" s="49">
        <v>150.0189</v>
      </c>
      <c r="E31" s="244"/>
      <c r="F31" s="37">
        <f>D31+$E$29</f>
        <v>149.99889999999999</v>
      </c>
      <c r="G31" s="154"/>
      <c r="H31" s="154"/>
      <c r="I31" s="139"/>
      <c r="J31" s="142"/>
      <c r="K31" s="139"/>
      <c r="L31" s="142"/>
      <c r="M31" s="142"/>
      <c r="N31" s="142"/>
      <c r="O31" s="145"/>
      <c r="P31" s="142"/>
      <c r="Q31" s="139"/>
      <c r="R31" s="157"/>
      <c r="S31" s="139"/>
      <c r="T31" s="142"/>
      <c r="U31" s="114"/>
      <c r="V31" s="114"/>
      <c r="W31" s="46"/>
      <c r="X31" s="30"/>
    </row>
    <row r="32" spans="1:24" x14ac:dyDescent="0.2">
      <c r="A32" s="142"/>
      <c r="B32" s="168"/>
      <c r="C32" s="1">
        <v>4</v>
      </c>
      <c r="D32" s="49">
        <v>150.01939999999999</v>
      </c>
      <c r="E32" s="244"/>
      <c r="F32" s="37">
        <f>D32+$E$29</f>
        <v>149.99939999999998</v>
      </c>
      <c r="G32" s="154"/>
      <c r="H32" s="154"/>
      <c r="I32" s="139"/>
      <c r="J32" s="142"/>
      <c r="K32" s="139"/>
      <c r="L32" s="142"/>
      <c r="M32" s="142"/>
      <c r="N32" s="142"/>
      <c r="O32" s="145"/>
      <c r="P32" s="142"/>
      <c r="Q32" s="139"/>
      <c r="R32" s="157"/>
      <c r="S32" s="139"/>
      <c r="T32" s="142"/>
      <c r="U32" s="114"/>
      <c r="V32" s="114"/>
      <c r="W32" s="46"/>
      <c r="X32" s="30"/>
    </row>
    <row r="33" spans="1:24" x14ac:dyDescent="0.2">
      <c r="A33" s="142"/>
      <c r="B33" s="169"/>
      <c r="C33" s="1">
        <v>5</v>
      </c>
      <c r="D33" s="49">
        <v>150.01929999999999</v>
      </c>
      <c r="E33" s="245"/>
      <c r="F33" s="37">
        <f>D33+$E$29</f>
        <v>149.99929999999998</v>
      </c>
      <c r="G33" s="155"/>
      <c r="H33" s="155"/>
      <c r="I33" s="140"/>
      <c r="J33" s="143"/>
      <c r="K33" s="140"/>
      <c r="L33" s="142"/>
      <c r="M33" s="142"/>
      <c r="N33" s="142"/>
      <c r="O33" s="146"/>
      <c r="P33" s="142"/>
      <c r="Q33" s="140"/>
      <c r="R33" s="158"/>
      <c r="S33" s="140"/>
      <c r="T33" s="143"/>
      <c r="U33" s="114"/>
      <c r="V33" s="114"/>
      <c r="W33" s="46"/>
      <c r="X33" s="30"/>
    </row>
    <row r="34" spans="1:24" x14ac:dyDescent="0.2">
      <c r="A34" s="142"/>
      <c r="B34" s="147">
        <v>200</v>
      </c>
      <c r="C34" s="1">
        <v>1</v>
      </c>
      <c r="D34" s="49">
        <v>200.02590000000001</v>
      </c>
      <c r="E34" s="214">
        <f>[1]dérive!$C$179*1000000</f>
        <v>-2.6999999999986812E-2</v>
      </c>
      <c r="F34" s="37">
        <f>D34+$E$34</f>
        <v>199.99890000000002</v>
      </c>
      <c r="G34" s="153">
        <f>AVERAGE(F34:F38)</f>
        <v>199.99892000000003</v>
      </c>
      <c r="H34" s="153">
        <f>G34-B34</f>
        <v>-1.0799999999733245E-3</v>
      </c>
      <c r="I34" s="138">
        <f>(STDEV(F34:F38)/SQRT(5))/1000000</f>
        <v>9.1651513902159303E-11</v>
      </c>
      <c r="J34" s="141">
        <f>5.5/3</f>
        <v>1.8333333333333333</v>
      </c>
      <c r="K34" s="138">
        <f>I34*J34</f>
        <v>1.6802777548729205E-10</v>
      </c>
      <c r="L34" s="142"/>
      <c r="M34" s="142"/>
      <c r="N34" s="142"/>
      <c r="O34" s="144">
        <f>[1]dérive!$D$179</f>
        <v>4.0000000000000002E-9</v>
      </c>
      <c r="P34" s="142"/>
      <c r="Q34" s="138">
        <f>O34/$P$4</f>
        <v>2.0000000000000001E-9</v>
      </c>
      <c r="R34" s="156"/>
      <c r="S34" s="138">
        <f>Q34</f>
        <v>2.0000000000000001E-9</v>
      </c>
      <c r="T34" s="138">
        <f>SQRT((K34^2)+(Q34^2)+(S34^2)+($N$4^2))</f>
        <v>2.8480812254338082E-9</v>
      </c>
      <c r="U34" s="59"/>
      <c r="V34" s="59"/>
      <c r="W34" s="46"/>
      <c r="X34" s="30"/>
    </row>
    <row r="35" spans="1:24" x14ac:dyDescent="0.2">
      <c r="A35" s="142"/>
      <c r="B35" s="168"/>
      <c r="C35" s="1">
        <v>2</v>
      </c>
      <c r="D35" s="49">
        <v>200.0256</v>
      </c>
      <c r="E35" s="244"/>
      <c r="F35" s="37">
        <f>D35+$E$34</f>
        <v>199.99860000000001</v>
      </c>
      <c r="G35" s="154"/>
      <c r="H35" s="154"/>
      <c r="I35" s="139"/>
      <c r="J35" s="142"/>
      <c r="K35" s="139"/>
      <c r="L35" s="142"/>
      <c r="M35" s="142"/>
      <c r="N35" s="142"/>
      <c r="O35" s="145"/>
      <c r="P35" s="142"/>
      <c r="Q35" s="139"/>
      <c r="R35" s="157"/>
      <c r="S35" s="139"/>
      <c r="T35" s="142"/>
      <c r="U35" s="114"/>
      <c r="V35" s="114"/>
      <c r="W35" s="46"/>
      <c r="X35" s="30"/>
    </row>
    <row r="36" spans="1:24" x14ac:dyDescent="0.2">
      <c r="A36" s="142"/>
      <c r="B36" s="168"/>
      <c r="C36" s="1">
        <v>3</v>
      </c>
      <c r="D36" s="49">
        <v>200.02610000000001</v>
      </c>
      <c r="E36" s="244"/>
      <c r="F36" s="37">
        <f>D36+$E$34</f>
        <v>199.99910000000003</v>
      </c>
      <c r="G36" s="154"/>
      <c r="H36" s="154"/>
      <c r="I36" s="139"/>
      <c r="J36" s="142"/>
      <c r="K36" s="139"/>
      <c r="L36" s="142"/>
      <c r="M36" s="142"/>
      <c r="N36" s="142"/>
      <c r="O36" s="145"/>
      <c r="P36" s="142"/>
      <c r="Q36" s="139"/>
      <c r="R36" s="157"/>
      <c r="S36" s="139"/>
      <c r="T36" s="142"/>
      <c r="U36" s="114"/>
      <c r="V36" s="114"/>
      <c r="W36" s="46"/>
      <c r="X36" s="30"/>
    </row>
    <row r="37" spans="1:24" x14ac:dyDescent="0.2">
      <c r="A37" s="142"/>
      <c r="B37" s="168"/>
      <c r="C37" s="1">
        <v>4</v>
      </c>
      <c r="D37" s="49">
        <v>200.02590000000001</v>
      </c>
      <c r="E37" s="244"/>
      <c r="F37" s="37">
        <f>D37+$E$34</f>
        <v>199.99890000000002</v>
      </c>
      <c r="G37" s="154"/>
      <c r="H37" s="154"/>
      <c r="I37" s="139"/>
      <c r="J37" s="142"/>
      <c r="K37" s="139"/>
      <c r="L37" s="142"/>
      <c r="M37" s="142"/>
      <c r="N37" s="142"/>
      <c r="O37" s="145"/>
      <c r="P37" s="142"/>
      <c r="Q37" s="139"/>
      <c r="R37" s="157"/>
      <c r="S37" s="139"/>
      <c r="T37" s="142"/>
      <c r="U37" s="114"/>
      <c r="V37" s="114"/>
      <c r="W37" s="46"/>
      <c r="X37" s="30"/>
    </row>
    <row r="38" spans="1:24" x14ac:dyDescent="0.2">
      <c r="A38" s="142"/>
      <c r="B38" s="169"/>
      <c r="C38" s="1">
        <v>5</v>
      </c>
      <c r="D38" s="49">
        <v>200.02610000000001</v>
      </c>
      <c r="E38" s="245"/>
      <c r="F38" s="37">
        <f>D38+$E$34</f>
        <v>199.99910000000003</v>
      </c>
      <c r="G38" s="155"/>
      <c r="H38" s="155"/>
      <c r="I38" s="140"/>
      <c r="J38" s="143"/>
      <c r="K38" s="140"/>
      <c r="L38" s="142"/>
      <c r="M38" s="142"/>
      <c r="N38" s="142"/>
      <c r="O38" s="146"/>
      <c r="P38" s="142"/>
      <c r="Q38" s="140"/>
      <c r="R38" s="158"/>
      <c r="S38" s="140"/>
      <c r="T38" s="143"/>
      <c r="U38" s="114"/>
      <c r="V38" s="114"/>
      <c r="W38" s="46"/>
      <c r="X38" s="30"/>
    </row>
    <row r="39" spans="1:24" x14ac:dyDescent="0.2">
      <c r="A39" s="142"/>
      <c r="B39" s="147">
        <v>300</v>
      </c>
      <c r="C39" s="1">
        <v>1</v>
      </c>
      <c r="D39" s="67">
        <v>0.30002299999999998</v>
      </c>
      <c r="E39" s="201">
        <f>[1]dérive!$C$185*1000</f>
        <v>-2.6000000000026002E-5</v>
      </c>
      <c r="F39" s="68">
        <f>D39+$E$39</f>
        <v>0.29999699999999996</v>
      </c>
      <c r="G39" s="165">
        <f>AVERAGE(F39:F43)</f>
        <v>0.29999699999999996</v>
      </c>
      <c r="H39" s="165">
        <f>G39-(B39/1000)</f>
        <v>-3.0000000000307558E-6</v>
      </c>
      <c r="I39" s="138">
        <f>(STDEV(F39:F43)/SQRT(5))/1000000</f>
        <v>0</v>
      </c>
      <c r="J39" s="141">
        <f>5.5/3</f>
        <v>1.8333333333333333</v>
      </c>
      <c r="K39" s="138">
        <f>I39*J39</f>
        <v>0</v>
      </c>
      <c r="L39" s="142"/>
      <c r="M39" s="142"/>
      <c r="N39" s="142"/>
      <c r="O39" s="144">
        <f>[1]dérive!$D$185</f>
        <v>1.7E-8</v>
      </c>
      <c r="P39" s="142"/>
      <c r="Q39" s="138">
        <f>O39/$P$4</f>
        <v>8.5E-9</v>
      </c>
      <c r="R39" s="156"/>
      <c r="S39" s="138">
        <f>Q39</f>
        <v>8.5E-9</v>
      </c>
      <c r="T39" s="138">
        <f>SQRT((K39^2)+(Q39^2)+(S39^2)+($N$4^2))</f>
        <v>1.2024280990285172E-8</v>
      </c>
      <c r="U39" s="59"/>
      <c r="V39" s="59"/>
      <c r="W39" s="46"/>
      <c r="X39" s="30"/>
    </row>
    <row r="40" spans="1:24" x14ac:dyDescent="0.2">
      <c r="A40" s="142"/>
      <c r="B40" s="168"/>
      <c r="C40" s="1">
        <v>2</v>
      </c>
      <c r="D40" s="67">
        <v>0.30002299999999998</v>
      </c>
      <c r="E40" s="251"/>
      <c r="F40" s="68">
        <f>D40+$E$39</f>
        <v>0.29999699999999996</v>
      </c>
      <c r="G40" s="166"/>
      <c r="H40" s="236"/>
      <c r="I40" s="139"/>
      <c r="J40" s="142"/>
      <c r="K40" s="139"/>
      <c r="L40" s="142"/>
      <c r="M40" s="142"/>
      <c r="N40" s="142"/>
      <c r="O40" s="145"/>
      <c r="P40" s="142"/>
      <c r="Q40" s="139"/>
      <c r="R40" s="157"/>
      <c r="S40" s="139"/>
      <c r="T40" s="142"/>
      <c r="U40" s="114"/>
      <c r="V40" s="114"/>
      <c r="W40" s="46"/>
      <c r="X40" s="30"/>
    </row>
    <row r="41" spans="1:24" x14ac:dyDescent="0.2">
      <c r="A41" s="142"/>
      <c r="B41" s="168"/>
      <c r="C41" s="1">
        <v>3</v>
      </c>
      <c r="D41" s="67">
        <v>0.30002299999999998</v>
      </c>
      <c r="E41" s="251"/>
      <c r="F41" s="68">
        <f>D41+$E$39</f>
        <v>0.29999699999999996</v>
      </c>
      <c r="G41" s="166"/>
      <c r="H41" s="236"/>
      <c r="I41" s="139"/>
      <c r="J41" s="142"/>
      <c r="K41" s="139"/>
      <c r="L41" s="142"/>
      <c r="M41" s="142"/>
      <c r="N41" s="142"/>
      <c r="O41" s="145"/>
      <c r="P41" s="142"/>
      <c r="Q41" s="139"/>
      <c r="R41" s="157"/>
      <c r="S41" s="139"/>
      <c r="T41" s="142"/>
      <c r="U41" s="114"/>
      <c r="V41" s="114"/>
      <c r="W41" s="46"/>
      <c r="X41" s="30"/>
    </row>
    <row r="42" spans="1:24" x14ac:dyDescent="0.2">
      <c r="A42" s="142"/>
      <c r="B42" s="168"/>
      <c r="C42" s="1">
        <v>4</v>
      </c>
      <c r="D42" s="67">
        <v>0.30002299999999998</v>
      </c>
      <c r="E42" s="251"/>
      <c r="F42" s="68">
        <f>D42+$E$39</f>
        <v>0.29999699999999996</v>
      </c>
      <c r="G42" s="166"/>
      <c r="H42" s="236"/>
      <c r="I42" s="139"/>
      <c r="J42" s="142"/>
      <c r="K42" s="139"/>
      <c r="L42" s="142"/>
      <c r="M42" s="142"/>
      <c r="N42" s="142"/>
      <c r="O42" s="145"/>
      <c r="P42" s="142"/>
      <c r="Q42" s="139"/>
      <c r="R42" s="157"/>
      <c r="S42" s="139"/>
      <c r="T42" s="142"/>
      <c r="U42" s="114"/>
      <c r="V42" s="114"/>
      <c r="W42" s="46"/>
      <c r="X42" s="30"/>
    </row>
    <row r="43" spans="1:24" x14ac:dyDescent="0.2">
      <c r="A43" s="143"/>
      <c r="B43" s="169"/>
      <c r="C43" s="1">
        <v>5</v>
      </c>
      <c r="D43" s="67">
        <v>0.30002299999999998</v>
      </c>
      <c r="E43" s="252"/>
      <c r="F43" s="68">
        <f>D43+$E$39</f>
        <v>0.29999699999999996</v>
      </c>
      <c r="G43" s="167"/>
      <c r="H43" s="286"/>
      <c r="I43" s="140"/>
      <c r="J43" s="143"/>
      <c r="K43" s="140"/>
      <c r="L43" s="143"/>
      <c r="M43" s="143"/>
      <c r="N43" s="143"/>
      <c r="O43" s="146"/>
      <c r="P43" s="143"/>
      <c r="Q43" s="140"/>
      <c r="R43" s="158"/>
      <c r="S43" s="140"/>
      <c r="T43" s="143"/>
      <c r="U43" s="114"/>
      <c r="V43" s="114"/>
      <c r="W43" s="46"/>
      <c r="X43" s="30"/>
    </row>
    <row r="44" spans="1:24" x14ac:dyDescent="0.2">
      <c r="A44" s="160" t="s">
        <v>13</v>
      </c>
      <c r="B44" s="187">
        <v>-2</v>
      </c>
      <c r="C44" s="1">
        <v>1</v>
      </c>
      <c r="D44" s="67">
        <v>-2.000178</v>
      </c>
      <c r="E44" s="194">
        <f>[1]dérive!$C$182*1000</f>
        <v>1.8999999999991246E-4</v>
      </c>
      <c r="F44" s="68">
        <f>D44+$E$44</f>
        <v>-1.9999880000000001</v>
      </c>
      <c r="G44" s="165">
        <f>AVERAGE(F44:F48)</f>
        <v>-1.9999880000000001</v>
      </c>
      <c r="H44" s="165">
        <f>G44-B44</f>
        <v>1.1999999999900979E-5</v>
      </c>
      <c r="I44" s="138">
        <f>(STDEV(F44:F48)/SQRT(5))/1000</f>
        <v>0</v>
      </c>
      <c r="J44" s="141">
        <f>5.5/3</f>
        <v>1.8333333333333333</v>
      </c>
      <c r="K44" s="138">
        <f>I44*J44</f>
        <v>0</v>
      </c>
      <c r="L44" s="160">
        <v>1E-8</v>
      </c>
      <c r="M44" s="160">
        <v>3.4641016151377544</v>
      </c>
      <c r="N44" s="138">
        <f>L44/M44</f>
        <v>2.8867513459481292E-9</v>
      </c>
      <c r="O44" s="144">
        <f>[1]dérive!$D$182</f>
        <v>4.0000000000000001E-8</v>
      </c>
      <c r="P44" s="160">
        <v>2</v>
      </c>
      <c r="Q44" s="138">
        <f>O44/$P$44</f>
        <v>2E-8</v>
      </c>
      <c r="R44" s="156"/>
      <c r="S44" s="138">
        <f>Q44</f>
        <v>2E-8</v>
      </c>
      <c r="T44" s="138">
        <f>SQRT((K44^2)+(Q44^2)+(S44^2)+($N$44^2))</f>
        <v>2.8431203515386637E-8</v>
      </c>
      <c r="U44" s="59"/>
      <c r="V44" s="59"/>
      <c r="W44" s="59"/>
      <c r="X44" s="42"/>
    </row>
    <row r="45" spans="1:24" x14ac:dyDescent="0.2">
      <c r="A45" s="142"/>
      <c r="B45" s="249"/>
      <c r="C45" s="1">
        <v>2</v>
      </c>
      <c r="D45" s="67">
        <v>-2.000178</v>
      </c>
      <c r="E45" s="273"/>
      <c r="F45" s="68">
        <f>D45+$E$44</f>
        <v>-1.9999880000000001</v>
      </c>
      <c r="G45" s="166"/>
      <c r="H45" s="166"/>
      <c r="I45" s="180"/>
      <c r="J45" s="142"/>
      <c r="K45" s="139"/>
      <c r="L45" s="142"/>
      <c r="M45" s="142"/>
      <c r="N45" s="139"/>
      <c r="O45" s="145"/>
      <c r="P45" s="142"/>
      <c r="Q45" s="139"/>
      <c r="R45" s="157"/>
      <c r="S45" s="139"/>
      <c r="T45" s="142"/>
      <c r="U45" s="114"/>
      <c r="V45" s="114"/>
      <c r="W45" s="46"/>
      <c r="X45" s="30"/>
    </row>
    <row r="46" spans="1:24" x14ac:dyDescent="0.2">
      <c r="A46" s="142"/>
      <c r="B46" s="249"/>
      <c r="C46" s="1">
        <v>3</v>
      </c>
      <c r="D46" s="67">
        <v>-2.000178</v>
      </c>
      <c r="E46" s="273"/>
      <c r="F46" s="68">
        <f>D46+$E$44</f>
        <v>-1.9999880000000001</v>
      </c>
      <c r="G46" s="166"/>
      <c r="H46" s="166"/>
      <c r="I46" s="180"/>
      <c r="J46" s="142"/>
      <c r="K46" s="139"/>
      <c r="L46" s="142"/>
      <c r="M46" s="142"/>
      <c r="N46" s="139"/>
      <c r="O46" s="145"/>
      <c r="P46" s="142"/>
      <c r="Q46" s="139"/>
      <c r="R46" s="157"/>
      <c r="S46" s="139"/>
      <c r="T46" s="142"/>
      <c r="U46" s="114"/>
      <c r="V46" s="114"/>
      <c r="W46" s="46"/>
      <c r="X46" s="30"/>
    </row>
    <row r="47" spans="1:24" x14ac:dyDescent="0.2">
      <c r="A47" s="142"/>
      <c r="B47" s="249"/>
      <c r="C47" s="1">
        <v>4</v>
      </c>
      <c r="D47" s="67">
        <v>-2.000178</v>
      </c>
      <c r="E47" s="273"/>
      <c r="F47" s="68">
        <f>D47+$E$44</f>
        <v>-1.9999880000000001</v>
      </c>
      <c r="G47" s="166"/>
      <c r="H47" s="166"/>
      <c r="I47" s="246"/>
      <c r="J47" s="142"/>
      <c r="K47" s="139"/>
      <c r="L47" s="142"/>
      <c r="M47" s="142"/>
      <c r="N47" s="139"/>
      <c r="O47" s="145"/>
      <c r="P47" s="142"/>
      <c r="Q47" s="139"/>
      <c r="R47" s="157"/>
      <c r="S47" s="139"/>
      <c r="T47" s="142"/>
      <c r="U47" s="114"/>
      <c r="V47" s="114"/>
      <c r="W47" s="46"/>
      <c r="X47" s="30"/>
    </row>
    <row r="48" spans="1:24" x14ac:dyDescent="0.2">
      <c r="A48" s="142"/>
      <c r="B48" s="250"/>
      <c r="C48" s="1">
        <v>5</v>
      </c>
      <c r="D48" s="67">
        <v>-2.000178</v>
      </c>
      <c r="E48" s="274"/>
      <c r="F48" s="68">
        <f>D48+$E$44</f>
        <v>-1.9999880000000001</v>
      </c>
      <c r="G48" s="167"/>
      <c r="H48" s="167"/>
      <c r="I48" s="260"/>
      <c r="J48" s="143"/>
      <c r="K48" s="140"/>
      <c r="L48" s="142"/>
      <c r="M48" s="142"/>
      <c r="N48" s="139"/>
      <c r="O48" s="146"/>
      <c r="P48" s="142"/>
      <c r="Q48" s="140"/>
      <c r="R48" s="158"/>
      <c r="S48" s="140"/>
      <c r="T48" s="143"/>
      <c r="U48" s="114"/>
      <c r="V48" s="114"/>
      <c r="W48" s="46"/>
      <c r="X48" s="30"/>
    </row>
    <row r="49" spans="1:24" x14ac:dyDescent="0.2">
      <c r="A49" s="142"/>
      <c r="B49" s="187">
        <v>0.5</v>
      </c>
      <c r="C49" s="1">
        <v>1</v>
      </c>
      <c r="D49" s="67">
        <v>0.50005299999999997</v>
      </c>
      <c r="E49" s="201">
        <f>[1]dérive!$C$186*1000</f>
        <v>-4.4999999999961737E-5</v>
      </c>
      <c r="F49" s="68">
        <f>D49+$E$49</f>
        <v>0.50000800000000001</v>
      </c>
      <c r="G49" s="165">
        <f>AVERAGE(F49:F53)</f>
        <v>0.50000800000000001</v>
      </c>
      <c r="H49" s="165">
        <f>G49-B49</f>
        <v>8.0000000000080007E-6</v>
      </c>
      <c r="I49" s="138">
        <f>(STDEV(F49:F53)/SQRT(5))/1000</f>
        <v>0</v>
      </c>
      <c r="J49" s="141">
        <f>5.5/3</f>
        <v>1.8333333333333333</v>
      </c>
      <c r="K49" s="138">
        <f>I49*J49</f>
        <v>0</v>
      </c>
      <c r="L49" s="142"/>
      <c r="M49" s="142"/>
      <c r="N49" s="139"/>
      <c r="O49" s="144">
        <f>[1]dérive!$D$186</f>
        <v>2E-8</v>
      </c>
      <c r="P49" s="142"/>
      <c r="Q49" s="138">
        <f>O49/$P$44</f>
        <v>1E-8</v>
      </c>
      <c r="R49" s="156"/>
      <c r="S49" s="138">
        <f>Q49</f>
        <v>1E-8</v>
      </c>
      <c r="T49" s="138">
        <f>SQRT((K49^2)+(Q49^2)+(S49^2)+($N$44^2))</f>
        <v>1.4433756729740644E-8</v>
      </c>
      <c r="U49" s="59"/>
      <c r="V49" s="59"/>
      <c r="W49" s="46"/>
      <c r="X49" s="30"/>
    </row>
    <row r="50" spans="1:24" x14ac:dyDescent="0.2">
      <c r="A50" s="142"/>
      <c r="B50" s="249"/>
      <c r="C50" s="1">
        <v>2</v>
      </c>
      <c r="D50" s="67">
        <v>0.50005299999999997</v>
      </c>
      <c r="E50" s="251"/>
      <c r="F50" s="68">
        <f>D50+$E$49</f>
        <v>0.50000800000000001</v>
      </c>
      <c r="G50" s="166"/>
      <c r="H50" s="166"/>
      <c r="I50" s="180"/>
      <c r="J50" s="142"/>
      <c r="K50" s="139"/>
      <c r="L50" s="142"/>
      <c r="M50" s="142"/>
      <c r="N50" s="139"/>
      <c r="O50" s="145"/>
      <c r="P50" s="142"/>
      <c r="Q50" s="139"/>
      <c r="R50" s="157"/>
      <c r="S50" s="139"/>
      <c r="T50" s="142"/>
      <c r="U50" s="114"/>
      <c r="V50" s="114"/>
      <c r="W50" s="46"/>
      <c r="X50" s="30"/>
    </row>
    <row r="51" spans="1:24" x14ac:dyDescent="0.2">
      <c r="A51" s="142"/>
      <c r="B51" s="249"/>
      <c r="C51" s="1">
        <v>3</v>
      </c>
      <c r="D51" s="67">
        <v>0.50005299999999997</v>
      </c>
      <c r="E51" s="251"/>
      <c r="F51" s="68">
        <f>D51+$E$49</f>
        <v>0.50000800000000001</v>
      </c>
      <c r="G51" s="166"/>
      <c r="H51" s="166"/>
      <c r="I51" s="180"/>
      <c r="J51" s="142"/>
      <c r="K51" s="139"/>
      <c r="L51" s="142"/>
      <c r="M51" s="142"/>
      <c r="N51" s="139"/>
      <c r="O51" s="145"/>
      <c r="P51" s="142"/>
      <c r="Q51" s="139"/>
      <c r="R51" s="157"/>
      <c r="S51" s="139"/>
      <c r="T51" s="142"/>
      <c r="U51" s="114"/>
      <c r="V51" s="114"/>
      <c r="W51" s="46"/>
      <c r="X51" s="30"/>
    </row>
    <row r="52" spans="1:24" x14ac:dyDescent="0.2">
      <c r="A52" s="142"/>
      <c r="B52" s="249"/>
      <c r="C52" s="1">
        <v>4</v>
      </c>
      <c r="D52" s="67">
        <v>0.50005299999999997</v>
      </c>
      <c r="E52" s="251"/>
      <c r="F52" s="68">
        <f>D52+$E$49</f>
        <v>0.50000800000000001</v>
      </c>
      <c r="G52" s="166"/>
      <c r="H52" s="166"/>
      <c r="I52" s="246"/>
      <c r="J52" s="142"/>
      <c r="K52" s="139"/>
      <c r="L52" s="142"/>
      <c r="M52" s="142"/>
      <c r="N52" s="139"/>
      <c r="O52" s="145"/>
      <c r="P52" s="142"/>
      <c r="Q52" s="139"/>
      <c r="R52" s="157"/>
      <c r="S52" s="139"/>
      <c r="T52" s="142"/>
      <c r="U52" s="114"/>
      <c r="V52" s="114"/>
      <c r="W52" s="46"/>
      <c r="X52" s="30"/>
    </row>
    <row r="53" spans="1:24" x14ac:dyDescent="0.2">
      <c r="A53" s="142"/>
      <c r="B53" s="250"/>
      <c r="C53" s="1">
        <v>5</v>
      </c>
      <c r="D53" s="67">
        <v>0.50005299999999997</v>
      </c>
      <c r="E53" s="252"/>
      <c r="F53" s="68">
        <f>D53+$E$49</f>
        <v>0.50000800000000001</v>
      </c>
      <c r="G53" s="167"/>
      <c r="H53" s="167"/>
      <c r="I53" s="260"/>
      <c r="J53" s="143"/>
      <c r="K53" s="140"/>
      <c r="L53" s="142"/>
      <c r="M53" s="142"/>
      <c r="N53" s="139"/>
      <c r="O53" s="146"/>
      <c r="P53" s="142"/>
      <c r="Q53" s="140"/>
      <c r="R53" s="158"/>
      <c r="S53" s="140"/>
      <c r="T53" s="143"/>
      <c r="U53" s="114"/>
      <c r="V53" s="114"/>
      <c r="W53" s="46"/>
      <c r="X53" s="30"/>
    </row>
    <row r="54" spans="1:24" x14ac:dyDescent="0.2">
      <c r="A54" s="142"/>
      <c r="B54" s="187">
        <v>1</v>
      </c>
      <c r="C54" s="1">
        <v>1</v>
      </c>
      <c r="D54" s="67">
        <v>1.000059</v>
      </c>
      <c r="E54" s="201">
        <f>[1]dérive!$C$187*1000</f>
        <v>-9.2999999999898719E-5</v>
      </c>
      <c r="F54" s="68">
        <f>D54+$E$54</f>
        <v>0.99996600000000013</v>
      </c>
      <c r="G54" s="165">
        <f>AVERAGE(F54:F58)</f>
        <v>0.99996580000000002</v>
      </c>
      <c r="H54" s="165">
        <f>G54-B54</f>
        <v>-3.4199999999984243E-5</v>
      </c>
      <c r="I54" s="138">
        <f>((MAX(D54:D58)-MIN(D54:D58))/2.33)/1000</f>
        <v>4.2918454941621368E-10</v>
      </c>
      <c r="J54" s="141">
        <f>5.5/3</f>
        <v>1.8333333333333333</v>
      </c>
      <c r="K54" s="138">
        <f>I54*J54</f>
        <v>7.8683834059639173E-10</v>
      </c>
      <c r="L54" s="142"/>
      <c r="M54" s="142"/>
      <c r="N54" s="139"/>
      <c r="O54" s="144">
        <f>[1]dérive!$D$187</f>
        <v>2.7E-8</v>
      </c>
      <c r="P54" s="142"/>
      <c r="Q54" s="138">
        <f>O54/$P$44</f>
        <v>1.35E-8</v>
      </c>
      <c r="R54" s="156"/>
      <c r="S54" s="138">
        <f>Q54</f>
        <v>1.35E-8</v>
      </c>
      <c r="T54" s="138">
        <f>SQRT((K54^2)+(Q54^2)+(S54^2)+($N$44^2))</f>
        <v>1.9324917798209799E-8</v>
      </c>
      <c r="U54" s="59"/>
      <c r="V54" s="59"/>
      <c r="W54" s="46"/>
      <c r="X54" s="30"/>
    </row>
    <row r="55" spans="1:24" x14ac:dyDescent="0.2">
      <c r="A55" s="142"/>
      <c r="B55" s="249"/>
      <c r="C55" s="1">
        <v>2</v>
      </c>
      <c r="D55" s="67">
        <v>1.000059</v>
      </c>
      <c r="E55" s="251"/>
      <c r="F55" s="68">
        <f>D55+$E$54</f>
        <v>0.99996600000000013</v>
      </c>
      <c r="G55" s="166"/>
      <c r="H55" s="166"/>
      <c r="I55" s="139"/>
      <c r="J55" s="142"/>
      <c r="K55" s="139"/>
      <c r="L55" s="142"/>
      <c r="M55" s="142"/>
      <c r="N55" s="139"/>
      <c r="O55" s="145"/>
      <c r="P55" s="142"/>
      <c r="Q55" s="139"/>
      <c r="R55" s="157"/>
      <c r="S55" s="139"/>
      <c r="T55" s="142"/>
      <c r="U55" s="114"/>
      <c r="V55" s="114"/>
      <c r="W55" s="46"/>
      <c r="X55" s="30"/>
    </row>
    <row r="56" spans="1:24" x14ac:dyDescent="0.2">
      <c r="A56" s="142"/>
      <c r="B56" s="249"/>
      <c r="C56" s="1">
        <v>3</v>
      </c>
      <c r="D56" s="67">
        <v>1.000059</v>
      </c>
      <c r="E56" s="251"/>
      <c r="F56" s="68">
        <f>D56+$E$54</f>
        <v>0.99996600000000013</v>
      </c>
      <c r="G56" s="166"/>
      <c r="H56" s="166"/>
      <c r="I56" s="139"/>
      <c r="J56" s="142"/>
      <c r="K56" s="139"/>
      <c r="L56" s="142"/>
      <c r="M56" s="142"/>
      <c r="N56" s="139"/>
      <c r="O56" s="145"/>
      <c r="P56" s="142"/>
      <c r="Q56" s="139"/>
      <c r="R56" s="157"/>
      <c r="S56" s="139"/>
      <c r="T56" s="142"/>
      <c r="U56" s="114"/>
      <c r="V56" s="114"/>
      <c r="W56" s="46"/>
      <c r="X56" s="30"/>
    </row>
    <row r="57" spans="1:24" x14ac:dyDescent="0.2">
      <c r="A57" s="142"/>
      <c r="B57" s="249"/>
      <c r="C57" s="1">
        <v>4</v>
      </c>
      <c r="D57" s="67">
        <v>1.000059</v>
      </c>
      <c r="E57" s="251"/>
      <c r="F57" s="68">
        <f>D57+$E$54</f>
        <v>0.99996600000000013</v>
      </c>
      <c r="G57" s="166"/>
      <c r="H57" s="166"/>
      <c r="I57" s="139"/>
      <c r="J57" s="142"/>
      <c r="K57" s="139"/>
      <c r="L57" s="142"/>
      <c r="M57" s="142"/>
      <c r="N57" s="139"/>
      <c r="O57" s="145"/>
      <c r="P57" s="142"/>
      <c r="Q57" s="139"/>
      <c r="R57" s="157"/>
      <c r="S57" s="139"/>
      <c r="T57" s="142"/>
      <c r="U57" s="114"/>
      <c r="V57" s="114"/>
      <c r="W57" s="46"/>
      <c r="X57" s="30"/>
    </row>
    <row r="58" spans="1:24" x14ac:dyDescent="0.2">
      <c r="A58" s="142"/>
      <c r="B58" s="250"/>
      <c r="C58" s="1">
        <v>5</v>
      </c>
      <c r="D58" s="67">
        <v>1.0000579999999999</v>
      </c>
      <c r="E58" s="252"/>
      <c r="F58" s="68">
        <f>D58+$E$54</f>
        <v>0.99996499999999999</v>
      </c>
      <c r="G58" s="167"/>
      <c r="H58" s="167"/>
      <c r="I58" s="140"/>
      <c r="J58" s="143"/>
      <c r="K58" s="140"/>
      <c r="L58" s="142"/>
      <c r="M58" s="142"/>
      <c r="N58" s="139"/>
      <c r="O58" s="146"/>
      <c r="P58" s="142"/>
      <c r="Q58" s="140"/>
      <c r="R58" s="158"/>
      <c r="S58" s="140"/>
      <c r="T58" s="143"/>
      <c r="U58" s="114"/>
      <c r="V58" s="114"/>
      <c r="W58" s="46"/>
      <c r="X58" s="30"/>
    </row>
    <row r="59" spans="1:24" x14ac:dyDescent="0.2">
      <c r="A59" s="142"/>
      <c r="B59" s="187">
        <v>1.5</v>
      </c>
      <c r="C59" s="1">
        <v>1</v>
      </c>
      <c r="D59" s="67">
        <v>1.5001249999999999</v>
      </c>
      <c r="E59" s="194">
        <f>[1]dérive!$C$188*1000</f>
        <v>-1.4000000000002899E-4</v>
      </c>
      <c r="F59" s="68">
        <f>D59+$E$59</f>
        <v>1.4999849999999999</v>
      </c>
      <c r="G59" s="165">
        <f>AVERAGE(F59:F63)</f>
        <v>1.4999849999999999</v>
      </c>
      <c r="H59" s="165">
        <f>G59-B59</f>
        <v>-1.5000000000098268E-5</v>
      </c>
      <c r="I59" s="138">
        <f>((MAX(D59:D63)-MIN(D59:D63))/2.33)/1000</f>
        <v>0</v>
      </c>
      <c r="J59" s="141">
        <f>5.5/3</f>
        <v>1.8333333333333333</v>
      </c>
      <c r="K59" s="138">
        <f>I59*J59</f>
        <v>0</v>
      </c>
      <c r="L59" s="142"/>
      <c r="M59" s="142"/>
      <c r="N59" s="139"/>
      <c r="O59" s="144">
        <f>[1]dérive!$D$188</f>
        <v>4.0000000000000001E-8</v>
      </c>
      <c r="P59" s="142"/>
      <c r="Q59" s="138">
        <f>O59/$P$44</f>
        <v>2E-8</v>
      </c>
      <c r="R59" s="156"/>
      <c r="S59" s="138">
        <f>Q59</f>
        <v>2E-8</v>
      </c>
      <c r="T59" s="138">
        <f>SQRT((K59^2)+(Q59^2)+(S59^2)+($N$44^2))</f>
        <v>2.8431203515386637E-8</v>
      </c>
      <c r="U59" s="59"/>
      <c r="V59" s="59"/>
      <c r="W59" s="46"/>
      <c r="X59" s="30"/>
    </row>
    <row r="60" spans="1:24" x14ac:dyDescent="0.2">
      <c r="A60" s="142"/>
      <c r="B60" s="249"/>
      <c r="C60" s="1">
        <v>2</v>
      </c>
      <c r="D60" s="67">
        <v>1.5001249999999999</v>
      </c>
      <c r="E60" s="273"/>
      <c r="F60" s="68">
        <f>D60+$E$59</f>
        <v>1.4999849999999999</v>
      </c>
      <c r="G60" s="166"/>
      <c r="H60" s="166"/>
      <c r="I60" s="139"/>
      <c r="J60" s="142"/>
      <c r="K60" s="139"/>
      <c r="L60" s="142"/>
      <c r="M60" s="142"/>
      <c r="N60" s="139"/>
      <c r="O60" s="145"/>
      <c r="P60" s="142"/>
      <c r="Q60" s="139"/>
      <c r="R60" s="157"/>
      <c r="S60" s="139"/>
      <c r="T60" s="142"/>
      <c r="U60" s="114"/>
      <c r="V60" s="114"/>
      <c r="W60" s="46"/>
      <c r="X60" s="30"/>
    </row>
    <row r="61" spans="1:24" x14ac:dyDescent="0.2">
      <c r="A61" s="142"/>
      <c r="B61" s="249"/>
      <c r="C61" s="1">
        <v>3</v>
      </c>
      <c r="D61" s="67">
        <v>1.5001249999999999</v>
      </c>
      <c r="E61" s="273"/>
      <c r="F61" s="68">
        <f>D61+$E$59</f>
        <v>1.4999849999999999</v>
      </c>
      <c r="G61" s="166"/>
      <c r="H61" s="166"/>
      <c r="I61" s="139"/>
      <c r="J61" s="142"/>
      <c r="K61" s="139"/>
      <c r="L61" s="142"/>
      <c r="M61" s="142"/>
      <c r="N61" s="139"/>
      <c r="O61" s="145"/>
      <c r="P61" s="142"/>
      <c r="Q61" s="139"/>
      <c r="R61" s="157"/>
      <c r="S61" s="139"/>
      <c r="T61" s="142"/>
      <c r="U61" s="114"/>
      <c r="V61" s="114"/>
      <c r="W61" s="46"/>
      <c r="X61" s="30"/>
    </row>
    <row r="62" spans="1:24" x14ac:dyDescent="0.2">
      <c r="A62" s="142"/>
      <c r="B62" s="249"/>
      <c r="C62" s="1">
        <v>4</v>
      </c>
      <c r="D62" s="67">
        <v>1.5001249999999999</v>
      </c>
      <c r="E62" s="273"/>
      <c r="F62" s="68">
        <f>D62+$E$59</f>
        <v>1.4999849999999999</v>
      </c>
      <c r="G62" s="166"/>
      <c r="H62" s="166"/>
      <c r="I62" s="139"/>
      <c r="J62" s="142"/>
      <c r="K62" s="139"/>
      <c r="L62" s="142"/>
      <c r="M62" s="142"/>
      <c r="N62" s="139"/>
      <c r="O62" s="145"/>
      <c r="P62" s="142"/>
      <c r="Q62" s="139"/>
      <c r="R62" s="157"/>
      <c r="S62" s="139"/>
      <c r="T62" s="142"/>
      <c r="U62" s="114"/>
      <c r="V62" s="114"/>
      <c r="W62" s="46"/>
      <c r="X62" s="30"/>
    </row>
    <row r="63" spans="1:24" x14ac:dyDescent="0.2">
      <c r="A63" s="142"/>
      <c r="B63" s="250"/>
      <c r="C63" s="1">
        <v>5</v>
      </c>
      <c r="D63" s="67">
        <v>1.5001249999999999</v>
      </c>
      <c r="E63" s="274"/>
      <c r="F63" s="68">
        <f>D63+$E$59</f>
        <v>1.4999849999999999</v>
      </c>
      <c r="G63" s="167"/>
      <c r="H63" s="167"/>
      <c r="I63" s="140"/>
      <c r="J63" s="143"/>
      <c r="K63" s="140"/>
      <c r="L63" s="142"/>
      <c r="M63" s="142"/>
      <c r="N63" s="139"/>
      <c r="O63" s="146"/>
      <c r="P63" s="142"/>
      <c r="Q63" s="140"/>
      <c r="R63" s="158"/>
      <c r="S63" s="140"/>
      <c r="T63" s="143"/>
      <c r="U63" s="114"/>
      <c r="V63" s="114"/>
      <c r="W63" s="46"/>
      <c r="X63" s="30"/>
    </row>
    <row r="64" spans="1:24" x14ac:dyDescent="0.2">
      <c r="A64" s="142"/>
      <c r="B64" s="187">
        <v>2</v>
      </c>
      <c r="C64" s="1">
        <v>1</v>
      </c>
      <c r="D64" s="67">
        <v>2.0001570000000002</v>
      </c>
      <c r="E64" s="194">
        <f>[1]dérive!$C$189*1000</f>
        <v>-1.7999999999984695E-4</v>
      </c>
      <c r="F64" s="68">
        <f>D64+$E$64</f>
        <v>1.9999770000000003</v>
      </c>
      <c r="G64" s="165">
        <f>AVERAGE(F64:F68)</f>
        <v>1.9999770000000006</v>
      </c>
      <c r="H64" s="165">
        <f>G64-B64</f>
        <v>-2.2999999999440135E-5</v>
      </c>
      <c r="I64" s="138">
        <f>((MAX(D64:D68)-MIN(D64:D68))/2.33)/1000</f>
        <v>0</v>
      </c>
      <c r="J64" s="141">
        <f>5.5/3</f>
        <v>1.8333333333333333</v>
      </c>
      <c r="K64" s="138">
        <f>I64*J64</f>
        <v>0</v>
      </c>
      <c r="L64" s="142"/>
      <c r="M64" s="142"/>
      <c r="N64" s="139"/>
      <c r="O64" s="144">
        <f>[1]dérive!$D$189</f>
        <v>4.0000000000000001E-8</v>
      </c>
      <c r="P64" s="142"/>
      <c r="Q64" s="138">
        <f>O64/$P$44</f>
        <v>2E-8</v>
      </c>
      <c r="R64" s="156"/>
      <c r="S64" s="138">
        <f>Q64</f>
        <v>2E-8</v>
      </c>
      <c r="T64" s="138">
        <f>SQRT((K64^2)+(Q64^2)+(S64^2)+($N$44^2))</f>
        <v>2.8431203515386637E-8</v>
      </c>
      <c r="U64" s="59"/>
      <c r="V64" s="59"/>
      <c r="W64" s="46"/>
      <c r="X64" s="30"/>
    </row>
    <row r="65" spans="1:24" x14ac:dyDescent="0.2">
      <c r="A65" s="142"/>
      <c r="B65" s="249"/>
      <c r="C65" s="1">
        <v>2</v>
      </c>
      <c r="D65" s="67">
        <v>2.0001570000000002</v>
      </c>
      <c r="E65" s="273"/>
      <c r="F65" s="68">
        <f>D65+$E$64</f>
        <v>1.9999770000000003</v>
      </c>
      <c r="G65" s="166"/>
      <c r="H65" s="166"/>
      <c r="I65" s="139"/>
      <c r="J65" s="142"/>
      <c r="K65" s="139"/>
      <c r="L65" s="142"/>
      <c r="M65" s="142"/>
      <c r="N65" s="139"/>
      <c r="O65" s="145"/>
      <c r="P65" s="142"/>
      <c r="Q65" s="139"/>
      <c r="R65" s="157"/>
      <c r="S65" s="139"/>
      <c r="T65" s="142"/>
      <c r="U65" s="114"/>
      <c r="V65" s="114"/>
      <c r="W65" s="46"/>
      <c r="X65" s="30"/>
    </row>
    <row r="66" spans="1:24" x14ac:dyDescent="0.2">
      <c r="A66" s="142"/>
      <c r="B66" s="249"/>
      <c r="C66" s="1">
        <v>3</v>
      </c>
      <c r="D66" s="67">
        <v>2.0001570000000002</v>
      </c>
      <c r="E66" s="273"/>
      <c r="F66" s="68">
        <f>D66+$E$64</f>
        <v>1.9999770000000003</v>
      </c>
      <c r="G66" s="166"/>
      <c r="H66" s="166"/>
      <c r="I66" s="139"/>
      <c r="J66" s="142"/>
      <c r="K66" s="139"/>
      <c r="L66" s="142"/>
      <c r="M66" s="142"/>
      <c r="N66" s="139"/>
      <c r="O66" s="145"/>
      <c r="P66" s="142"/>
      <c r="Q66" s="139"/>
      <c r="R66" s="157"/>
      <c r="S66" s="139"/>
      <c r="T66" s="142"/>
      <c r="U66" s="114"/>
      <c r="V66" s="114"/>
      <c r="W66" s="46"/>
      <c r="X66" s="30"/>
    </row>
    <row r="67" spans="1:24" x14ac:dyDescent="0.2">
      <c r="A67" s="142"/>
      <c r="B67" s="249"/>
      <c r="C67" s="1">
        <v>4</v>
      </c>
      <c r="D67" s="67">
        <v>2.0001570000000002</v>
      </c>
      <c r="E67" s="273"/>
      <c r="F67" s="68">
        <f>D67+$E$64</f>
        <v>1.9999770000000003</v>
      </c>
      <c r="G67" s="166"/>
      <c r="H67" s="166"/>
      <c r="I67" s="139"/>
      <c r="J67" s="142"/>
      <c r="K67" s="139"/>
      <c r="L67" s="142"/>
      <c r="M67" s="142"/>
      <c r="N67" s="139"/>
      <c r="O67" s="145"/>
      <c r="P67" s="142"/>
      <c r="Q67" s="139"/>
      <c r="R67" s="157"/>
      <c r="S67" s="139"/>
      <c r="T67" s="142"/>
      <c r="U67" s="114"/>
      <c r="V67" s="114"/>
      <c r="W67" s="46"/>
      <c r="X67" s="30"/>
    </row>
    <row r="68" spans="1:24" x14ac:dyDescent="0.2">
      <c r="A68" s="142"/>
      <c r="B68" s="250"/>
      <c r="C68" s="10">
        <v>5</v>
      </c>
      <c r="D68" s="67">
        <v>2.0001570000000002</v>
      </c>
      <c r="E68" s="274"/>
      <c r="F68" s="68">
        <f>D68+$E$64</f>
        <v>1.9999770000000003</v>
      </c>
      <c r="G68" s="167"/>
      <c r="H68" s="167"/>
      <c r="I68" s="140"/>
      <c r="J68" s="143"/>
      <c r="K68" s="140"/>
      <c r="L68" s="142"/>
      <c r="M68" s="142"/>
      <c r="N68" s="139"/>
      <c r="O68" s="146"/>
      <c r="P68" s="142"/>
      <c r="Q68" s="140"/>
      <c r="R68" s="158"/>
      <c r="S68" s="140"/>
      <c r="T68" s="143"/>
      <c r="U68" s="114"/>
      <c r="V68" s="114"/>
      <c r="W68" s="46"/>
      <c r="X68" s="30"/>
    </row>
    <row r="69" spans="1:24" x14ac:dyDescent="0.2">
      <c r="A69" s="142"/>
      <c r="B69" s="187">
        <v>3</v>
      </c>
      <c r="C69" s="1">
        <v>1</v>
      </c>
      <c r="D69" s="50">
        <v>3.0001000000000002</v>
      </c>
      <c r="E69" s="194">
        <f>[1]dérive!$C$194*1000</f>
        <v>-2.8000000000005798E-4</v>
      </c>
      <c r="F69" s="13">
        <f>D69+$E$69</f>
        <v>2.9998200000000002</v>
      </c>
      <c r="G69" s="187">
        <f>AVERAGE(F69:F73)</f>
        <v>2.9998200000000002</v>
      </c>
      <c r="H69" s="187">
        <f>G69-B69</f>
        <v>-1.7999999999984695E-4</v>
      </c>
      <c r="I69" s="138">
        <f>((MAX(D69:D73)-MIN(D69:D73))/2.33)/1000</f>
        <v>0</v>
      </c>
      <c r="J69" s="141">
        <f>5.5/3</f>
        <v>1.8333333333333333</v>
      </c>
      <c r="K69" s="138">
        <f>I69*J69</f>
        <v>0</v>
      </c>
      <c r="L69" s="142"/>
      <c r="M69" s="142"/>
      <c r="N69" s="142"/>
      <c r="O69" s="144">
        <f>[1]dérive!$D$194</f>
        <v>1.6999999999999999E-7</v>
      </c>
      <c r="P69" s="142"/>
      <c r="Q69" s="138">
        <f>O69/$P$44</f>
        <v>8.4999999999999994E-8</v>
      </c>
      <c r="R69" s="156"/>
      <c r="S69" s="138">
        <f>Q69</f>
        <v>8.4999999999999994E-8</v>
      </c>
      <c r="T69" s="138">
        <f>SQRT((K69^2)+(Q69^2)+(S69^2)+($N$44^2))</f>
        <v>1.202428099028517E-7</v>
      </c>
      <c r="U69" s="114"/>
      <c r="V69" s="114"/>
      <c r="W69" s="46"/>
      <c r="X69" s="30"/>
    </row>
    <row r="70" spans="1:24" x14ac:dyDescent="0.2">
      <c r="A70" s="142"/>
      <c r="B70" s="249"/>
      <c r="C70" s="1">
        <v>2</v>
      </c>
      <c r="D70" s="50">
        <v>3.0001000000000002</v>
      </c>
      <c r="E70" s="273"/>
      <c r="F70" s="13">
        <f>D70+$E$69</f>
        <v>2.9998200000000002</v>
      </c>
      <c r="G70" s="185"/>
      <c r="H70" s="185"/>
      <c r="I70" s="139"/>
      <c r="J70" s="142"/>
      <c r="K70" s="139"/>
      <c r="L70" s="142"/>
      <c r="M70" s="142"/>
      <c r="N70" s="142"/>
      <c r="O70" s="145"/>
      <c r="P70" s="142"/>
      <c r="Q70" s="139"/>
      <c r="R70" s="157"/>
      <c r="S70" s="139"/>
      <c r="T70" s="142"/>
      <c r="U70" s="114"/>
      <c r="V70" s="114"/>
      <c r="W70" s="46"/>
      <c r="X70" s="30"/>
    </row>
    <row r="71" spans="1:24" x14ac:dyDescent="0.2">
      <c r="A71" s="142"/>
      <c r="B71" s="249"/>
      <c r="C71" s="1">
        <v>3</v>
      </c>
      <c r="D71" s="50">
        <v>3.0001000000000002</v>
      </c>
      <c r="E71" s="273"/>
      <c r="F71" s="13">
        <f>D71+$E$69</f>
        <v>2.9998200000000002</v>
      </c>
      <c r="G71" s="185"/>
      <c r="H71" s="185"/>
      <c r="I71" s="139"/>
      <c r="J71" s="142"/>
      <c r="K71" s="139"/>
      <c r="L71" s="142"/>
      <c r="M71" s="142"/>
      <c r="N71" s="142"/>
      <c r="O71" s="145"/>
      <c r="P71" s="142"/>
      <c r="Q71" s="139"/>
      <c r="R71" s="157"/>
      <c r="S71" s="139"/>
      <c r="T71" s="142"/>
      <c r="U71" s="114"/>
      <c r="V71" s="114"/>
      <c r="W71" s="46"/>
      <c r="X71" s="30"/>
    </row>
    <row r="72" spans="1:24" x14ac:dyDescent="0.2">
      <c r="A72" s="142"/>
      <c r="B72" s="249"/>
      <c r="C72" s="1">
        <v>4</v>
      </c>
      <c r="D72" s="50">
        <v>3.0001000000000002</v>
      </c>
      <c r="E72" s="273"/>
      <c r="F72" s="13">
        <f>D72+$E$69</f>
        <v>2.9998200000000002</v>
      </c>
      <c r="G72" s="185"/>
      <c r="H72" s="185"/>
      <c r="I72" s="139"/>
      <c r="J72" s="142"/>
      <c r="K72" s="139"/>
      <c r="L72" s="142"/>
      <c r="M72" s="142"/>
      <c r="N72" s="142"/>
      <c r="O72" s="145"/>
      <c r="P72" s="142"/>
      <c r="Q72" s="139"/>
      <c r="R72" s="157"/>
      <c r="S72" s="139"/>
      <c r="T72" s="142"/>
      <c r="U72" s="114"/>
      <c r="V72" s="114"/>
      <c r="W72" s="46"/>
      <c r="X72" s="30"/>
    </row>
    <row r="73" spans="1:24" x14ac:dyDescent="0.2">
      <c r="A73" s="143"/>
      <c r="B73" s="250"/>
      <c r="C73" s="10">
        <v>5</v>
      </c>
      <c r="D73" s="50">
        <v>3.0001000000000002</v>
      </c>
      <c r="E73" s="274"/>
      <c r="F73" s="13">
        <f>D73+$E$69</f>
        <v>2.9998200000000002</v>
      </c>
      <c r="G73" s="186"/>
      <c r="H73" s="186"/>
      <c r="I73" s="140"/>
      <c r="J73" s="143"/>
      <c r="K73" s="140"/>
      <c r="L73" s="143"/>
      <c r="M73" s="143"/>
      <c r="N73" s="143"/>
      <c r="O73" s="146"/>
      <c r="P73" s="143"/>
      <c r="Q73" s="140"/>
      <c r="R73" s="158"/>
      <c r="S73" s="140"/>
      <c r="T73" s="143"/>
      <c r="U73" s="114"/>
      <c r="V73" s="114"/>
      <c r="W73" s="46"/>
      <c r="X73" s="30"/>
    </row>
    <row r="74" spans="1:24" x14ac:dyDescent="0.2">
      <c r="A74" s="160" t="s">
        <v>14</v>
      </c>
      <c r="B74" s="153">
        <v>-20</v>
      </c>
      <c r="C74" s="10">
        <v>1</v>
      </c>
      <c r="D74" s="50">
        <v>-20.00001</v>
      </c>
      <c r="E74" s="214">
        <f>[1]dérive!$C$191*1000</f>
        <v>1.9999999999988916E-3</v>
      </c>
      <c r="F74" s="13">
        <f>D74+$E$74</f>
        <v>-19.998010000000001</v>
      </c>
      <c r="G74" s="187">
        <f>AVERAGE(F74:F78)</f>
        <v>-19.997996000000004</v>
      </c>
      <c r="H74" s="187">
        <f>G74-B74</f>
        <v>2.003999999995898E-3</v>
      </c>
      <c r="I74" s="138">
        <f>((MAX(D74:D78)-MIN(D74:D78))/2.33)/1000</f>
        <v>1.2875536480199257E-8</v>
      </c>
      <c r="J74" s="141">
        <f>5.5/3</f>
        <v>1.8333333333333333</v>
      </c>
      <c r="K74" s="138">
        <f>I74*J74</f>
        <v>2.3605150213698637E-8</v>
      </c>
      <c r="L74" s="160">
        <v>9.9999999999999995E-8</v>
      </c>
      <c r="M74" s="160">
        <v>3.4641016151377544</v>
      </c>
      <c r="N74" s="138">
        <f>L74/M74</f>
        <v>2.8867513459481289E-8</v>
      </c>
      <c r="O74" s="144">
        <f>[1]dérive!$D$191</f>
        <v>3.9999999999999998E-7</v>
      </c>
      <c r="P74" s="160">
        <v>2</v>
      </c>
      <c r="Q74" s="138">
        <f>O74/$P$74</f>
        <v>1.9999999999999999E-7</v>
      </c>
      <c r="R74" s="156"/>
      <c r="S74" s="138">
        <f>Q74</f>
        <v>1.9999999999999999E-7</v>
      </c>
      <c r="T74" s="138">
        <f>SQRT((K74^2)+(Q74^2)+(S74^2)+($N$74^2))</f>
        <v>2.8529026700878632E-7</v>
      </c>
      <c r="U74" s="59"/>
      <c r="V74" s="59"/>
      <c r="W74" s="59"/>
      <c r="X74" s="42"/>
    </row>
    <row r="75" spans="1:24" x14ac:dyDescent="0.2">
      <c r="A75" s="142"/>
      <c r="B75" s="247"/>
      <c r="C75" s="10">
        <v>2</v>
      </c>
      <c r="D75" s="50">
        <v>-19.999980000000001</v>
      </c>
      <c r="E75" s="244"/>
      <c r="F75" s="13">
        <f>D75+$E$74</f>
        <v>-19.997980000000002</v>
      </c>
      <c r="G75" s="185"/>
      <c r="H75" s="185"/>
      <c r="I75" s="139"/>
      <c r="J75" s="142"/>
      <c r="K75" s="139"/>
      <c r="L75" s="142"/>
      <c r="M75" s="142"/>
      <c r="N75" s="139"/>
      <c r="O75" s="145"/>
      <c r="P75" s="142"/>
      <c r="Q75" s="139"/>
      <c r="R75" s="157"/>
      <c r="S75" s="139"/>
      <c r="T75" s="142"/>
      <c r="U75" s="114"/>
      <c r="V75" s="114"/>
      <c r="W75" s="46"/>
      <c r="X75" s="30"/>
    </row>
    <row r="76" spans="1:24" x14ac:dyDescent="0.2">
      <c r="A76" s="142"/>
      <c r="B76" s="247"/>
      <c r="C76" s="1">
        <v>3</v>
      </c>
      <c r="D76" s="50">
        <v>-20.00001</v>
      </c>
      <c r="E76" s="244"/>
      <c r="F76" s="13">
        <f>D76+$E$74</f>
        <v>-19.998010000000001</v>
      </c>
      <c r="G76" s="185"/>
      <c r="H76" s="185"/>
      <c r="I76" s="139"/>
      <c r="J76" s="142"/>
      <c r="K76" s="139"/>
      <c r="L76" s="142"/>
      <c r="M76" s="142"/>
      <c r="N76" s="139"/>
      <c r="O76" s="145"/>
      <c r="P76" s="142"/>
      <c r="Q76" s="139"/>
      <c r="R76" s="157"/>
      <c r="S76" s="139"/>
      <c r="T76" s="142"/>
      <c r="U76" s="114"/>
      <c r="V76" s="114"/>
      <c r="W76" s="46"/>
      <c r="X76" s="30"/>
    </row>
    <row r="77" spans="1:24" x14ac:dyDescent="0.2">
      <c r="A77" s="142"/>
      <c r="B77" s="247"/>
      <c r="C77" s="1">
        <v>4</v>
      </c>
      <c r="D77" s="50">
        <v>-19.999980000000001</v>
      </c>
      <c r="E77" s="244"/>
      <c r="F77" s="13">
        <f>D77+$E$74</f>
        <v>-19.997980000000002</v>
      </c>
      <c r="G77" s="185"/>
      <c r="H77" s="185"/>
      <c r="I77" s="139"/>
      <c r="J77" s="142"/>
      <c r="K77" s="139"/>
      <c r="L77" s="142"/>
      <c r="M77" s="142"/>
      <c r="N77" s="139"/>
      <c r="O77" s="145"/>
      <c r="P77" s="142"/>
      <c r="Q77" s="139"/>
      <c r="R77" s="157"/>
      <c r="S77" s="139"/>
      <c r="T77" s="142"/>
      <c r="U77" s="114"/>
      <c r="V77" s="114"/>
      <c r="W77" s="46"/>
      <c r="X77" s="30"/>
    </row>
    <row r="78" spans="1:24" x14ac:dyDescent="0.2">
      <c r="A78" s="142"/>
      <c r="B78" s="248"/>
      <c r="C78" s="1">
        <v>5</v>
      </c>
      <c r="D78" s="50">
        <v>-20</v>
      </c>
      <c r="E78" s="245"/>
      <c r="F78" s="13">
        <f>D78+$E$74</f>
        <v>-19.998000000000001</v>
      </c>
      <c r="G78" s="186"/>
      <c r="H78" s="186"/>
      <c r="I78" s="140"/>
      <c r="J78" s="143"/>
      <c r="K78" s="140"/>
      <c r="L78" s="142"/>
      <c r="M78" s="142"/>
      <c r="N78" s="139"/>
      <c r="O78" s="146"/>
      <c r="P78" s="142"/>
      <c r="Q78" s="140"/>
      <c r="R78" s="158"/>
      <c r="S78" s="140"/>
      <c r="T78" s="143"/>
      <c r="U78" s="114"/>
      <c r="V78" s="114"/>
      <c r="W78" s="46"/>
      <c r="X78" s="30"/>
    </row>
    <row r="79" spans="1:24" x14ac:dyDescent="0.2">
      <c r="A79" s="142"/>
      <c r="B79" s="153">
        <v>5</v>
      </c>
      <c r="C79" s="1">
        <v>1</v>
      </c>
      <c r="D79" s="48">
        <v>5.0002599999999999</v>
      </c>
      <c r="E79" s="194">
        <f>[1]dérive!$C$195*1000</f>
        <v>-4.6999999999997044E-4</v>
      </c>
      <c r="F79" s="13">
        <f>D79+$E$79</f>
        <v>4.99979</v>
      </c>
      <c r="G79" s="187">
        <f>AVERAGE(F79:F83)</f>
        <v>4.9998180000000003</v>
      </c>
      <c r="H79" s="187">
        <f>G79-B79</f>
        <v>-1.8199999999968242E-4</v>
      </c>
      <c r="I79" s="138">
        <f>((MAX(D79:D83)-MIN(D79:D83))/2.33)/1000</f>
        <v>3.0042918454941839E-8</v>
      </c>
      <c r="J79" s="141">
        <f>5.5/3</f>
        <v>1.8333333333333333</v>
      </c>
      <c r="K79" s="138">
        <f>I79*J79</f>
        <v>5.5078683834060037E-8</v>
      </c>
      <c r="L79" s="142"/>
      <c r="M79" s="142"/>
      <c r="N79" s="139"/>
      <c r="O79" s="144">
        <f>[1]dérive!$D$195</f>
        <v>1.9999999999999999E-7</v>
      </c>
      <c r="P79" s="142"/>
      <c r="Q79" s="138">
        <f>O79/$P$74</f>
        <v>9.9999999999999995E-8</v>
      </c>
      <c r="R79" s="156"/>
      <c r="S79" s="138">
        <f>Q79</f>
        <v>9.9999999999999995E-8</v>
      </c>
      <c r="T79" s="138">
        <f>SQRT((K79^2)+(Q79^2)+(S79^2)+($N$74^2))</f>
        <v>1.5448946483895163E-7</v>
      </c>
      <c r="U79" s="59"/>
      <c r="V79" s="59"/>
      <c r="W79" s="46"/>
      <c r="X79" s="30"/>
    </row>
    <row r="80" spans="1:24" x14ac:dyDescent="0.2">
      <c r="A80" s="142"/>
      <c r="B80" s="247"/>
      <c r="C80" s="1">
        <v>2</v>
      </c>
      <c r="D80" s="48">
        <v>5.0002800000000001</v>
      </c>
      <c r="E80" s="273"/>
      <c r="F80" s="13">
        <f>D80+$E$79</f>
        <v>4.9998100000000001</v>
      </c>
      <c r="G80" s="185"/>
      <c r="H80" s="185"/>
      <c r="I80" s="139"/>
      <c r="J80" s="142"/>
      <c r="K80" s="139"/>
      <c r="L80" s="142"/>
      <c r="M80" s="142"/>
      <c r="N80" s="139"/>
      <c r="O80" s="145"/>
      <c r="P80" s="142"/>
      <c r="Q80" s="139"/>
      <c r="R80" s="157"/>
      <c r="S80" s="139"/>
      <c r="T80" s="142"/>
      <c r="U80" s="114"/>
      <c r="V80" s="114"/>
      <c r="W80" s="46"/>
      <c r="X80" s="30"/>
    </row>
    <row r="81" spans="1:24" x14ac:dyDescent="0.2">
      <c r="A81" s="142"/>
      <c r="B81" s="247"/>
      <c r="C81" s="1">
        <v>3</v>
      </c>
      <c r="D81" s="48">
        <v>5.0002800000000001</v>
      </c>
      <c r="E81" s="273"/>
      <c r="F81" s="13">
        <f>D81+$E$79</f>
        <v>4.9998100000000001</v>
      </c>
      <c r="G81" s="185"/>
      <c r="H81" s="185"/>
      <c r="I81" s="139"/>
      <c r="J81" s="142"/>
      <c r="K81" s="139"/>
      <c r="L81" s="142"/>
      <c r="M81" s="142"/>
      <c r="N81" s="139"/>
      <c r="O81" s="145"/>
      <c r="P81" s="142"/>
      <c r="Q81" s="139"/>
      <c r="R81" s="157"/>
      <c r="S81" s="139"/>
      <c r="T81" s="142"/>
      <c r="U81" s="114"/>
      <c r="V81" s="114"/>
      <c r="W81" s="46"/>
      <c r="X81" s="30"/>
    </row>
    <row r="82" spans="1:24" x14ac:dyDescent="0.2">
      <c r="A82" s="142"/>
      <c r="B82" s="247"/>
      <c r="C82" s="1">
        <v>4</v>
      </c>
      <c r="D82" s="48">
        <v>5.0002899999999997</v>
      </c>
      <c r="E82" s="273"/>
      <c r="F82" s="13">
        <f>D82+$E$79</f>
        <v>4.9998199999999997</v>
      </c>
      <c r="G82" s="185"/>
      <c r="H82" s="185"/>
      <c r="I82" s="139"/>
      <c r="J82" s="142"/>
      <c r="K82" s="139"/>
      <c r="L82" s="142"/>
      <c r="M82" s="142"/>
      <c r="N82" s="139"/>
      <c r="O82" s="145"/>
      <c r="P82" s="142"/>
      <c r="Q82" s="139"/>
      <c r="R82" s="157"/>
      <c r="S82" s="139"/>
      <c r="T82" s="142"/>
      <c r="U82" s="114"/>
      <c r="V82" s="114"/>
      <c r="W82" s="46"/>
      <c r="X82" s="30"/>
    </row>
    <row r="83" spans="1:24" x14ac:dyDescent="0.2">
      <c r="A83" s="142"/>
      <c r="B83" s="248"/>
      <c r="C83" s="1">
        <v>5</v>
      </c>
      <c r="D83" s="48">
        <v>5.0003299999999999</v>
      </c>
      <c r="E83" s="274"/>
      <c r="F83" s="13">
        <f>D83+$E$79</f>
        <v>4.99986</v>
      </c>
      <c r="G83" s="186"/>
      <c r="H83" s="186"/>
      <c r="I83" s="140"/>
      <c r="J83" s="143"/>
      <c r="K83" s="140"/>
      <c r="L83" s="142"/>
      <c r="M83" s="142"/>
      <c r="N83" s="139"/>
      <c r="O83" s="146"/>
      <c r="P83" s="142"/>
      <c r="Q83" s="140"/>
      <c r="R83" s="158"/>
      <c r="S83" s="140"/>
      <c r="T83" s="143"/>
      <c r="U83" s="114"/>
      <c r="V83" s="114"/>
      <c r="W83" s="46"/>
      <c r="X83" s="30"/>
    </row>
    <row r="84" spans="1:24" x14ac:dyDescent="0.2">
      <c r="A84" s="142"/>
      <c r="B84" s="153">
        <v>10</v>
      </c>
      <c r="C84" s="1">
        <v>1</v>
      </c>
      <c r="D84" s="48">
        <v>10.00029</v>
      </c>
      <c r="E84" s="194">
        <f>[1]dérive!$C$196*1000</f>
        <v>-9.8999999999982435E-4</v>
      </c>
      <c r="F84" s="13">
        <f>D84+$E$84</f>
        <v>9.9992999999999999</v>
      </c>
      <c r="G84" s="187">
        <f>AVERAGE(F84:F88)</f>
        <v>9.9993159999999985</v>
      </c>
      <c r="H84" s="187">
        <f>G84-B84</f>
        <v>-6.8400000000146122E-4</v>
      </c>
      <c r="I84" s="138">
        <f>((MAX(D84:D88)-MIN(D84:D88))/2.33)/1000</f>
        <v>1.7167381974361391E-8</v>
      </c>
      <c r="J84" s="141">
        <f>5.5/3</f>
        <v>1.8333333333333333</v>
      </c>
      <c r="K84" s="138">
        <f>I84*J84</f>
        <v>3.1473533619662551E-8</v>
      </c>
      <c r="L84" s="142"/>
      <c r="M84" s="142"/>
      <c r="N84" s="139"/>
      <c r="O84" s="144">
        <f>[1]dérive!$D$196</f>
        <v>2.7000000000000001E-7</v>
      </c>
      <c r="P84" s="142"/>
      <c r="Q84" s="138">
        <f>O84/$P$74</f>
        <v>1.35E-7</v>
      </c>
      <c r="R84" s="156"/>
      <c r="S84" s="138">
        <f>Q84</f>
        <v>1.35E-7</v>
      </c>
      <c r="T84" s="138">
        <f>SQRT((K84^2)+(Q84^2)+(S84^2)+($N$74^2))</f>
        <v>1.9563720671651743E-7</v>
      </c>
      <c r="U84" s="59"/>
      <c r="V84" s="59"/>
      <c r="W84" s="46"/>
      <c r="X84" s="30"/>
    </row>
    <row r="85" spans="1:24" x14ac:dyDescent="0.2">
      <c r="A85" s="142"/>
      <c r="B85" s="247"/>
      <c r="C85" s="1">
        <v>2</v>
      </c>
      <c r="D85" s="48">
        <v>10.00032</v>
      </c>
      <c r="E85" s="273"/>
      <c r="F85" s="13">
        <f>D85+$E$84</f>
        <v>9.9993300000000005</v>
      </c>
      <c r="G85" s="185"/>
      <c r="H85" s="185"/>
      <c r="I85" s="139"/>
      <c r="J85" s="142"/>
      <c r="K85" s="139"/>
      <c r="L85" s="142"/>
      <c r="M85" s="142"/>
      <c r="N85" s="139"/>
      <c r="O85" s="145"/>
      <c r="P85" s="142"/>
      <c r="Q85" s="139"/>
      <c r="R85" s="157"/>
      <c r="S85" s="139"/>
      <c r="T85" s="142"/>
      <c r="U85" s="114"/>
      <c r="V85" s="114"/>
      <c r="W85" s="46"/>
      <c r="X85" s="30"/>
    </row>
    <row r="86" spans="1:24" x14ac:dyDescent="0.2">
      <c r="A86" s="142"/>
      <c r="B86" s="247"/>
      <c r="C86" s="1">
        <v>3</v>
      </c>
      <c r="D86" s="48">
        <v>10.000299999999999</v>
      </c>
      <c r="E86" s="273"/>
      <c r="F86" s="13">
        <f>D86+$E$84</f>
        <v>9.9993099999999995</v>
      </c>
      <c r="G86" s="185"/>
      <c r="H86" s="185"/>
      <c r="I86" s="139"/>
      <c r="J86" s="142"/>
      <c r="K86" s="139"/>
      <c r="L86" s="142"/>
      <c r="M86" s="142"/>
      <c r="N86" s="139"/>
      <c r="O86" s="145"/>
      <c r="P86" s="142"/>
      <c r="Q86" s="139"/>
      <c r="R86" s="157"/>
      <c r="S86" s="139"/>
      <c r="T86" s="142"/>
      <c r="U86" s="114"/>
      <c r="V86" s="114"/>
      <c r="W86" s="46"/>
      <c r="X86" s="30"/>
    </row>
    <row r="87" spans="1:24" x14ac:dyDescent="0.2">
      <c r="A87" s="142"/>
      <c r="B87" s="247"/>
      <c r="C87" s="1">
        <v>4</v>
      </c>
      <c r="D87" s="48">
        <v>10.00029</v>
      </c>
      <c r="E87" s="273"/>
      <c r="F87" s="13">
        <f>D87+$E$84</f>
        <v>9.9992999999999999</v>
      </c>
      <c r="G87" s="185"/>
      <c r="H87" s="185"/>
      <c r="I87" s="139"/>
      <c r="J87" s="142"/>
      <c r="K87" s="139"/>
      <c r="L87" s="142"/>
      <c r="M87" s="142"/>
      <c r="N87" s="139"/>
      <c r="O87" s="145"/>
      <c r="P87" s="142"/>
      <c r="Q87" s="139"/>
      <c r="R87" s="157"/>
      <c r="S87" s="139"/>
      <c r="T87" s="142"/>
      <c r="U87" s="114"/>
      <c r="V87" s="114"/>
      <c r="W87" s="46"/>
      <c r="X87" s="30"/>
    </row>
    <row r="88" spans="1:24" x14ac:dyDescent="0.2">
      <c r="A88" s="142"/>
      <c r="B88" s="248"/>
      <c r="C88" s="1">
        <v>5</v>
      </c>
      <c r="D88" s="48">
        <v>10.00033</v>
      </c>
      <c r="E88" s="274"/>
      <c r="F88" s="13">
        <f>D88+$E$84</f>
        <v>9.9993400000000001</v>
      </c>
      <c r="G88" s="186"/>
      <c r="H88" s="186"/>
      <c r="I88" s="140"/>
      <c r="J88" s="143"/>
      <c r="K88" s="140"/>
      <c r="L88" s="142"/>
      <c r="M88" s="142"/>
      <c r="N88" s="139"/>
      <c r="O88" s="146"/>
      <c r="P88" s="142"/>
      <c r="Q88" s="140"/>
      <c r="R88" s="158"/>
      <c r="S88" s="140"/>
      <c r="T88" s="143"/>
      <c r="U88" s="114"/>
      <c r="V88" s="114"/>
      <c r="W88" s="46"/>
      <c r="X88" s="30"/>
    </row>
    <row r="89" spans="1:24" x14ac:dyDescent="0.2">
      <c r="A89" s="142"/>
      <c r="B89" s="153">
        <v>15</v>
      </c>
      <c r="C89" s="1">
        <v>1</v>
      </c>
      <c r="D89" s="48">
        <v>15.00037</v>
      </c>
      <c r="E89" s="214">
        <f>[1]dérive!$C$197*1000</f>
        <v>-1.4000000000002899E-3</v>
      </c>
      <c r="F89" s="13">
        <f>D89+$E$89</f>
        <v>14.99897</v>
      </c>
      <c r="G89" s="187">
        <f>AVERAGE(F89:F93)</f>
        <v>14.998981999999998</v>
      </c>
      <c r="H89" s="187">
        <f>G89-B89</f>
        <v>-1.0180000000019618E-3</v>
      </c>
      <c r="I89" s="138">
        <f>((MAX(D89:D93)-MIN(D89:D93))/2.33)/1000</f>
        <v>8.5836909867995044E-9</v>
      </c>
      <c r="J89" s="141">
        <f>5.5/3</f>
        <v>1.8333333333333333</v>
      </c>
      <c r="K89" s="138">
        <f>I89*J89</f>
        <v>1.5736766809132424E-8</v>
      </c>
      <c r="L89" s="142"/>
      <c r="M89" s="142"/>
      <c r="N89" s="139"/>
      <c r="O89" s="144">
        <f>[1]dérive!$D$197</f>
        <v>3.9999999999999998E-7</v>
      </c>
      <c r="P89" s="142"/>
      <c r="Q89" s="138">
        <f>O89/$P$74</f>
        <v>1.9999999999999999E-7</v>
      </c>
      <c r="R89" s="156"/>
      <c r="S89" s="138">
        <f>Q89</f>
        <v>1.9999999999999999E-7</v>
      </c>
      <c r="T89" s="138">
        <f>SQRT((K89^2)+(Q89^2)+(S89^2)+($N$74^2))</f>
        <v>2.8474721976331626E-7</v>
      </c>
      <c r="U89" s="59"/>
      <c r="V89" s="59"/>
      <c r="W89" s="46"/>
      <c r="X89" s="30"/>
    </row>
    <row r="90" spans="1:24" x14ac:dyDescent="0.2">
      <c r="A90" s="142"/>
      <c r="B90" s="247"/>
      <c r="C90" s="1">
        <v>2</v>
      </c>
      <c r="D90" s="48">
        <v>15.000389999999999</v>
      </c>
      <c r="E90" s="244"/>
      <c r="F90" s="13">
        <f>D90+$E$89</f>
        <v>14.998989999999999</v>
      </c>
      <c r="G90" s="185"/>
      <c r="H90" s="185"/>
      <c r="I90" s="139"/>
      <c r="J90" s="142"/>
      <c r="K90" s="139"/>
      <c r="L90" s="142"/>
      <c r="M90" s="142"/>
      <c r="N90" s="139"/>
      <c r="O90" s="145"/>
      <c r="P90" s="142"/>
      <c r="Q90" s="139"/>
      <c r="R90" s="157"/>
      <c r="S90" s="139"/>
      <c r="T90" s="142"/>
      <c r="U90" s="114"/>
      <c r="V90" s="114"/>
      <c r="W90" s="46"/>
      <c r="X90" s="30"/>
    </row>
    <row r="91" spans="1:24" x14ac:dyDescent="0.2">
      <c r="A91" s="142"/>
      <c r="B91" s="247"/>
      <c r="C91" s="1">
        <v>3</v>
      </c>
      <c r="D91" s="48">
        <v>15.00038</v>
      </c>
      <c r="E91" s="244"/>
      <c r="F91" s="13">
        <f>D91+$E$89</f>
        <v>14.99898</v>
      </c>
      <c r="G91" s="185"/>
      <c r="H91" s="185"/>
      <c r="I91" s="139"/>
      <c r="J91" s="142"/>
      <c r="K91" s="139"/>
      <c r="L91" s="142"/>
      <c r="M91" s="142"/>
      <c r="N91" s="139"/>
      <c r="O91" s="145"/>
      <c r="P91" s="142"/>
      <c r="Q91" s="139"/>
      <c r="R91" s="157"/>
      <c r="S91" s="139"/>
      <c r="T91" s="142"/>
      <c r="U91" s="114"/>
      <c r="V91" s="114"/>
      <c r="W91" s="46"/>
      <c r="X91" s="30"/>
    </row>
    <row r="92" spans="1:24" x14ac:dyDescent="0.2">
      <c r="A92" s="142"/>
      <c r="B92" s="247"/>
      <c r="C92" s="1">
        <v>4</v>
      </c>
      <c r="D92" s="48">
        <v>15.000389999999999</v>
      </c>
      <c r="E92" s="244"/>
      <c r="F92" s="13">
        <f>D92+$E$89</f>
        <v>14.998989999999999</v>
      </c>
      <c r="G92" s="185"/>
      <c r="H92" s="185"/>
      <c r="I92" s="139"/>
      <c r="J92" s="142"/>
      <c r="K92" s="139"/>
      <c r="L92" s="142"/>
      <c r="M92" s="142"/>
      <c r="N92" s="139"/>
      <c r="O92" s="145"/>
      <c r="P92" s="142"/>
      <c r="Q92" s="139"/>
      <c r="R92" s="157"/>
      <c r="S92" s="139"/>
      <c r="T92" s="142"/>
      <c r="U92" s="114"/>
      <c r="V92" s="114"/>
      <c r="W92" s="46"/>
      <c r="X92" s="30"/>
    </row>
    <row r="93" spans="1:24" x14ac:dyDescent="0.2">
      <c r="A93" s="142"/>
      <c r="B93" s="248"/>
      <c r="C93" s="1">
        <v>5</v>
      </c>
      <c r="D93" s="48">
        <v>15.00038</v>
      </c>
      <c r="E93" s="245"/>
      <c r="F93" s="13">
        <f>D93+$E$89</f>
        <v>14.99898</v>
      </c>
      <c r="G93" s="186"/>
      <c r="H93" s="186"/>
      <c r="I93" s="140"/>
      <c r="J93" s="143"/>
      <c r="K93" s="140"/>
      <c r="L93" s="142"/>
      <c r="M93" s="142"/>
      <c r="N93" s="139"/>
      <c r="O93" s="146"/>
      <c r="P93" s="142"/>
      <c r="Q93" s="140"/>
      <c r="R93" s="158"/>
      <c r="S93" s="140"/>
      <c r="T93" s="143"/>
      <c r="U93" s="114"/>
      <c r="V93" s="114"/>
      <c r="W93" s="46"/>
      <c r="X93" s="30"/>
    </row>
    <row r="94" spans="1:24" x14ac:dyDescent="0.2">
      <c r="A94" s="142"/>
      <c r="B94" s="153">
        <v>20</v>
      </c>
      <c r="C94" s="1">
        <v>1</v>
      </c>
      <c r="D94" s="48">
        <v>20.000530000000001</v>
      </c>
      <c r="E94" s="214">
        <f>[1]dérive!$C$198*1000</f>
        <v>-1.9999999999988916E-3</v>
      </c>
      <c r="F94" s="13">
        <f>D94+$E$94</f>
        <v>19.998530000000002</v>
      </c>
      <c r="G94" s="187">
        <f>AVERAGE(F94:F98)</f>
        <v>19.998528</v>
      </c>
      <c r="H94" s="187">
        <f>G94-B94</f>
        <v>-1.4719999999996958E-3</v>
      </c>
      <c r="I94" s="138">
        <f>((MAX(D94:D98)-MIN(D94:D98))/2.33)/1000</f>
        <v>8.5836909867995044E-9</v>
      </c>
      <c r="J94" s="141">
        <f>5.5/3</f>
        <v>1.8333333333333333</v>
      </c>
      <c r="K94" s="138">
        <f>I94*J94</f>
        <v>1.5736766809132424E-8</v>
      </c>
      <c r="L94" s="142"/>
      <c r="M94" s="142"/>
      <c r="N94" s="139"/>
      <c r="O94" s="144">
        <f>[1]dérive!$D$198</f>
        <v>3.9999999999999998E-7</v>
      </c>
      <c r="P94" s="142"/>
      <c r="Q94" s="138">
        <f>O94/$P$74</f>
        <v>1.9999999999999999E-7</v>
      </c>
      <c r="R94" s="156"/>
      <c r="S94" s="138">
        <f>Q94</f>
        <v>1.9999999999999999E-7</v>
      </c>
      <c r="T94" s="138">
        <f>SQRT((K94^2)+(Q94^2)+(S94^2)+($N$74^2))</f>
        <v>2.8474721976331626E-7</v>
      </c>
      <c r="U94" s="59"/>
      <c r="V94" s="59"/>
      <c r="W94" s="46"/>
      <c r="X94" s="30"/>
    </row>
    <row r="95" spans="1:24" x14ac:dyDescent="0.2">
      <c r="A95" s="142"/>
      <c r="B95" s="247"/>
      <c r="C95" s="1">
        <v>2</v>
      </c>
      <c r="D95" s="48">
        <v>20.000540000000001</v>
      </c>
      <c r="E95" s="244"/>
      <c r="F95" s="13">
        <f>D95+$E$94</f>
        <v>19.998540000000002</v>
      </c>
      <c r="G95" s="185"/>
      <c r="H95" s="185"/>
      <c r="I95" s="139"/>
      <c r="J95" s="142"/>
      <c r="K95" s="139"/>
      <c r="L95" s="142"/>
      <c r="M95" s="142"/>
      <c r="N95" s="139"/>
      <c r="O95" s="145"/>
      <c r="P95" s="142"/>
      <c r="Q95" s="139"/>
      <c r="R95" s="157"/>
      <c r="S95" s="139"/>
      <c r="T95" s="142"/>
      <c r="U95" s="114"/>
      <c r="V95" s="114"/>
      <c r="W95" s="46"/>
      <c r="X95" s="30"/>
    </row>
    <row r="96" spans="1:24" x14ac:dyDescent="0.2">
      <c r="A96" s="142"/>
      <c r="B96" s="247"/>
      <c r="C96" s="1">
        <v>3</v>
      </c>
      <c r="D96" s="48">
        <v>20.000530000000001</v>
      </c>
      <c r="E96" s="244"/>
      <c r="F96" s="13">
        <f>D96+$E$94</f>
        <v>19.998530000000002</v>
      </c>
      <c r="G96" s="185"/>
      <c r="H96" s="185"/>
      <c r="I96" s="139"/>
      <c r="J96" s="142"/>
      <c r="K96" s="139"/>
      <c r="L96" s="142"/>
      <c r="M96" s="142"/>
      <c r="N96" s="139"/>
      <c r="O96" s="145"/>
      <c r="P96" s="142"/>
      <c r="Q96" s="139"/>
      <c r="R96" s="157"/>
      <c r="S96" s="139"/>
      <c r="T96" s="142"/>
      <c r="U96" s="114"/>
      <c r="V96" s="114"/>
      <c r="W96" s="46"/>
      <c r="X96" s="30"/>
    </row>
    <row r="97" spans="1:24" x14ac:dyDescent="0.2">
      <c r="A97" s="142"/>
      <c r="B97" s="247"/>
      <c r="C97" s="1">
        <v>4</v>
      </c>
      <c r="D97" s="48">
        <v>20.000520000000002</v>
      </c>
      <c r="E97" s="244"/>
      <c r="F97" s="13">
        <f>D97+$E$94</f>
        <v>19.998520000000003</v>
      </c>
      <c r="G97" s="185"/>
      <c r="H97" s="185"/>
      <c r="I97" s="139"/>
      <c r="J97" s="142"/>
      <c r="K97" s="139"/>
      <c r="L97" s="142"/>
      <c r="M97" s="142"/>
      <c r="N97" s="139"/>
      <c r="O97" s="145"/>
      <c r="P97" s="142"/>
      <c r="Q97" s="139"/>
      <c r="R97" s="157"/>
      <c r="S97" s="139"/>
      <c r="T97" s="142"/>
      <c r="U97" s="114"/>
      <c r="V97" s="114"/>
      <c r="W97" s="46"/>
      <c r="X97" s="30"/>
    </row>
    <row r="98" spans="1:24" x14ac:dyDescent="0.2">
      <c r="A98" s="142"/>
      <c r="B98" s="248"/>
      <c r="C98" s="1">
        <v>5</v>
      </c>
      <c r="D98" s="48">
        <v>20.000520000000002</v>
      </c>
      <c r="E98" s="245"/>
      <c r="F98" s="13">
        <f>D98+$E$94</f>
        <v>19.998520000000003</v>
      </c>
      <c r="G98" s="186"/>
      <c r="H98" s="186"/>
      <c r="I98" s="140"/>
      <c r="J98" s="143"/>
      <c r="K98" s="140"/>
      <c r="L98" s="142"/>
      <c r="M98" s="142"/>
      <c r="N98" s="139"/>
      <c r="O98" s="146"/>
      <c r="P98" s="142"/>
      <c r="Q98" s="140"/>
      <c r="R98" s="158"/>
      <c r="S98" s="140"/>
      <c r="T98" s="143"/>
      <c r="U98" s="114"/>
      <c r="V98" s="114"/>
      <c r="W98" s="46"/>
      <c r="X98" s="30"/>
    </row>
    <row r="99" spans="1:24" x14ac:dyDescent="0.2">
      <c r="A99" s="142"/>
      <c r="B99" s="153">
        <v>30</v>
      </c>
      <c r="C99" s="1">
        <v>1</v>
      </c>
      <c r="D99" s="49">
        <v>29.9955</v>
      </c>
      <c r="E99" s="214">
        <f>[1]dérive!$C$203*1000</f>
        <v>3.2999999999994145E-3</v>
      </c>
      <c r="F99" s="37">
        <f>D99+$E$99</f>
        <v>29.998799999999999</v>
      </c>
      <c r="G99" s="153">
        <f>AVERAGE(F99:F103)</f>
        <v>29.998799999999999</v>
      </c>
      <c r="H99" s="153">
        <f>G99-B99</f>
        <v>-1.200000000000756E-3</v>
      </c>
      <c r="I99" s="138">
        <f>((MAX(D99:D103)-MIN(D99:D103))/2.33)/1000</f>
        <v>0</v>
      </c>
      <c r="J99" s="141">
        <f>5.5/3</f>
        <v>1.8333333333333333</v>
      </c>
      <c r="K99" s="138">
        <f>I99*J99</f>
        <v>0</v>
      </c>
      <c r="L99" s="142"/>
      <c r="M99" s="142"/>
      <c r="N99" s="142"/>
      <c r="O99" s="144">
        <f>[1]dérive!$D$203</f>
        <v>1.7E-6</v>
      </c>
      <c r="P99" s="142"/>
      <c r="Q99" s="138">
        <f>O99/$P$74</f>
        <v>8.5000000000000001E-7</v>
      </c>
      <c r="R99" s="156"/>
      <c r="S99" s="138">
        <f>Q99</f>
        <v>8.5000000000000001E-7</v>
      </c>
      <c r="T99" s="138">
        <f>SQRT((K99^2)+(Q99^2)+(S99^2)+($N$74^2))</f>
        <v>1.2024280990285172E-6</v>
      </c>
      <c r="U99" s="114"/>
      <c r="V99" s="114"/>
      <c r="W99" s="46"/>
      <c r="X99" s="30"/>
    </row>
    <row r="100" spans="1:24" x14ac:dyDescent="0.2">
      <c r="A100" s="142"/>
      <c r="B100" s="247"/>
      <c r="C100" s="1">
        <v>2</v>
      </c>
      <c r="D100" s="49">
        <v>29.9955</v>
      </c>
      <c r="E100" s="244"/>
      <c r="F100" s="37">
        <f>D100+$E$99</f>
        <v>29.998799999999999</v>
      </c>
      <c r="G100" s="154"/>
      <c r="H100" s="154"/>
      <c r="I100" s="139"/>
      <c r="J100" s="142"/>
      <c r="K100" s="139"/>
      <c r="L100" s="142"/>
      <c r="M100" s="142"/>
      <c r="N100" s="142"/>
      <c r="O100" s="145"/>
      <c r="P100" s="142"/>
      <c r="Q100" s="139"/>
      <c r="R100" s="157"/>
      <c r="S100" s="139"/>
      <c r="T100" s="142"/>
      <c r="U100" s="114"/>
      <c r="V100" s="114"/>
      <c r="W100" s="46"/>
      <c r="X100" s="30"/>
    </row>
    <row r="101" spans="1:24" x14ac:dyDescent="0.2">
      <c r="A101" s="142"/>
      <c r="B101" s="247"/>
      <c r="C101" s="1">
        <v>3</v>
      </c>
      <c r="D101" s="49">
        <v>29.9955</v>
      </c>
      <c r="E101" s="244"/>
      <c r="F101" s="37">
        <f>D101+$E$99</f>
        <v>29.998799999999999</v>
      </c>
      <c r="G101" s="154"/>
      <c r="H101" s="154"/>
      <c r="I101" s="139"/>
      <c r="J101" s="142"/>
      <c r="K101" s="139"/>
      <c r="L101" s="142"/>
      <c r="M101" s="142"/>
      <c r="N101" s="142"/>
      <c r="O101" s="145"/>
      <c r="P101" s="142"/>
      <c r="Q101" s="139"/>
      <c r="R101" s="157"/>
      <c r="S101" s="139"/>
      <c r="T101" s="142"/>
      <c r="U101" s="114"/>
      <c r="V101" s="114"/>
      <c r="W101" s="46"/>
      <c r="X101" s="30"/>
    </row>
    <row r="102" spans="1:24" x14ac:dyDescent="0.2">
      <c r="A102" s="142"/>
      <c r="B102" s="247"/>
      <c r="C102" s="1">
        <v>4</v>
      </c>
      <c r="D102" s="49">
        <v>29.9955</v>
      </c>
      <c r="E102" s="244"/>
      <c r="F102" s="37">
        <f>D102+$E$99</f>
        <v>29.998799999999999</v>
      </c>
      <c r="G102" s="154"/>
      <c r="H102" s="154"/>
      <c r="I102" s="139"/>
      <c r="J102" s="142"/>
      <c r="K102" s="139"/>
      <c r="L102" s="142"/>
      <c r="M102" s="142"/>
      <c r="N102" s="142"/>
      <c r="O102" s="145"/>
      <c r="P102" s="142"/>
      <c r="Q102" s="139"/>
      <c r="R102" s="157"/>
      <c r="S102" s="139"/>
      <c r="T102" s="142"/>
      <c r="U102" s="114"/>
      <c r="V102" s="114"/>
      <c r="W102" s="46"/>
      <c r="X102" s="30"/>
    </row>
    <row r="103" spans="1:24" x14ac:dyDescent="0.2">
      <c r="A103" s="143"/>
      <c r="B103" s="248"/>
      <c r="C103" s="1">
        <v>5</v>
      </c>
      <c r="D103" s="49">
        <v>29.9955</v>
      </c>
      <c r="E103" s="245"/>
      <c r="F103" s="37">
        <f>D103+$E$99</f>
        <v>29.998799999999999</v>
      </c>
      <c r="G103" s="155"/>
      <c r="H103" s="155"/>
      <c r="I103" s="140"/>
      <c r="J103" s="143"/>
      <c r="K103" s="140"/>
      <c r="L103" s="143"/>
      <c r="M103" s="143"/>
      <c r="N103" s="143"/>
      <c r="O103" s="146"/>
      <c r="P103" s="143"/>
      <c r="Q103" s="140"/>
      <c r="R103" s="158"/>
      <c r="S103" s="140"/>
      <c r="T103" s="143"/>
      <c r="U103" s="114"/>
      <c r="V103" s="114"/>
      <c r="W103" s="46"/>
      <c r="X103" s="30"/>
    </row>
    <row r="104" spans="1:24" x14ac:dyDescent="0.2">
      <c r="A104" s="160" t="s">
        <v>15</v>
      </c>
      <c r="B104" s="147">
        <v>-200</v>
      </c>
      <c r="C104" s="1">
        <v>1</v>
      </c>
      <c r="D104" s="49">
        <v>-199.965</v>
      </c>
      <c r="E104" s="211">
        <f>[1]dérive!$C$200*1000</f>
        <v>-2.0999999999986585E-2</v>
      </c>
      <c r="F104" s="37">
        <f>D104+$E$104</f>
        <v>-199.98599999999999</v>
      </c>
      <c r="G104" s="153">
        <f>AVERAGE(F104:F108)</f>
        <v>-199.98693999999998</v>
      </c>
      <c r="H104" s="153">
        <f>G104-B104</f>
        <v>1.3060000000024274E-2</v>
      </c>
      <c r="I104" s="138">
        <f>((MAX(D104:D108)-MIN(D104:D108))/2.33)/1000</f>
        <v>7.296137339054037E-7</v>
      </c>
      <c r="J104" s="141">
        <f>5.5/3</f>
        <v>1.8333333333333333</v>
      </c>
      <c r="K104" s="138">
        <f>I104*J104</f>
        <v>1.3376251788265735E-6</v>
      </c>
      <c r="L104" s="160">
        <v>9.9999999999999995E-7</v>
      </c>
      <c r="M104" s="160">
        <v>3.4641016151377544</v>
      </c>
      <c r="N104" s="138">
        <f>L104/M104</f>
        <v>2.8867513459481289E-7</v>
      </c>
      <c r="O104" s="144">
        <f>[1]dérive!$D$200</f>
        <v>3.9999999999999998E-6</v>
      </c>
      <c r="P104" s="160">
        <v>2</v>
      </c>
      <c r="Q104" s="138">
        <f>O104/$P$104</f>
        <v>1.9999999999999999E-6</v>
      </c>
      <c r="R104" s="156"/>
      <c r="S104" s="138">
        <f>Q104</f>
        <v>1.9999999999999999E-6</v>
      </c>
      <c r="T104" s="138">
        <f>SQRT((K104^2)+(Q104^2)+(S104^2)+($N$104^2))</f>
        <v>3.1420653163745905E-6</v>
      </c>
      <c r="U104" s="59"/>
      <c r="V104" s="59"/>
      <c r="W104" s="59"/>
      <c r="X104" s="42"/>
    </row>
    <row r="105" spans="1:24" x14ac:dyDescent="0.2">
      <c r="A105" s="232"/>
      <c r="B105" s="234"/>
      <c r="C105" s="1">
        <v>2</v>
      </c>
      <c r="D105" s="49">
        <v>-199.96559999999999</v>
      </c>
      <c r="E105" s="239"/>
      <c r="F105" s="37">
        <f>D105+$E$104</f>
        <v>-199.98659999999998</v>
      </c>
      <c r="G105" s="242"/>
      <c r="H105" s="242"/>
      <c r="I105" s="139"/>
      <c r="J105" s="142"/>
      <c r="K105" s="246"/>
      <c r="L105" s="232"/>
      <c r="M105" s="232"/>
      <c r="N105" s="246"/>
      <c r="O105" s="145"/>
      <c r="P105" s="232"/>
      <c r="Q105" s="246"/>
      <c r="R105" s="157"/>
      <c r="S105" s="139"/>
      <c r="T105" s="142"/>
      <c r="U105" s="114"/>
      <c r="V105" s="114"/>
      <c r="W105" s="46"/>
      <c r="X105" s="30"/>
    </row>
    <row r="106" spans="1:24" x14ac:dyDescent="0.2">
      <c r="A106" s="232"/>
      <c r="B106" s="234"/>
      <c r="C106" s="1">
        <v>3</v>
      </c>
      <c r="D106" s="49">
        <v>-199.96600000000001</v>
      </c>
      <c r="E106" s="239"/>
      <c r="F106" s="37">
        <f>D106+$E$104</f>
        <v>-199.98699999999999</v>
      </c>
      <c r="G106" s="242"/>
      <c r="H106" s="242"/>
      <c r="I106" s="139"/>
      <c r="J106" s="142"/>
      <c r="K106" s="246"/>
      <c r="L106" s="232"/>
      <c r="M106" s="232"/>
      <c r="N106" s="246"/>
      <c r="O106" s="145"/>
      <c r="P106" s="232"/>
      <c r="Q106" s="246"/>
      <c r="R106" s="157"/>
      <c r="S106" s="139"/>
      <c r="T106" s="142"/>
      <c r="U106" s="114"/>
      <c r="V106" s="114"/>
      <c r="W106" s="46"/>
      <c r="X106" s="30"/>
    </row>
    <row r="107" spans="1:24" x14ac:dyDescent="0.2">
      <c r="A107" s="232"/>
      <c r="B107" s="234"/>
      <c r="C107" s="1">
        <v>4</v>
      </c>
      <c r="D107" s="49">
        <v>-199.96639999999999</v>
      </c>
      <c r="E107" s="239"/>
      <c r="F107" s="37">
        <f>D107+$E$104</f>
        <v>-199.98739999999998</v>
      </c>
      <c r="G107" s="242"/>
      <c r="H107" s="242"/>
      <c r="I107" s="139"/>
      <c r="J107" s="142"/>
      <c r="K107" s="246"/>
      <c r="L107" s="232"/>
      <c r="M107" s="232"/>
      <c r="N107" s="246"/>
      <c r="O107" s="145"/>
      <c r="P107" s="232"/>
      <c r="Q107" s="246"/>
      <c r="R107" s="157"/>
      <c r="S107" s="139"/>
      <c r="T107" s="142"/>
      <c r="U107" s="114"/>
      <c r="V107" s="114"/>
      <c r="W107" s="46"/>
      <c r="X107" s="30"/>
    </row>
    <row r="108" spans="1:24" x14ac:dyDescent="0.2">
      <c r="A108" s="232"/>
      <c r="B108" s="235"/>
      <c r="C108" s="1">
        <v>5</v>
      </c>
      <c r="D108" s="49">
        <v>-199.9667</v>
      </c>
      <c r="E108" s="240"/>
      <c r="F108" s="37">
        <f>D108+$E$104</f>
        <v>-199.98769999999999</v>
      </c>
      <c r="G108" s="243"/>
      <c r="H108" s="243"/>
      <c r="I108" s="140"/>
      <c r="J108" s="143"/>
      <c r="K108" s="260"/>
      <c r="L108" s="232"/>
      <c r="M108" s="232"/>
      <c r="N108" s="246"/>
      <c r="O108" s="146"/>
      <c r="P108" s="232"/>
      <c r="Q108" s="260"/>
      <c r="R108" s="158"/>
      <c r="S108" s="140"/>
      <c r="T108" s="143"/>
      <c r="U108" s="114"/>
      <c r="V108" s="114"/>
      <c r="W108" s="46"/>
      <c r="X108" s="30"/>
    </row>
    <row r="109" spans="1:24" x14ac:dyDescent="0.2">
      <c r="A109" s="232"/>
      <c r="B109" s="147">
        <v>50</v>
      </c>
      <c r="C109" s="1">
        <v>1</v>
      </c>
      <c r="D109" s="49">
        <v>49.992199999999997</v>
      </c>
      <c r="E109" s="214">
        <f>[1]dérive!$C$204*1000</f>
        <v>5.49999999999784E-3</v>
      </c>
      <c r="F109" s="37">
        <f>D109+$E$109</f>
        <v>49.997699999999995</v>
      </c>
      <c r="G109" s="153">
        <f>AVERAGE(F109:F113)</f>
        <v>49.997519999999994</v>
      </c>
      <c r="H109" s="153">
        <f>G109-B109</f>
        <v>-2.4800000000055888E-3</v>
      </c>
      <c r="I109" s="138">
        <f>((MAX(D109:D113)-MIN(D109:D113))/2.33)/1000</f>
        <v>1.2875536480504212E-7</v>
      </c>
      <c r="J109" s="141">
        <f>5.5/3</f>
        <v>1.8333333333333333</v>
      </c>
      <c r="K109" s="138">
        <f>I109*J109</f>
        <v>2.3605150214257721E-7</v>
      </c>
      <c r="L109" s="232"/>
      <c r="M109" s="232"/>
      <c r="N109" s="246"/>
      <c r="O109" s="144">
        <f>[1]dérive!$D$204</f>
        <v>1.9999999999999999E-6</v>
      </c>
      <c r="P109" s="232"/>
      <c r="Q109" s="138">
        <f>O109/$P$104</f>
        <v>9.9999999999999995E-7</v>
      </c>
      <c r="R109" s="156"/>
      <c r="S109" s="138">
        <f>Q109</f>
        <v>9.9999999999999995E-7</v>
      </c>
      <c r="T109" s="138">
        <f>SQRT((K109^2)+(Q109^2)+(S109^2)+($N$104^2))</f>
        <v>1.4625503905838939E-6</v>
      </c>
      <c r="U109" s="59"/>
      <c r="V109" s="59"/>
      <c r="W109" s="46"/>
      <c r="X109" s="30"/>
    </row>
    <row r="110" spans="1:24" x14ac:dyDescent="0.2">
      <c r="A110" s="232"/>
      <c r="B110" s="233"/>
      <c r="C110" s="1">
        <v>2</v>
      </c>
      <c r="D110" s="49">
        <v>49.992100000000001</v>
      </c>
      <c r="E110" s="244"/>
      <c r="F110" s="37">
        <f>D110+$E$109</f>
        <v>49.997599999999998</v>
      </c>
      <c r="G110" s="241"/>
      <c r="H110" s="241"/>
      <c r="I110" s="139"/>
      <c r="J110" s="142"/>
      <c r="K110" s="180"/>
      <c r="L110" s="232"/>
      <c r="M110" s="232"/>
      <c r="N110" s="246"/>
      <c r="O110" s="145"/>
      <c r="P110" s="232"/>
      <c r="Q110" s="180"/>
      <c r="R110" s="157"/>
      <c r="S110" s="139"/>
      <c r="T110" s="142"/>
      <c r="U110" s="114"/>
      <c r="V110" s="114"/>
      <c r="W110" s="46"/>
      <c r="X110" s="30"/>
    </row>
    <row r="111" spans="1:24" x14ac:dyDescent="0.2">
      <c r="A111" s="232"/>
      <c r="B111" s="233"/>
      <c r="C111" s="1">
        <v>3</v>
      </c>
      <c r="D111" s="49">
        <v>49.991999999999997</v>
      </c>
      <c r="E111" s="244"/>
      <c r="F111" s="37">
        <f>D111+$E$109</f>
        <v>49.997499999999995</v>
      </c>
      <c r="G111" s="241"/>
      <c r="H111" s="241"/>
      <c r="I111" s="139"/>
      <c r="J111" s="142"/>
      <c r="K111" s="180"/>
      <c r="L111" s="232"/>
      <c r="M111" s="232"/>
      <c r="N111" s="246"/>
      <c r="O111" s="145"/>
      <c r="P111" s="232"/>
      <c r="Q111" s="180"/>
      <c r="R111" s="157"/>
      <c r="S111" s="139"/>
      <c r="T111" s="142"/>
      <c r="U111" s="114"/>
      <c r="V111" s="114"/>
      <c r="W111" s="46"/>
      <c r="X111" s="30"/>
    </row>
    <row r="112" spans="1:24" x14ac:dyDescent="0.2">
      <c r="A112" s="232"/>
      <c r="B112" s="234"/>
      <c r="C112" s="1">
        <v>4</v>
      </c>
      <c r="D112" s="49">
        <v>49.991900000000001</v>
      </c>
      <c r="E112" s="244"/>
      <c r="F112" s="37">
        <f>D112+$E$109</f>
        <v>49.997399999999999</v>
      </c>
      <c r="G112" s="242"/>
      <c r="H112" s="242"/>
      <c r="I112" s="139"/>
      <c r="J112" s="142"/>
      <c r="K112" s="246"/>
      <c r="L112" s="232"/>
      <c r="M112" s="232"/>
      <c r="N112" s="246"/>
      <c r="O112" s="145"/>
      <c r="P112" s="232"/>
      <c r="Q112" s="246"/>
      <c r="R112" s="157"/>
      <c r="S112" s="139"/>
      <c r="T112" s="142"/>
      <c r="U112" s="114"/>
      <c r="V112" s="114"/>
      <c r="W112" s="46"/>
      <c r="X112" s="30"/>
    </row>
    <row r="113" spans="1:27" x14ac:dyDescent="0.2">
      <c r="A113" s="232"/>
      <c r="B113" s="235"/>
      <c r="C113" s="1">
        <v>5</v>
      </c>
      <c r="D113" s="49">
        <v>49.991900000000001</v>
      </c>
      <c r="E113" s="245"/>
      <c r="F113" s="37">
        <f>D113+$E$109</f>
        <v>49.997399999999999</v>
      </c>
      <c r="G113" s="243"/>
      <c r="H113" s="243"/>
      <c r="I113" s="140"/>
      <c r="J113" s="143"/>
      <c r="K113" s="260"/>
      <c r="L113" s="232"/>
      <c r="M113" s="232"/>
      <c r="N113" s="246"/>
      <c r="O113" s="146"/>
      <c r="P113" s="232"/>
      <c r="Q113" s="260"/>
      <c r="R113" s="158"/>
      <c r="S113" s="140"/>
      <c r="T113" s="143"/>
      <c r="U113" s="114"/>
      <c r="V113" s="114"/>
      <c r="W113" s="46"/>
      <c r="X113" s="30"/>
    </row>
    <row r="114" spans="1:27" x14ac:dyDescent="0.2">
      <c r="A114" s="232"/>
      <c r="B114" s="147">
        <v>100</v>
      </c>
      <c r="C114" s="1">
        <v>1</v>
      </c>
      <c r="D114" s="49">
        <v>99.978999999999999</v>
      </c>
      <c r="E114" s="214">
        <f>[1]dérive!$C$205*1000</f>
        <v>1.1399999999994748E-2</v>
      </c>
      <c r="F114" s="37">
        <f>D114+$E$114</f>
        <v>99.990399999999994</v>
      </c>
      <c r="G114" s="153">
        <f>AVERAGE(F114:F118)</f>
        <v>99.99042</v>
      </c>
      <c r="H114" s="153">
        <f>G114-B114</f>
        <v>-9.5799999999996999E-3</v>
      </c>
      <c r="I114" s="138">
        <f>((MAX(D114:D118)-MIN(D114:D118))/2.33)/1000</f>
        <v>4.2918454937047066E-8</v>
      </c>
      <c r="J114" s="141">
        <f>5.5/3</f>
        <v>1.8333333333333333</v>
      </c>
      <c r="K114" s="138">
        <f>I114*J114</f>
        <v>7.8683834051252956E-8</v>
      </c>
      <c r="L114" s="232"/>
      <c r="M114" s="232"/>
      <c r="N114" s="246"/>
      <c r="O114" s="144">
        <f>[1]dérive!$D$205</f>
        <v>2.7E-6</v>
      </c>
      <c r="P114" s="232"/>
      <c r="Q114" s="138">
        <f>O114/$P$104</f>
        <v>1.35E-6</v>
      </c>
      <c r="R114" s="156"/>
      <c r="S114" s="138">
        <f>Q114</f>
        <v>1.35E-6</v>
      </c>
      <c r="T114" s="138">
        <f>SQRT((K114^2)+(Q114^2)+(S114^2)+($N$104^2))</f>
        <v>1.9324917798206382E-6</v>
      </c>
      <c r="U114" s="59"/>
      <c r="V114" s="59"/>
      <c r="W114" s="46"/>
      <c r="X114" s="30"/>
    </row>
    <row r="115" spans="1:27" x14ac:dyDescent="0.2">
      <c r="A115" s="232"/>
      <c r="B115" s="233"/>
      <c r="C115" s="1">
        <v>2</v>
      </c>
      <c r="D115" s="49">
        <v>99.978999999999999</v>
      </c>
      <c r="E115" s="244"/>
      <c r="F115" s="37">
        <f>D115+$E$114</f>
        <v>99.990399999999994</v>
      </c>
      <c r="G115" s="241"/>
      <c r="H115" s="241"/>
      <c r="I115" s="139"/>
      <c r="J115" s="142"/>
      <c r="K115" s="180"/>
      <c r="L115" s="232"/>
      <c r="M115" s="232"/>
      <c r="N115" s="246"/>
      <c r="O115" s="145"/>
      <c r="P115" s="232"/>
      <c r="Q115" s="180"/>
      <c r="R115" s="157"/>
      <c r="S115" s="139"/>
      <c r="T115" s="142"/>
      <c r="U115" s="114"/>
      <c r="V115" s="114"/>
      <c r="W115" s="46"/>
      <c r="X115" s="30"/>
    </row>
    <row r="116" spans="1:27" x14ac:dyDescent="0.2">
      <c r="A116" s="232"/>
      <c r="B116" s="233"/>
      <c r="C116" s="1">
        <v>3</v>
      </c>
      <c r="D116" s="49">
        <v>99.978999999999999</v>
      </c>
      <c r="E116" s="244"/>
      <c r="F116" s="37">
        <f>D116+$E$114</f>
        <v>99.990399999999994</v>
      </c>
      <c r="G116" s="241"/>
      <c r="H116" s="241"/>
      <c r="I116" s="139"/>
      <c r="J116" s="142"/>
      <c r="K116" s="180"/>
      <c r="L116" s="232"/>
      <c r="M116" s="232"/>
      <c r="N116" s="246"/>
      <c r="O116" s="145"/>
      <c r="P116" s="232"/>
      <c r="Q116" s="180"/>
      <c r="R116" s="157"/>
      <c r="S116" s="139"/>
      <c r="T116" s="142"/>
      <c r="U116" s="114"/>
      <c r="V116" s="114"/>
      <c r="W116" s="46"/>
      <c r="X116" s="30"/>
      <c r="AA116" s="51"/>
    </row>
    <row r="117" spans="1:27" x14ac:dyDescent="0.2">
      <c r="A117" s="232"/>
      <c r="B117" s="234"/>
      <c r="C117" s="1">
        <v>4</v>
      </c>
      <c r="D117" s="49">
        <v>99.978999999999999</v>
      </c>
      <c r="E117" s="244"/>
      <c r="F117" s="37">
        <f>D117+$E$114</f>
        <v>99.990399999999994</v>
      </c>
      <c r="G117" s="242"/>
      <c r="H117" s="242"/>
      <c r="I117" s="139"/>
      <c r="J117" s="142"/>
      <c r="K117" s="246"/>
      <c r="L117" s="232"/>
      <c r="M117" s="232"/>
      <c r="N117" s="246"/>
      <c r="O117" s="145"/>
      <c r="P117" s="232"/>
      <c r="Q117" s="246"/>
      <c r="R117" s="157"/>
      <c r="S117" s="139"/>
      <c r="T117" s="142"/>
      <c r="U117" s="114"/>
      <c r="V117" s="114"/>
      <c r="W117" s="46"/>
      <c r="X117" s="30"/>
    </row>
    <row r="118" spans="1:27" x14ac:dyDescent="0.2">
      <c r="A118" s="232"/>
      <c r="B118" s="235"/>
      <c r="C118" s="1">
        <v>5</v>
      </c>
      <c r="D118" s="49">
        <v>99.979100000000003</v>
      </c>
      <c r="E118" s="245"/>
      <c r="F118" s="37">
        <f>D118+$E$114</f>
        <v>99.990499999999997</v>
      </c>
      <c r="G118" s="243"/>
      <c r="H118" s="243"/>
      <c r="I118" s="140"/>
      <c r="J118" s="143"/>
      <c r="K118" s="260"/>
      <c r="L118" s="232"/>
      <c r="M118" s="232"/>
      <c r="N118" s="246"/>
      <c r="O118" s="146"/>
      <c r="P118" s="232"/>
      <c r="Q118" s="260"/>
      <c r="R118" s="158"/>
      <c r="S118" s="140"/>
      <c r="T118" s="143"/>
      <c r="U118" s="114"/>
      <c r="V118" s="114"/>
      <c r="W118" s="46"/>
      <c r="X118" s="30"/>
    </row>
    <row r="119" spans="1:27" x14ac:dyDescent="0.2">
      <c r="A119" s="232"/>
      <c r="B119" s="147">
        <v>150</v>
      </c>
      <c r="C119" s="1">
        <v>1</v>
      </c>
      <c r="D119" s="49">
        <v>149.9718</v>
      </c>
      <c r="E119" s="211">
        <f>[1]dérive!$C$206*1000</f>
        <v>1.8000000000000682E-2</v>
      </c>
      <c r="F119" s="37">
        <f>D119+$E$119</f>
        <v>149.9898</v>
      </c>
      <c r="G119" s="153">
        <f>AVERAGE(F119:F123)</f>
        <v>149.99013999999997</v>
      </c>
      <c r="H119" s="153">
        <f>G119-B119</f>
        <v>-9.8600000000317323E-3</v>
      </c>
      <c r="I119" s="138">
        <f>((MAX(D119:D123)-MIN(D119:D123))/2.33)/1000</f>
        <v>2.1459227467303717E-7</v>
      </c>
      <c r="J119" s="141">
        <f>5.5/3</f>
        <v>1.8333333333333333</v>
      </c>
      <c r="K119" s="138">
        <f>I119*J119</f>
        <v>3.9341917023390147E-7</v>
      </c>
      <c r="L119" s="232"/>
      <c r="M119" s="232"/>
      <c r="N119" s="246"/>
      <c r="O119" s="144">
        <f>[1]dérive!$D$206</f>
        <v>3.9999999999999998E-6</v>
      </c>
      <c r="P119" s="232"/>
      <c r="Q119" s="138">
        <f>O119/$P$104</f>
        <v>1.9999999999999999E-6</v>
      </c>
      <c r="R119" s="156"/>
      <c r="S119" s="138">
        <f>Q119</f>
        <v>1.9999999999999999E-6</v>
      </c>
      <c r="T119" s="138">
        <f>SQRT((K119^2)+(Q119^2)+(S119^2)+($N$104^2))</f>
        <v>2.8702111380246686E-6</v>
      </c>
      <c r="U119" s="59"/>
      <c r="V119" s="59"/>
      <c r="W119" s="46"/>
      <c r="X119" s="30"/>
    </row>
    <row r="120" spans="1:27" x14ac:dyDescent="0.2">
      <c r="A120" s="232"/>
      <c r="B120" s="233"/>
      <c r="C120" s="1">
        <v>2</v>
      </c>
      <c r="D120" s="49">
        <v>149.97210000000001</v>
      </c>
      <c r="E120" s="239"/>
      <c r="F120" s="37">
        <f>D120+$E$119</f>
        <v>149.99010000000001</v>
      </c>
      <c r="G120" s="241"/>
      <c r="H120" s="241"/>
      <c r="I120" s="139"/>
      <c r="J120" s="142"/>
      <c r="K120" s="180"/>
      <c r="L120" s="232"/>
      <c r="M120" s="232"/>
      <c r="N120" s="246"/>
      <c r="O120" s="145"/>
      <c r="P120" s="232"/>
      <c r="Q120" s="180"/>
      <c r="R120" s="157"/>
      <c r="S120" s="139"/>
      <c r="T120" s="142"/>
      <c r="U120" s="114"/>
      <c r="V120" s="114"/>
      <c r="W120" s="46"/>
      <c r="X120" s="30"/>
    </row>
    <row r="121" spans="1:27" x14ac:dyDescent="0.2">
      <c r="A121" s="232"/>
      <c r="B121" s="233"/>
      <c r="C121" s="1">
        <v>3</v>
      </c>
      <c r="D121" s="49">
        <v>149.97219999999999</v>
      </c>
      <c r="E121" s="239"/>
      <c r="F121" s="37">
        <f>D121+$E$119</f>
        <v>149.99019999999999</v>
      </c>
      <c r="G121" s="241"/>
      <c r="H121" s="241"/>
      <c r="I121" s="139"/>
      <c r="J121" s="142"/>
      <c r="K121" s="180"/>
      <c r="L121" s="232"/>
      <c r="M121" s="232"/>
      <c r="N121" s="246"/>
      <c r="O121" s="145"/>
      <c r="P121" s="232"/>
      <c r="Q121" s="180"/>
      <c r="R121" s="157"/>
      <c r="S121" s="139"/>
      <c r="T121" s="142"/>
      <c r="U121" s="114"/>
      <c r="V121" s="114"/>
      <c r="W121" s="46"/>
      <c r="X121" s="30"/>
    </row>
    <row r="122" spans="1:27" x14ac:dyDescent="0.2">
      <c r="A122" s="232"/>
      <c r="B122" s="234"/>
      <c r="C122" s="1">
        <v>4</v>
      </c>
      <c r="D122" s="49">
        <v>149.97229999999999</v>
      </c>
      <c r="E122" s="239"/>
      <c r="F122" s="37">
        <f>D122+$E$119</f>
        <v>149.99029999999999</v>
      </c>
      <c r="G122" s="242"/>
      <c r="H122" s="242"/>
      <c r="I122" s="139"/>
      <c r="J122" s="142"/>
      <c r="K122" s="246"/>
      <c r="L122" s="232"/>
      <c r="M122" s="232"/>
      <c r="N122" s="246"/>
      <c r="O122" s="145"/>
      <c r="P122" s="232"/>
      <c r="Q122" s="246"/>
      <c r="R122" s="157"/>
      <c r="S122" s="139"/>
      <c r="T122" s="142"/>
      <c r="U122" s="114"/>
      <c r="V122" s="114"/>
      <c r="W122" s="46"/>
      <c r="X122" s="30"/>
    </row>
    <row r="123" spans="1:27" x14ac:dyDescent="0.2">
      <c r="A123" s="232"/>
      <c r="B123" s="235"/>
      <c r="C123" s="1">
        <v>5</v>
      </c>
      <c r="D123" s="49">
        <v>149.97229999999999</v>
      </c>
      <c r="E123" s="240"/>
      <c r="F123" s="37">
        <f>D123+$E$119</f>
        <v>149.99029999999999</v>
      </c>
      <c r="G123" s="243"/>
      <c r="H123" s="243"/>
      <c r="I123" s="140"/>
      <c r="J123" s="143"/>
      <c r="K123" s="260"/>
      <c r="L123" s="232"/>
      <c r="M123" s="232"/>
      <c r="N123" s="246"/>
      <c r="O123" s="146"/>
      <c r="P123" s="232"/>
      <c r="Q123" s="260"/>
      <c r="R123" s="158"/>
      <c r="S123" s="140"/>
      <c r="T123" s="143"/>
      <c r="U123" s="114"/>
      <c r="V123" s="114"/>
      <c r="W123" s="46"/>
      <c r="X123" s="30"/>
    </row>
    <row r="124" spans="1:27" x14ac:dyDescent="0.2">
      <c r="A124" s="232"/>
      <c r="B124" s="147">
        <v>200</v>
      </c>
      <c r="C124" s="1">
        <v>1</v>
      </c>
      <c r="D124" s="49">
        <v>199.96279999999999</v>
      </c>
      <c r="E124" s="211">
        <f>[1]dérive!$C$207*1000</f>
        <v>2.6000000000010459E-2</v>
      </c>
      <c r="F124" s="37">
        <f>D124+$E$124</f>
        <v>199.9888</v>
      </c>
      <c r="G124" s="153">
        <f>AVERAGE(F124:F128)</f>
        <v>199.98926</v>
      </c>
      <c r="H124" s="153">
        <f>G124-B124</f>
        <v>-1.0739999999998417E-2</v>
      </c>
      <c r="I124" s="138">
        <f>((MAX(D124:D128)-MIN(D124:D128))/2.33)/1000</f>
        <v>3.4334763949637653E-7</v>
      </c>
      <c r="J124" s="141">
        <f>5.5/3</f>
        <v>1.8333333333333333</v>
      </c>
      <c r="K124" s="138">
        <f>I124*J124</f>
        <v>6.2947067241002365E-7</v>
      </c>
      <c r="L124" s="232"/>
      <c r="M124" s="232"/>
      <c r="N124" s="246"/>
      <c r="O124" s="144">
        <f>[1]dérive!$D$207</f>
        <v>3.9999999999999998E-6</v>
      </c>
      <c r="P124" s="232"/>
      <c r="Q124" s="138">
        <f>O124/$P$104</f>
        <v>1.9999999999999999E-6</v>
      </c>
      <c r="R124" s="156"/>
      <c r="S124" s="138">
        <f>Q124</f>
        <v>1.9999999999999999E-6</v>
      </c>
      <c r="T124" s="138">
        <f>SQRT((K124^2)+(Q124^2)+(S124^2)+($N$104^2))</f>
        <v>2.911969550108253E-6</v>
      </c>
      <c r="U124" s="59"/>
      <c r="V124" s="59"/>
      <c r="W124" s="46"/>
      <c r="X124" s="30"/>
    </row>
    <row r="125" spans="1:27" x14ac:dyDescent="0.2">
      <c r="A125" s="232"/>
      <c r="B125" s="233"/>
      <c r="C125" s="1">
        <v>2</v>
      </c>
      <c r="D125" s="49">
        <v>199.9631</v>
      </c>
      <c r="E125" s="239"/>
      <c r="F125" s="37">
        <f>D125+$E$124</f>
        <v>199.98910000000001</v>
      </c>
      <c r="G125" s="241"/>
      <c r="H125" s="241"/>
      <c r="I125" s="139"/>
      <c r="J125" s="142"/>
      <c r="K125" s="180"/>
      <c r="L125" s="232"/>
      <c r="M125" s="232"/>
      <c r="N125" s="246"/>
      <c r="O125" s="145"/>
      <c r="P125" s="232"/>
      <c r="Q125" s="180"/>
      <c r="R125" s="157"/>
      <c r="S125" s="139"/>
      <c r="T125" s="142"/>
      <c r="U125" s="114"/>
      <c r="V125" s="114"/>
      <c r="W125" s="46"/>
      <c r="X125" s="30"/>
    </row>
    <row r="126" spans="1:27" x14ac:dyDescent="0.2">
      <c r="A126" s="232"/>
      <c r="B126" s="233"/>
      <c r="C126" s="1">
        <v>3</v>
      </c>
      <c r="D126" s="49">
        <v>199.96340000000001</v>
      </c>
      <c r="E126" s="239"/>
      <c r="F126" s="37">
        <f>D126+$E$124</f>
        <v>199.98940000000002</v>
      </c>
      <c r="G126" s="241"/>
      <c r="H126" s="241"/>
      <c r="I126" s="139"/>
      <c r="J126" s="142"/>
      <c r="K126" s="180"/>
      <c r="L126" s="232"/>
      <c r="M126" s="232"/>
      <c r="N126" s="246"/>
      <c r="O126" s="145"/>
      <c r="P126" s="232"/>
      <c r="Q126" s="180"/>
      <c r="R126" s="157"/>
      <c r="S126" s="139"/>
      <c r="T126" s="142"/>
      <c r="U126" s="114"/>
      <c r="V126" s="114"/>
      <c r="W126" s="46"/>
      <c r="X126" s="30"/>
    </row>
    <row r="127" spans="1:27" x14ac:dyDescent="0.2">
      <c r="A127" s="232"/>
      <c r="B127" s="234"/>
      <c r="C127" s="1">
        <v>4</v>
      </c>
      <c r="D127" s="49">
        <v>199.96340000000001</v>
      </c>
      <c r="E127" s="239"/>
      <c r="F127" s="37">
        <f>D127+$E$124</f>
        <v>199.98940000000002</v>
      </c>
      <c r="G127" s="242"/>
      <c r="H127" s="242"/>
      <c r="I127" s="139"/>
      <c r="J127" s="142"/>
      <c r="K127" s="246"/>
      <c r="L127" s="232"/>
      <c r="M127" s="232"/>
      <c r="N127" s="246"/>
      <c r="O127" s="145"/>
      <c r="P127" s="232"/>
      <c r="Q127" s="246"/>
      <c r="R127" s="157"/>
      <c r="S127" s="139"/>
      <c r="T127" s="142"/>
      <c r="U127" s="114"/>
      <c r="V127" s="114"/>
      <c r="W127" s="46"/>
      <c r="X127" s="30"/>
    </row>
    <row r="128" spans="1:27" x14ac:dyDescent="0.2">
      <c r="A128" s="232"/>
      <c r="B128" s="235"/>
      <c r="C128" s="1">
        <v>5</v>
      </c>
      <c r="D128" s="49">
        <v>199.96360000000001</v>
      </c>
      <c r="E128" s="240"/>
      <c r="F128" s="37">
        <f>D128+$E$124</f>
        <v>199.98960000000002</v>
      </c>
      <c r="G128" s="243"/>
      <c r="H128" s="243"/>
      <c r="I128" s="140"/>
      <c r="J128" s="143"/>
      <c r="K128" s="260"/>
      <c r="L128" s="232"/>
      <c r="M128" s="232"/>
      <c r="N128" s="246"/>
      <c r="O128" s="146"/>
      <c r="P128" s="232"/>
      <c r="Q128" s="260"/>
      <c r="R128" s="158"/>
      <c r="S128" s="140"/>
      <c r="T128" s="143"/>
      <c r="U128" s="114"/>
      <c r="V128" s="114"/>
      <c r="W128" s="46"/>
      <c r="X128" s="30"/>
    </row>
    <row r="129" spans="1:24" x14ac:dyDescent="0.2">
      <c r="A129" s="142"/>
      <c r="B129" s="147">
        <v>300</v>
      </c>
      <c r="C129" s="1">
        <v>1</v>
      </c>
      <c r="D129" s="67">
        <v>0.29996499999999998</v>
      </c>
      <c r="E129" s="201">
        <f>[1]dérive!$C$211</f>
        <v>5.6000000000000494E-5</v>
      </c>
      <c r="F129" s="68">
        <f>D129+$E$129</f>
        <v>0.30002099999999998</v>
      </c>
      <c r="G129" s="165">
        <f>AVERAGE(F129:F133)</f>
        <v>0.30002199999999996</v>
      </c>
      <c r="H129" s="165">
        <f>G129-(B129/1000)</f>
        <v>2.1999999999966491E-5</v>
      </c>
      <c r="I129" s="138">
        <f>((MAX(D129:D133)-MIN(D129:D133))/2.33)/1000</f>
        <v>8.5836909871330477E-10</v>
      </c>
      <c r="J129" s="141">
        <f>5.5/3</f>
        <v>1.8333333333333333</v>
      </c>
      <c r="K129" s="138">
        <f>I129*J129</f>
        <v>1.5736766809743921E-9</v>
      </c>
      <c r="L129" s="142"/>
      <c r="M129" s="142"/>
      <c r="N129" s="142"/>
      <c r="O129" s="144">
        <f>[1]dérive!$D$211</f>
        <v>1.8E-5</v>
      </c>
      <c r="P129" s="142"/>
      <c r="Q129" s="138">
        <f>O129/$P$104</f>
        <v>9.0000000000000002E-6</v>
      </c>
      <c r="R129" s="156"/>
      <c r="S129" s="138">
        <f>Q129</f>
        <v>9.0000000000000002E-6</v>
      </c>
      <c r="T129" s="138">
        <f>SQRT((K129^2)+(Q129^2)+(S129^2)+($N$104^2))</f>
        <v>1.2731195380237931E-5</v>
      </c>
      <c r="U129" s="114"/>
      <c r="V129" s="114"/>
      <c r="W129" s="46"/>
      <c r="X129" s="30"/>
    </row>
    <row r="130" spans="1:24" x14ac:dyDescent="0.2">
      <c r="A130" s="142"/>
      <c r="B130" s="233"/>
      <c r="C130" s="1">
        <v>2</v>
      </c>
      <c r="D130" s="67">
        <v>0.29996499999999998</v>
      </c>
      <c r="E130" s="251"/>
      <c r="F130" s="68">
        <f>D130+$E$129</f>
        <v>0.30002099999999998</v>
      </c>
      <c r="G130" s="236"/>
      <c r="H130" s="166"/>
      <c r="I130" s="139"/>
      <c r="J130" s="142"/>
      <c r="K130" s="180"/>
      <c r="L130" s="142"/>
      <c r="M130" s="142"/>
      <c r="N130" s="142"/>
      <c r="O130" s="145"/>
      <c r="P130" s="142"/>
      <c r="Q130" s="180"/>
      <c r="R130" s="157"/>
      <c r="S130" s="139"/>
      <c r="T130" s="142"/>
      <c r="U130" s="114"/>
      <c r="V130" s="114"/>
      <c r="W130" s="46"/>
      <c r="X130" s="30"/>
    </row>
    <row r="131" spans="1:24" x14ac:dyDescent="0.2">
      <c r="A131" s="142"/>
      <c r="B131" s="233"/>
      <c r="C131" s="1">
        <v>3</v>
      </c>
      <c r="D131" s="67">
        <v>0.29996600000000001</v>
      </c>
      <c r="E131" s="251"/>
      <c r="F131" s="68">
        <f>D131+$E$129</f>
        <v>0.30002200000000001</v>
      </c>
      <c r="G131" s="236"/>
      <c r="H131" s="166"/>
      <c r="I131" s="139"/>
      <c r="J131" s="142"/>
      <c r="K131" s="180"/>
      <c r="L131" s="142"/>
      <c r="M131" s="142"/>
      <c r="N131" s="142"/>
      <c r="O131" s="145"/>
      <c r="P131" s="142"/>
      <c r="Q131" s="180"/>
      <c r="R131" s="157"/>
      <c r="S131" s="139"/>
      <c r="T131" s="142"/>
      <c r="U131" s="114"/>
      <c r="V131" s="114"/>
      <c r="W131" s="46"/>
      <c r="X131" s="30"/>
    </row>
    <row r="132" spans="1:24" x14ac:dyDescent="0.2">
      <c r="A132" s="142"/>
      <c r="B132" s="234"/>
      <c r="C132" s="1">
        <v>4</v>
      </c>
      <c r="D132" s="67">
        <v>0.29996699999999998</v>
      </c>
      <c r="E132" s="251"/>
      <c r="F132" s="68">
        <f>D132+$E$129</f>
        <v>0.30002299999999998</v>
      </c>
      <c r="G132" s="237"/>
      <c r="H132" s="166"/>
      <c r="I132" s="139"/>
      <c r="J132" s="142"/>
      <c r="K132" s="246"/>
      <c r="L132" s="142"/>
      <c r="M132" s="142"/>
      <c r="N132" s="142"/>
      <c r="O132" s="145"/>
      <c r="P132" s="142"/>
      <c r="Q132" s="246"/>
      <c r="R132" s="157"/>
      <c r="S132" s="139"/>
      <c r="T132" s="142"/>
      <c r="U132" s="114"/>
      <c r="V132" s="114"/>
      <c r="W132" s="46"/>
      <c r="X132" s="30"/>
    </row>
    <row r="133" spans="1:24" x14ac:dyDescent="0.2">
      <c r="A133" s="143"/>
      <c r="B133" s="235"/>
      <c r="C133" s="1">
        <v>5</v>
      </c>
      <c r="D133" s="67">
        <v>0.29996699999999998</v>
      </c>
      <c r="E133" s="252"/>
      <c r="F133" s="68">
        <f>D133+$E$129</f>
        <v>0.30002299999999998</v>
      </c>
      <c r="G133" s="238"/>
      <c r="H133" s="167"/>
      <c r="I133" s="140"/>
      <c r="J133" s="143"/>
      <c r="K133" s="260"/>
      <c r="L133" s="143"/>
      <c r="M133" s="143"/>
      <c r="N133" s="143"/>
      <c r="O133" s="146"/>
      <c r="P133" s="143"/>
      <c r="Q133" s="260"/>
      <c r="R133" s="158"/>
      <c r="S133" s="140"/>
      <c r="T133" s="143"/>
      <c r="U133" s="114"/>
      <c r="V133" s="114"/>
      <c r="W133" s="46"/>
      <c r="X133" s="30"/>
    </row>
    <row r="134" spans="1:24" x14ac:dyDescent="0.2">
      <c r="A134" s="160" t="s">
        <v>16</v>
      </c>
      <c r="B134" s="187">
        <v>0.5</v>
      </c>
      <c r="C134" s="1">
        <v>1</v>
      </c>
      <c r="D134" s="67">
        <v>0.499888</v>
      </c>
      <c r="E134" s="201">
        <f>[1]dérive!$C$212</f>
        <v>1.0399999999999299E-4</v>
      </c>
      <c r="F134" s="68">
        <f>D134+$E$134</f>
        <v>0.49999199999999999</v>
      </c>
      <c r="G134" s="165">
        <f>AVERAGE(F134:F138)</f>
        <v>0.49999079999999996</v>
      </c>
      <c r="H134" s="165">
        <f>G134-B134</f>
        <v>-9.2000000000425075E-6</v>
      </c>
      <c r="I134" s="138">
        <f>((MAX(D134:D138)-MIN(D134:D138))/2.33)</f>
        <v>3.8626609441979593E-6</v>
      </c>
      <c r="J134" s="141">
        <f>5.5/3</f>
        <v>1.8333333333333333</v>
      </c>
      <c r="K134" s="138">
        <f>I134*J134</f>
        <v>7.0815450643629247E-6</v>
      </c>
      <c r="L134" s="161">
        <v>1.0000000000000001E-5</v>
      </c>
      <c r="M134" s="161">
        <v>3.4641016151377499</v>
      </c>
      <c r="N134" s="208">
        <f>L134/M134</f>
        <v>2.8867513459481327E-6</v>
      </c>
      <c r="O134" s="144">
        <f>[1]dérive!$D$212</f>
        <v>2.0999999999999999E-5</v>
      </c>
      <c r="P134" s="161">
        <v>2</v>
      </c>
      <c r="Q134" s="138">
        <f>O134/$P$104</f>
        <v>1.0499999999999999E-5</v>
      </c>
      <c r="R134" s="156"/>
      <c r="S134" s="138">
        <f>Q134</f>
        <v>1.0499999999999999E-5</v>
      </c>
      <c r="T134" s="138">
        <f>SQRT((K134^2)+(Q134^2)+(S134^2)+($N$134^2))</f>
        <v>1.6702742703877596E-5</v>
      </c>
      <c r="U134" s="59"/>
      <c r="V134" s="59"/>
      <c r="W134" s="59"/>
      <c r="X134" s="42"/>
    </row>
    <row r="135" spans="1:24" x14ac:dyDescent="0.2">
      <c r="A135" s="262"/>
      <c r="B135" s="269"/>
      <c r="C135" s="1">
        <v>2</v>
      </c>
      <c r="D135" s="67">
        <v>0.499892</v>
      </c>
      <c r="E135" s="251"/>
      <c r="F135" s="68">
        <f>D135+$E$134</f>
        <v>0.499996</v>
      </c>
      <c r="G135" s="236"/>
      <c r="H135" s="236"/>
      <c r="I135" s="139"/>
      <c r="J135" s="142"/>
      <c r="K135" s="180"/>
      <c r="L135" s="161"/>
      <c r="M135" s="161"/>
      <c r="N135" s="208"/>
      <c r="O135" s="145"/>
      <c r="P135" s="161"/>
      <c r="Q135" s="180"/>
      <c r="R135" s="157"/>
      <c r="S135" s="139"/>
      <c r="T135" s="142"/>
      <c r="U135" s="114"/>
      <c r="V135" s="114"/>
      <c r="W135" s="46"/>
      <c r="X135" s="30"/>
    </row>
    <row r="136" spans="1:24" x14ac:dyDescent="0.2">
      <c r="A136" s="262"/>
      <c r="B136" s="269"/>
      <c r="C136" s="1">
        <v>3</v>
      </c>
      <c r="D136" s="67">
        <v>0.49988300000000002</v>
      </c>
      <c r="E136" s="251"/>
      <c r="F136" s="68">
        <f>D136+$E$134</f>
        <v>0.49998700000000001</v>
      </c>
      <c r="G136" s="236"/>
      <c r="H136" s="236"/>
      <c r="I136" s="139"/>
      <c r="J136" s="142"/>
      <c r="K136" s="180"/>
      <c r="L136" s="161"/>
      <c r="M136" s="161"/>
      <c r="N136" s="208"/>
      <c r="O136" s="145"/>
      <c r="P136" s="161"/>
      <c r="Q136" s="180"/>
      <c r="R136" s="157"/>
      <c r="S136" s="139"/>
      <c r="T136" s="142"/>
      <c r="U136" s="114"/>
      <c r="V136" s="114"/>
      <c r="W136" s="46"/>
      <c r="X136" s="30"/>
    </row>
    <row r="137" spans="1:24" x14ac:dyDescent="0.2">
      <c r="A137" s="232"/>
      <c r="B137" s="270"/>
      <c r="C137" s="1">
        <v>4</v>
      </c>
      <c r="D137" s="67">
        <v>0.499886</v>
      </c>
      <c r="E137" s="251"/>
      <c r="F137" s="68">
        <f>D137+$E$134</f>
        <v>0.49998999999999999</v>
      </c>
      <c r="G137" s="237"/>
      <c r="H137" s="237"/>
      <c r="I137" s="139"/>
      <c r="J137" s="142"/>
      <c r="K137" s="246"/>
      <c r="L137" s="275"/>
      <c r="M137" s="275"/>
      <c r="N137" s="276"/>
      <c r="O137" s="145"/>
      <c r="P137" s="275"/>
      <c r="Q137" s="246"/>
      <c r="R137" s="157"/>
      <c r="S137" s="139"/>
      <c r="T137" s="142"/>
      <c r="U137" s="114"/>
      <c r="V137" s="114"/>
      <c r="W137" s="46"/>
      <c r="X137" s="30"/>
    </row>
    <row r="138" spans="1:24" x14ac:dyDescent="0.2">
      <c r="A138" s="232"/>
      <c r="B138" s="271"/>
      <c r="C138" s="1">
        <v>5</v>
      </c>
      <c r="D138" s="67">
        <v>0.49988500000000002</v>
      </c>
      <c r="E138" s="252"/>
      <c r="F138" s="68">
        <f>D138+$E$134</f>
        <v>0.49998900000000002</v>
      </c>
      <c r="G138" s="238"/>
      <c r="H138" s="238"/>
      <c r="I138" s="140"/>
      <c r="J138" s="143"/>
      <c r="K138" s="260"/>
      <c r="L138" s="275"/>
      <c r="M138" s="275"/>
      <c r="N138" s="276"/>
      <c r="O138" s="146"/>
      <c r="P138" s="275"/>
      <c r="Q138" s="260"/>
      <c r="R138" s="158"/>
      <c r="S138" s="140"/>
      <c r="T138" s="143"/>
      <c r="U138" s="114"/>
      <c r="V138" s="114"/>
      <c r="W138" s="46"/>
      <c r="X138" s="30"/>
    </row>
    <row r="139" spans="1:24" x14ac:dyDescent="0.2">
      <c r="A139" s="232"/>
      <c r="B139" s="187">
        <v>1</v>
      </c>
      <c r="C139" s="1">
        <v>1</v>
      </c>
      <c r="D139" s="67">
        <v>0.99990000000000001</v>
      </c>
      <c r="E139" s="194">
        <f>[1]dérive!$C$213</f>
        <v>2.7999999999994696E-4</v>
      </c>
      <c r="F139" s="68">
        <f>D139+$E$139</f>
        <v>1.0001799999999998</v>
      </c>
      <c r="G139" s="165">
        <f>AVERAGE(F139:F143)</f>
        <v>1.0001614000000001</v>
      </c>
      <c r="H139" s="165">
        <f>G139-B139</f>
        <v>1.6140000000008925E-4</v>
      </c>
      <c r="I139" s="138">
        <f>((MAX(D139:D143)-MIN(D139:D143))/2.33)</f>
        <v>1.6309012875528967E-5</v>
      </c>
      <c r="J139" s="141">
        <f>5.5/3</f>
        <v>1.8333333333333333</v>
      </c>
      <c r="K139" s="138">
        <f>I139*J139</f>
        <v>2.9899856938469772E-5</v>
      </c>
      <c r="L139" s="275"/>
      <c r="M139" s="275"/>
      <c r="N139" s="276"/>
      <c r="O139" s="144">
        <f>[1]dérive!$D$213</f>
        <v>3.0000000000000001E-5</v>
      </c>
      <c r="P139" s="275"/>
      <c r="Q139" s="138">
        <f>O139/$P$104</f>
        <v>1.5E-5</v>
      </c>
      <c r="R139" s="156"/>
      <c r="S139" s="138">
        <f>Q139</f>
        <v>1.5E-5</v>
      </c>
      <c r="T139" s="138">
        <f>SQRT((K139^2)+(Q139^2)+(S139^2)+($N$134^2))</f>
        <v>3.6774104724306921E-5</v>
      </c>
      <c r="U139" s="59"/>
      <c r="V139" s="59"/>
      <c r="W139" s="46"/>
      <c r="X139" s="30"/>
    </row>
    <row r="140" spans="1:24" x14ac:dyDescent="0.2">
      <c r="A140" s="232"/>
      <c r="B140" s="269"/>
      <c r="C140" s="1">
        <v>2</v>
      </c>
      <c r="D140" s="67">
        <v>0.99988999999999995</v>
      </c>
      <c r="E140" s="273"/>
      <c r="F140" s="68">
        <f>D140+$E$139</f>
        <v>1.0001699999999998</v>
      </c>
      <c r="G140" s="236"/>
      <c r="H140" s="236"/>
      <c r="I140" s="139"/>
      <c r="J140" s="142"/>
      <c r="K140" s="180"/>
      <c r="L140" s="275"/>
      <c r="M140" s="275"/>
      <c r="N140" s="276"/>
      <c r="O140" s="145"/>
      <c r="P140" s="275"/>
      <c r="Q140" s="180"/>
      <c r="R140" s="157"/>
      <c r="S140" s="139"/>
      <c r="T140" s="142"/>
      <c r="U140" s="114"/>
      <c r="V140" s="114"/>
      <c r="W140" s="46"/>
      <c r="X140" s="30"/>
    </row>
    <row r="141" spans="1:24" x14ac:dyDescent="0.2">
      <c r="A141" s="232"/>
      <c r="B141" s="269"/>
      <c r="C141" s="1">
        <v>3</v>
      </c>
      <c r="D141" s="67">
        <v>0.999884</v>
      </c>
      <c r="E141" s="273"/>
      <c r="F141" s="68">
        <f>D141+$E$139</f>
        <v>1.0001639999999998</v>
      </c>
      <c r="G141" s="236"/>
      <c r="H141" s="236"/>
      <c r="I141" s="139"/>
      <c r="J141" s="142"/>
      <c r="K141" s="180"/>
      <c r="L141" s="275"/>
      <c r="M141" s="275"/>
      <c r="N141" s="276"/>
      <c r="O141" s="145"/>
      <c r="P141" s="275"/>
      <c r="Q141" s="180"/>
      <c r="R141" s="157"/>
      <c r="S141" s="139"/>
      <c r="T141" s="142"/>
      <c r="U141" s="114"/>
      <c r="V141" s="114"/>
      <c r="W141" s="46"/>
      <c r="X141" s="30"/>
    </row>
    <row r="142" spans="1:24" x14ac:dyDescent="0.2">
      <c r="A142" s="232"/>
      <c r="B142" s="270"/>
      <c r="C142" s="1">
        <v>4</v>
      </c>
      <c r="D142" s="67">
        <v>0.99987099999999995</v>
      </c>
      <c r="E142" s="273"/>
      <c r="F142" s="68">
        <f>D142+$E$139</f>
        <v>1.0001509999999998</v>
      </c>
      <c r="G142" s="237"/>
      <c r="H142" s="237"/>
      <c r="I142" s="139"/>
      <c r="J142" s="142"/>
      <c r="K142" s="246"/>
      <c r="L142" s="275"/>
      <c r="M142" s="275"/>
      <c r="N142" s="276"/>
      <c r="O142" s="145"/>
      <c r="P142" s="275"/>
      <c r="Q142" s="246"/>
      <c r="R142" s="157"/>
      <c r="S142" s="139"/>
      <c r="T142" s="142"/>
      <c r="U142" s="114"/>
      <c r="V142" s="114"/>
      <c r="W142" s="46"/>
      <c r="X142" s="30"/>
    </row>
    <row r="143" spans="1:24" x14ac:dyDescent="0.2">
      <c r="A143" s="232"/>
      <c r="B143" s="271"/>
      <c r="C143" s="1">
        <v>5</v>
      </c>
      <c r="D143" s="67">
        <v>0.99986200000000003</v>
      </c>
      <c r="E143" s="274"/>
      <c r="F143" s="68">
        <f>D143+$E$139</f>
        <v>1.0001419999999999</v>
      </c>
      <c r="G143" s="238"/>
      <c r="H143" s="238"/>
      <c r="I143" s="140"/>
      <c r="J143" s="143"/>
      <c r="K143" s="260"/>
      <c r="L143" s="275"/>
      <c r="M143" s="275"/>
      <c r="N143" s="276"/>
      <c r="O143" s="146"/>
      <c r="P143" s="275"/>
      <c r="Q143" s="260"/>
      <c r="R143" s="158"/>
      <c r="S143" s="140"/>
      <c r="T143" s="143"/>
      <c r="U143" s="114"/>
      <c r="V143" s="114"/>
      <c r="W143" s="46"/>
      <c r="X143" s="30"/>
    </row>
    <row r="144" spans="1:24" x14ac:dyDescent="0.2">
      <c r="A144" s="232"/>
      <c r="B144" s="187">
        <v>1.5</v>
      </c>
      <c r="C144" s="1">
        <v>1</v>
      </c>
      <c r="D144" s="67">
        <v>1.499622</v>
      </c>
      <c r="E144" s="194">
        <f>[1]dérive!$C$214</f>
        <v>7.6000000000009393E-4</v>
      </c>
      <c r="F144" s="68">
        <f>D144+$E$144</f>
        <v>1.5003820000000001</v>
      </c>
      <c r="G144" s="165">
        <f>AVERAGE(F144:F148)</f>
        <v>1.5003628</v>
      </c>
      <c r="H144" s="165">
        <f>G144-B144</f>
        <v>3.6279999999999646E-4</v>
      </c>
      <c r="I144" s="138">
        <f>((MAX(D144:D148)-MIN(D144:D148))/2.33)</f>
        <v>1.6309012875528967E-5</v>
      </c>
      <c r="J144" s="141">
        <f>5.5/3</f>
        <v>1.8333333333333333</v>
      </c>
      <c r="K144" s="138">
        <f>I144*J144</f>
        <v>2.9899856938469772E-5</v>
      </c>
      <c r="L144" s="275"/>
      <c r="M144" s="275"/>
      <c r="N144" s="276"/>
      <c r="O144" s="144">
        <f>[1]dérive!$D$214</f>
        <v>4.0000000000000003E-5</v>
      </c>
      <c r="P144" s="275"/>
      <c r="Q144" s="138">
        <f>O144/$P$104</f>
        <v>2.0000000000000002E-5</v>
      </c>
      <c r="R144" s="156"/>
      <c r="S144" s="138">
        <f>Q144</f>
        <v>2.0000000000000002E-5</v>
      </c>
      <c r="T144" s="138">
        <f>SQRT((K144^2)+(Q144^2)+(S144^2)+($N$134^2))</f>
        <v>4.1259359886870426E-5</v>
      </c>
      <c r="U144" s="59"/>
      <c r="V144" s="59"/>
      <c r="W144" s="46"/>
      <c r="X144" s="30"/>
    </row>
    <row r="145" spans="1:121" x14ac:dyDescent="0.2">
      <c r="A145" s="232"/>
      <c r="B145" s="269"/>
      <c r="C145" s="1">
        <v>2</v>
      </c>
      <c r="D145" s="67">
        <v>1.4996080000000001</v>
      </c>
      <c r="E145" s="273"/>
      <c r="F145" s="68">
        <f>D145+$E$144</f>
        <v>1.5003680000000001</v>
      </c>
      <c r="G145" s="236"/>
      <c r="H145" s="236"/>
      <c r="I145" s="139"/>
      <c r="J145" s="142"/>
      <c r="K145" s="180"/>
      <c r="L145" s="275"/>
      <c r="M145" s="275"/>
      <c r="N145" s="276"/>
      <c r="O145" s="145"/>
      <c r="P145" s="275"/>
      <c r="Q145" s="180"/>
      <c r="R145" s="157"/>
      <c r="S145" s="139"/>
      <c r="T145" s="142"/>
      <c r="U145" s="114"/>
      <c r="V145" s="114"/>
      <c r="W145" s="46"/>
      <c r="X145" s="30"/>
    </row>
    <row r="146" spans="1:121" x14ac:dyDescent="0.2">
      <c r="A146" s="232"/>
      <c r="B146" s="269"/>
      <c r="C146" s="1">
        <v>3</v>
      </c>
      <c r="D146" s="67">
        <v>1.4995959999999999</v>
      </c>
      <c r="E146" s="273"/>
      <c r="F146" s="68">
        <f>D146+$E$144</f>
        <v>1.500356</v>
      </c>
      <c r="G146" s="236"/>
      <c r="H146" s="236"/>
      <c r="I146" s="139"/>
      <c r="J146" s="142"/>
      <c r="K146" s="180"/>
      <c r="L146" s="275"/>
      <c r="M146" s="275"/>
      <c r="N146" s="276"/>
      <c r="O146" s="145"/>
      <c r="P146" s="275"/>
      <c r="Q146" s="180"/>
      <c r="R146" s="157"/>
      <c r="S146" s="139"/>
      <c r="T146" s="142"/>
      <c r="U146" s="114"/>
      <c r="V146" s="114"/>
      <c r="W146" s="46"/>
      <c r="X146" s="30"/>
    </row>
    <row r="147" spans="1:121" x14ac:dyDescent="0.2">
      <c r="A147" s="232"/>
      <c r="B147" s="270"/>
      <c r="C147" s="1">
        <v>4</v>
      </c>
      <c r="D147" s="67">
        <v>1.4996039999999999</v>
      </c>
      <c r="E147" s="273"/>
      <c r="F147" s="68">
        <f>D147+$E$144</f>
        <v>1.500364</v>
      </c>
      <c r="G147" s="237"/>
      <c r="H147" s="237"/>
      <c r="I147" s="139"/>
      <c r="J147" s="142"/>
      <c r="K147" s="246"/>
      <c r="L147" s="275"/>
      <c r="M147" s="275"/>
      <c r="N147" s="276"/>
      <c r="O147" s="145"/>
      <c r="P147" s="275"/>
      <c r="Q147" s="246"/>
      <c r="R147" s="157"/>
      <c r="S147" s="139"/>
      <c r="T147" s="142"/>
      <c r="U147" s="114"/>
      <c r="V147" s="114"/>
      <c r="W147" s="46"/>
      <c r="X147" s="30"/>
    </row>
    <row r="148" spans="1:121" x14ac:dyDescent="0.2">
      <c r="A148" s="232"/>
      <c r="B148" s="271"/>
      <c r="C148" s="1">
        <v>5</v>
      </c>
      <c r="D148" s="67">
        <v>1.499584</v>
      </c>
      <c r="E148" s="274"/>
      <c r="F148" s="68">
        <f>D148+$E$144</f>
        <v>1.5003440000000001</v>
      </c>
      <c r="G148" s="238"/>
      <c r="H148" s="238"/>
      <c r="I148" s="140"/>
      <c r="J148" s="143"/>
      <c r="K148" s="260"/>
      <c r="L148" s="275"/>
      <c r="M148" s="275"/>
      <c r="N148" s="276"/>
      <c r="O148" s="146"/>
      <c r="P148" s="275"/>
      <c r="Q148" s="260"/>
      <c r="R148" s="158"/>
      <c r="S148" s="140"/>
      <c r="T148" s="143"/>
      <c r="U148" s="114"/>
      <c r="V148" s="114"/>
      <c r="W148" s="46"/>
      <c r="X148" s="30"/>
    </row>
    <row r="149" spans="1:121" x14ac:dyDescent="0.2">
      <c r="A149" s="232"/>
      <c r="B149" s="187">
        <v>2</v>
      </c>
      <c r="C149" s="1">
        <v>1</v>
      </c>
      <c r="D149" s="67">
        <v>1.998893</v>
      </c>
      <c r="E149" s="194">
        <f>[1]dérive!$C$215</f>
        <v>1.5000000000000568E-3</v>
      </c>
      <c r="F149" s="68">
        <f>D149+$E$149</f>
        <v>2.0003929999999999</v>
      </c>
      <c r="G149" s="165">
        <f>AVERAGE(F149:F153)</f>
        <v>2.0003755999999999</v>
      </c>
      <c r="H149" s="165">
        <f>G149-B149</f>
        <v>3.7559999999992044E-4</v>
      </c>
      <c r="I149" s="138">
        <f>((MAX(D149:D153)-MIN(D149:D153))/2.33)</f>
        <v>1.0729613733880572E-5</v>
      </c>
      <c r="J149" s="141">
        <f>5.5/3</f>
        <v>1.8333333333333333</v>
      </c>
      <c r="K149" s="138">
        <f>I149*J149</f>
        <v>1.9670958512114382E-5</v>
      </c>
      <c r="L149" s="275"/>
      <c r="M149" s="275"/>
      <c r="N149" s="276"/>
      <c r="O149" s="144">
        <f>[1]dérive!$D$215</f>
        <v>5.0000000000000002E-5</v>
      </c>
      <c r="P149" s="275"/>
      <c r="Q149" s="138">
        <f>O149/$P$104</f>
        <v>2.5000000000000001E-5</v>
      </c>
      <c r="R149" s="156"/>
      <c r="S149" s="138">
        <f>Q149</f>
        <v>2.5000000000000001E-5</v>
      </c>
      <c r="T149" s="138">
        <f>SQRT((K149^2)+(Q149^2)+(S149^2)+($N$134^2))</f>
        <v>4.0562050516691818E-5</v>
      </c>
      <c r="U149" s="59"/>
      <c r="V149" s="59"/>
      <c r="W149" s="46"/>
      <c r="X149" s="30"/>
    </row>
    <row r="150" spans="1:121" x14ac:dyDescent="0.2">
      <c r="A150" s="232"/>
      <c r="B150" s="269"/>
      <c r="C150" s="1">
        <v>2</v>
      </c>
      <c r="D150" s="67">
        <v>1.998875</v>
      </c>
      <c r="E150" s="273"/>
      <c r="F150" s="68">
        <f>D150+$E$149</f>
        <v>2.000375</v>
      </c>
      <c r="G150" s="236"/>
      <c r="H150" s="236"/>
      <c r="I150" s="139"/>
      <c r="J150" s="142"/>
      <c r="K150" s="180"/>
      <c r="L150" s="275"/>
      <c r="M150" s="275"/>
      <c r="N150" s="276"/>
      <c r="O150" s="145"/>
      <c r="P150" s="275"/>
      <c r="Q150" s="180"/>
      <c r="R150" s="157"/>
      <c r="S150" s="139"/>
      <c r="T150" s="142"/>
      <c r="U150" s="114"/>
      <c r="V150" s="114"/>
      <c r="W150" s="46"/>
      <c r="X150" s="30"/>
    </row>
    <row r="151" spans="1:121" x14ac:dyDescent="0.2">
      <c r="A151" s="232"/>
      <c r="B151" s="269"/>
      <c r="C151" s="1">
        <v>3</v>
      </c>
      <c r="D151" s="67">
        <v>1.9988699999999999</v>
      </c>
      <c r="E151" s="273"/>
      <c r="F151" s="68">
        <f>D151+$E$149</f>
        <v>2.0003700000000002</v>
      </c>
      <c r="G151" s="236"/>
      <c r="H151" s="236"/>
      <c r="I151" s="139"/>
      <c r="J151" s="142"/>
      <c r="K151" s="180"/>
      <c r="L151" s="275"/>
      <c r="M151" s="275"/>
      <c r="N151" s="276"/>
      <c r="O151" s="145"/>
      <c r="P151" s="275"/>
      <c r="Q151" s="180"/>
      <c r="R151" s="157"/>
      <c r="S151" s="139"/>
      <c r="T151" s="142"/>
      <c r="U151" s="114"/>
      <c r="V151" s="114"/>
      <c r="W151" s="46"/>
      <c r="X151" s="30"/>
    </row>
    <row r="152" spans="1:121" x14ac:dyDescent="0.2">
      <c r="A152" s="232"/>
      <c r="B152" s="270"/>
      <c r="C152" s="1">
        <v>4</v>
      </c>
      <c r="D152" s="67">
        <v>1.9988680000000001</v>
      </c>
      <c r="E152" s="273"/>
      <c r="F152" s="68">
        <f>D152+$E$149</f>
        <v>2.0003679999999999</v>
      </c>
      <c r="G152" s="237"/>
      <c r="H152" s="237"/>
      <c r="I152" s="139"/>
      <c r="J152" s="142"/>
      <c r="K152" s="246"/>
      <c r="L152" s="275"/>
      <c r="M152" s="275"/>
      <c r="N152" s="276"/>
      <c r="O152" s="145"/>
      <c r="P152" s="275"/>
      <c r="Q152" s="246"/>
      <c r="R152" s="157"/>
      <c r="S152" s="139"/>
      <c r="T152" s="142"/>
      <c r="U152" s="114"/>
      <c r="V152" s="114"/>
      <c r="W152" s="46"/>
      <c r="X152" s="30"/>
    </row>
    <row r="153" spans="1:121" x14ac:dyDescent="0.2">
      <c r="A153" s="263"/>
      <c r="B153" s="271"/>
      <c r="C153" s="1">
        <v>5</v>
      </c>
      <c r="D153" s="67">
        <v>1.998872</v>
      </c>
      <c r="E153" s="274"/>
      <c r="F153" s="68">
        <f>D153+$E$149</f>
        <v>2.000372</v>
      </c>
      <c r="G153" s="238"/>
      <c r="H153" s="238"/>
      <c r="I153" s="140"/>
      <c r="J153" s="143"/>
      <c r="K153" s="260"/>
      <c r="L153" s="275"/>
      <c r="M153" s="275"/>
      <c r="N153" s="276"/>
      <c r="O153" s="146"/>
      <c r="P153" s="275"/>
      <c r="Q153" s="260"/>
      <c r="R153" s="158"/>
      <c r="S153" s="140"/>
      <c r="T153" s="143"/>
      <c r="U153" s="114"/>
      <c r="V153" s="114"/>
      <c r="W153" s="46"/>
      <c r="X153" s="30"/>
    </row>
    <row r="154" spans="1:121" ht="20.25" customHeight="1" x14ac:dyDescent="0.2">
      <c r="A154" s="21"/>
      <c r="B154" s="23"/>
      <c r="C154" s="21"/>
      <c r="D154" s="23"/>
      <c r="E154" s="40"/>
      <c r="F154" s="22"/>
      <c r="G154" s="20"/>
      <c r="H154" s="20"/>
      <c r="I154" s="20"/>
      <c r="J154" s="20"/>
      <c r="K154" s="20"/>
      <c r="L154" s="33"/>
      <c r="M154" s="33"/>
      <c r="N154" s="33"/>
      <c r="O154" s="63"/>
      <c r="P154" s="33"/>
      <c r="Q154" s="20"/>
      <c r="R154" s="52"/>
      <c r="S154" s="20"/>
      <c r="T154" s="20"/>
      <c r="U154" s="20"/>
      <c r="V154" s="20"/>
      <c r="W154" s="20"/>
      <c r="X154" s="20"/>
    </row>
    <row r="155" spans="1:121" ht="78" customHeight="1" x14ac:dyDescent="0.2">
      <c r="A155" s="24" t="str">
        <f>A3</f>
        <v>Calibre</v>
      </c>
      <c r="B155" s="24" t="str">
        <f>B3</f>
        <v>Valeur affichée</v>
      </c>
      <c r="C155" s="24" t="str">
        <f>C3</f>
        <v>point</v>
      </c>
      <c r="D155" s="9" t="s">
        <v>46</v>
      </c>
      <c r="E155" s="6" t="s">
        <v>3</v>
      </c>
      <c r="F155" s="6" t="s">
        <v>4</v>
      </c>
      <c r="G155" s="6" t="str">
        <f>F3</f>
        <v>Valeur corrigée</v>
      </c>
      <c r="H155" s="6" t="s">
        <v>59</v>
      </c>
      <c r="I155" s="6" t="s">
        <v>58</v>
      </c>
      <c r="J155" s="6" t="str">
        <f>J3</f>
        <v>Coefficient K</v>
      </c>
      <c r="K155" s="6" t="s">
        <v>52</v>
      </c>
      <c r="L155" s="6" t="s">
        <v>47</v>
      </c>
      <c r="M155" s="5" t="s">
        <v>50</v>
      </c>
      <c r="N155" s="5" t="s">
        <v>48</v>
      </c>
      <c r="O155" s="62" t="s">
        <v>49</v>
      </c>
      <c r="P155" s="5" t="s">
        <v>51</v>
      </c>
      <c r="Q155" s="6" t="s">
        <v>47</v>
      </c>
      <c r="R155" s="53" t="s">
        <v>53</v>
      </c>
      <c r="S155" s="7" t="s">
        <v>54</v>
      </c>
      <c r="T155" s="53" t="s">
        <v>101</v>
      </c>
      <c r="U155" s="10" t="s">
        <v>49</v>
      </c>
      <c r="V155" s="5" t="s">
        <v>55</v>
      </c>
      <c r="W155" s="6" t="s">
        <v>63</v>
      </c>
      <c r="X155" s="5" t="s">
        <v>56</v>
      </c>
      <c r="Y155" s="6" t="s">
        <v>60</v>
      </c>
      <c r="Z155" s="5" t="s">
        <v>99</v>
      </c>
      <c r="AA155" s="6" t="s">
        <v>62</v>
      </c>
      <c r="AB155" s="6" t="s">
        <v>100</v>
      </c>
      <c r="AC155" s="7" t="s">
        <v>65</v>
      </c>
      <c r="AD155" s="6" t="s">
        <v>62</v>
      </c>
      <c r="AE155" s="41" t="s">
        <v>98</v>
      </c>
      <c r="AF155" s="6" t="s">
        <v>67</v>
      </c>
      <c r="AG155" s="6" t="s">
        <v>60</v>
      </c>
      <c r="AH155" s="6" t="s">
        <v>68</v>
      </c>
      <c r="AI155" s="6" t="s">
        <v>69</v>
      </c>
      <c r="AJ155" s="6" t="s">
        <v>70</v>
      </c>
      <c r="AK155" s="6" t="s">
        <v>71</v>
      </c>
      <c r="AL155" s="95"/>
    </row>
    <row r="156" spans="1:121" ht="13.15" customHeight="1" x14ac:dyDescent="0.2">
      <c r="A156" s="161" t="s">
        <v>44</v>
      </c>
      <c r="B156" s="220">
        <v>5</v>
      </c>
      <c r="C156" s="1">
        <v>1</v>
      </c>
      <c r="D156" s="264">
        <v>25</v>
      </c>
      <c r="E156" s="49">
        <v>24.9636</v>
      </c>
      <c r="F156" s="214">
        <f>[1]dérive!$C$14*1000</f>
        <v>0</v>
      </c>
      <c r="G156" s="37">
        <f>E156+$F$156</f>
        <v>24.9636</v>
      </c>
      <c r="H156" s="153">
        <f>AVERAGE(G156:G160)</f>
        <v>24.963759999999997</v>
      </c>
      <c r="I156" s="138">
        <f>((MAX(E156:E160)-MIN(E156:E160))/2.33)/1000</f>
        <v>1.2875536480656689E-7</v>
      </c>
      <c r="J156" s="163">
        <f>J4</f>
        <v>1.8333333333333333</v>
      </c>
      <c r="K156" s="138">
        <f>I156*J156</f>
        <v>2.3605150214537261E-7</v>
      </c>
      <c r="L156" s="253">
        <f>1/0.01</f>
        <v>100</v>
      </c>
      <c r="M156" s="159">
        <f>K156*L156</f>
        <v>2.3605150214537259E-5</v>
      </c>
      <c r="N156" s="254">
        <f>[1]dérive!$D$14</f>
        <v>6.9999999999999997E-7</v>
      </c>
      <c r="O156" s="257">
        <v>2</v>
      </c>
      <c r="P156" s="159">
        <f>N156/O156</f>
        <v>3.4999999999999998E-7</v>
      </c>
      <c r="Q156" s="253">
        <v>100</v>
      </c>
      <c r="R156" s="144">
        <f>P156*Q156</f>
        <v>3.4999999999999997E-5</v>
      </c>
      <c r="S156" s="287"/>
      <c r="T156" s="150">
        <f>[2]dérive!$C$12</f>
        <v>4.99</v>
      </c>
      <c r="U156" s="253">
        <f>SQRT(12)</f>
        <v>3.4641016151377544</v>
      </c>
      <c r="V156" s="159">
        <f>P156</f>
        <v>3.4999999999999998E-7</v>
      </c>
      <c r="W156" s="253">
        <f>1/(T156/1000)</f>
        <v>200.40080160320639</v>
      </c>
      <c r="X156" s="159">
        <f>V156*W156</f>
        <v>7.0140280561122229E-5</v>
      </c>
      <c r="Y156" s="253">
        <v>2</v>
      </c>
      <c r="Z156" s="290">
        <v>1.9999999999999999E-6</v>
      </c>
      <c r="AA156" s="253">
        <f>(D156/1000)/((T156/1000)^2)</f>
        <v>1004.0120320801923</v>
      </c>
      <c r="AB156" s="159">
        <f>Z156*AA156</f>
        <v>2.0080240641603847E-3</v>
      </c>
      <c r="AC156" s="253">
        <f>Z156</f>
        <v>1.9999999999999999E-6</v>
      </c>
      <c r="AD156" s="253">
        <f>(D156/1000)/((T156/1000)^2)</f>
        <v>1004.0120320801923</v>
      </c>
      <c r="AE156" s="159">
        <f>AC156*AD156</f>
        <v>2.0080240641603847E-3</v>
      </c>
      <c r="AF156" s="200">
        <v>1E-4</v>
      </c>
      <c r="AG156" s="200">
        <f>2*SQRT(3)</f>
        <v>3.4641016151377544</v>
      </c>
      <c r="AH156" s="207">
        <f>AF156/AG156</f>
        <v>2.8867513459481293E-5</v>
      </c>
      <c r="AI156" s="159">
        <f>SQRT((M156^2)+(R156^2)+(AH156^2)+(X156^2)+(AB156^2)+(AE156^2))</f>
        <v>2.8411012794164088E-3</v>
      </c>
      <c r="AJ156" s="279">
        <f>H156/T156</f>
        <v>5.0027575150300594</v>
      </c>
      <c r="AK156" s="279">
        <f>AJ156-B156</f>
        <v>2.7575150300593876E-3</v>
      </c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</row>
    <row r="157" spans="1:121" ht="13.15" customHeight="1" x14ac:dyDescent="0.2">
      <c r="A157" s="162"/>
      <c r="B157" s="261"/>
      <c r="C157" s="1">
        <v>2</v>
      </c>
      <c r="D157" s="265"/>
      <c r="E157" s="49">
        <v>24.9636</v>
      </c>
      <c r="F157" s="267"/>
      <c r="G157" s="37">
        <f>E157+$F$156</f>
        <v>24.9636</v>
      </c>
      <c r="H157" s="241"/>
      <c r="I157" s="139"/>
      <c r="J157" s="272"/>
      <c r="K157" s="180"/>
      <c r="L157" s="168"/>
      <c r="M157" s="170"/>
      <c r="N157" s="255"/>
      <c r="O157" s="258"/>
      <c r="P157" s="170"/>
      <c r="Q157" s="168"/>
      <c r="R157" s="277"/>
      <c r="S157" s="288"/>
      <c r="T157" s="239"/>
      <c r="U157" s="142"/>
      <c r="V157" s="142"/>
      <c r="W157" s="142"/>
      <c r="X157" s="142"/>
      <c r="Y157" s="142"/>
      <c r="Z157" s="291"/>
      <c r="AA157" s="168"/>
      <c r="AB157" s="142"/>
      <c r="AC157" s="142"/>
      <c r="AD157" s="168"/>
      <c r="AE157" s="142"/>
      <c r="AF157" s="162"/>
      <c r="AG157" s="162"/>
      <c r="AH157" s="162"/>
      <c r="AI157" s="142"/>
      <c r="AJ157" s="247"/>
      <c r="AK157" s="247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</row>
    <row r="158" spans="1:121" ht="13.15" customHeight="1" x14ac:dyDescent="0.2">
      <c r="A158" s="162"/>
      <c r="B158" s="261"/>
      <c r="C158" s="1">
        <v>3</v>
      </c>
      <c r="D158" s="265"/>
      <c r="E158" s="49">
        <v>24.963799999999999</v>
      </c>
      <c r="F158" s="267"/>
      <c r="G158" s="37">
        <f>E158+$F$156</f>
        <v>24.963799999999999</v>
      </c>
      <c r="H158" s="241"/>
      <c r="I158" s="139"/>
      <c r="J158" s="272"/>
      <c r="K158" s="180"/>
      <c r="L158" s="168"/>
      <c r="M158" s="170"/>
      <c r="N158" s="255"/>
      <c r="O158" s="258"/>
      <c r="P158" s="170"/>
      <c r="Q158" s="168"/>
      <c r="R158" s="277"/>
      <c r="S158" s="288"/>
      <c r="T158" s="239"/>
      <c r="U158" s="142"/>
      <c r="V158" s="142"/>
      <c r="W158" s="142"/>
      <c r="X158" s="142"/>
      <c r="Y158" s="142"/>
      <c r="Z158" s="291"/>
      <c r="AA158" s="168"/>
      <c r="AB158" s="142"/>
      <c r="AC158" s="142"/>
      <c r="AD158" s="168"/>
      <c r="AE158" s="142"/>
      <c r="AF158" s="162"/>
      <c r="AG158" s="162"/>
      <c r="AH158" s="162"/>
      <c r="AI158" s="142"/>
      <c r="AJ158" s="247"/>
      <c r="AK158" s="247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</row>
    <row r="159" spans="1:121" ht="13.15" customHeight="1" x14ac:dyDescent="0.2">
      <c r="A159" s="162"/>
      <c r="B159" s="162"/>
      <c r="C159" s="1">
        <v>4</v>
      </c>
      <c r="D159" s="265"/>
      <c r="E159" s="49">
        <v>24.963899999999999</v>
      </c>
      <c r="F159" s="267"/>
      <c r="G159" s="37">
        <f>E159+$F$156</f>
        <v>24.963899999999999</v>
      </c>
      <c r="H159" s="242"/>
      <c r="I159" s="139"/>
      <c r="J159" s="272"/>
      <c r="K159" s="246"/>
      <c r="L159" s="168"/>
      <c r="M159" s="170"/>
      <c r="N159" s="255"/>
      <c r="O159" s="258"/>
      <c r="P159" s="170"/>
      <c r="Q159" s="168"/>
      <c r="R159" s="277"/>
      <c r="S159" s="288"/>
      <c r="T159" s="239"/>
      <c r="U159" s="142"/>
      <c r="V159" s="142"/>
      <c r="W159" s="142"/>
      <c r="X159" s="142"/>
      <c r="Y159" s="142"/>
      <c r="Z159" s="291"/>
      <c r="AA159" s="168"/>
      <c r="AB159" s="142"/>
      <c r="AC159" s="142"/>
      <c r="AD159" s="168"/>
      <c r="AE159" s="142"/>
      <c r="AF159" s="162"/>
      <c r="AG159" s="162"/>
      <c r="AH159" s="162"/>
      <c r="AI159" s="142"/>
      <c r="AJ159" s="247"/>
      <c r="AK159" s="247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</row>
    <row r="160" spans="1:121" ht="13.15" customHeight="1" x14ac:dyDescent="0.2">
      <c r="A160" s="162"/>
      <c r="B160" s="162"/>
      <c r="C160" s="1">
        <v>5</v>
      </c>
      <c r="D160" s="266"/>
      <c r="E160" s="49">
        <v>24.963899999999999</v>
      </c>
      <c r="F160" s="268"/>
      <c r="G160" s="37">
        <f>E160+$F$156</f>
        <v>24.963899999999999</v>
      </c>
      <c r="H160" s="243"/>
      <c r="I160" s="140"/>
      <c r="J160" s="205"/>
      <c r="K160" s="260"/>
      <c r="L160" s="169"/>
      <c r="M160" s="171"/>
      <c r="N160" s="256"/>
      <c r="O160" s="259"/>
      <c r="P160" s="171"/>
      <c r="Q160" s="169"/>
      <c r="R160" s="278"/>
      <c r="S160" s="289"/>
      <c r="T160" s="240"/>
      <c r="U160" s="143"/>
      <c r="V160" s="143"/>
      <c r="W160" s="143"/>
      <c r="X160" s="143"/>
      <c r="Y160" s="143"/>
      <c r="Z160" s="292"/>
      <c r="AA160" s="169"/>
      <c r="AB160" s="143"/>
      <c r="AC160" s="143"/>
      <c r="AD160" s="169"/>
      <c r="AE160" s="143"/>
      <c r="AF160" s="162"/>
      <c r="AG160" s="162"/>
      <c r="AH160" s="162"/>
      <c r="AI160" s="142"/>
      <c r="AJ160" s="248"/>
      <c r="AK160" s="248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</row>
    <row r="161" spans="1:37" s="11" customFormat="1" x14ac:dyDescent="0.2">
      <c r="A161" s="161" t="s">
        <v>44</v>
      </c>
      <c r="B161" s="220">
        <v>10</v>
      </c>
      <c r="C161" s="1">
        <v>1</v>
      </c>
      <c r="D161" s="264">
        <v>50</v>
      </c>
      <c r="E161" s="49">
        <v>49.927399999999999</v>
      </c>
      <c r="F161" s="214">
        <f>[1]dérive!$C$15</f>
        <v>0</v>
      </c>
      <c r="G161" s="37">
        <f>E161+$F$161</f>
        <v>49.927399999999999</v>
      </c>
      <c r="H161" s="153">
        <f>AVERAGE(G161:G165)</f>
        <v>49.928160000000005</v>
      </c>
      <c r="I161" s="138">
        <f>((MAX(E161:E165)-MIN(E161:E165))/2.33)/1000</f>
        <v>6.4377682403435913E-7</v>
      </c>
      <c r="J161" s="163">
        <f>J9</f>
        <v>1.8333333333333333</v>
      </c>
      <c r="K161" s="138">
        <f>I161*J161</f>
        <v>1.1802575107296583E-6</v>
      </c>
      <c r="L161" s="253">
        <f>1/0.01</f>
        <v>100</v>
      </c>
      <c r="M161" s="159">
        <f>K161*L161</f>
        <v>1.1802575107296583E-4</v>
      </c>
      <c r="N161" s="254">
        <f>[1]dérive!$D$15</f>
        <v>7.9999999999999996E-7</v>
      </c>
      <c r="O161" s="257">
        <v>2</v>
      </c>
      <c r="P161" s="159">
        <f>N161/O161</f>
        <v>3.9999999999999998E-7</v>
      </c>
      <c r="Q161" s="253">
        <v>100</v>
      </c>
      <c r="R161" s="144">
        <f>P161*Q161</f>
        <v>3.9999999999999996E-5</v>
      </c>
      <c r="S161" s="287"/>
      <c r="T161" s="150">
        <f>[2]dérive!$C$13</f>
        <v>4.992</v>
      </c>
      <c r="U161" s="253">
        <f>SQRT(12)</f>
        <v>3.4641016151377544</v>
      </c>
      <c r="V161" s="159">
        <f>P161</f>
        <v>3.9999999999999998E-7</v>
      </c>
      <c r="W161" s="253">
        <f>1/(T161/1000)</f>
        <v>200.32051282051282</v>
      </c>
      <c r="X161" s="159">
        <f>V161*W161</f>
        <v>8.0128205128205128E-5</v>
      </c>
      <c r="Y161" s="253">
        <v>2</v>
      </c>
      <c r="Z161" s="290">
        <v>1.9999999999999999E-6</v>
      </c>
      <c r="AA161" s="253">
        <f>(D161/1000)/((T161/1000)^2)</f>
        <v>2006.4153928336621</v>
      </c>
      <c r="AB161" s="159">
        <f>Z161*AA161</f>
        <v>4.012830785667324E-3</v>
      </c>
      <c r="AC161" s="253">
        <f>Z161</f>
        <v>1.9999999999999999E-6</v>
      </c>
      <c r="AD161" s="253">
        <f>(D161/1000)/((T161/1000)^2)</f>
        <v>2006.4153928336621</v>
      </c>
      <c r="AE161" s="159">
        <f>AC161*AD161</f>
        <v>4.012830785667324E-3</v>
      </c>
      <c r="AF161" s="162"/>
      <c r="AG161" s="162"/>
      <c r="AH161" s="162"/>
      <c r="AI161" s="207">
        <f>SQRT((M161^2)+(R161^2)+(AH156^2)+(X161^2)+(AB161^2)+(AE161^2))</f>
        <v>5.6770067614285609E-3</v>
      </c>
      <c r="AJ161" s="279">
        <f>H161/T161</f>
        <v>10.001634615384617</v>
      </c>
      <c r="AK161" s="279">
        <f>AJ161-B161</f>
        <v>1.6346153846171774E-3</v>
      </c>
    </row>
    <row r="162" spans="1:37" s="11" customFormat="1" x14ac:dyDescent="0.2">
      <c r="A162" s="162"/>
      <c r="B162" s="261"/>
      <c r="C162" s="1">
        <v>2</v>
      </c>
      <c r="D162" s="265"/>
      <c r="E162" s="49">
        <v>49.927799999999998</v>
      </c>
      <c r="F162" s="267"/>
      <c r="G162" s="37">
        <f>E162+$F$161</f>
        <v>49.927799999999998</v>
      </c>
      <c r="H162" s="241"/>
      <c r="I162" s="139"/>
      <c r="J162" s="272"/>
      <c r="K162" s="180"/>
      <c r="L162" s="168"/>
      <c r="M162" s="170"/>
      <c r="N162" s="255"/>
      <c r="O162" s="258"/>
      <c r="P162" s="170"/>
      <c r="Q162" s="168"/>
      <c r="R162" s="277"/>
      <c r="S162" s="288"/>
      <c r="T162" s="239"/>
      <c r="U162" s="142"/>
      <c r="V162" s="142"/>
      <c r="W162" s="142"/>
      <c r="X162" s="142"/>
      <c r="Y162" s="142"/>
      <c r="Z162" s="291"/>
      <c r="AA162" s="168"/>
      <c r="AB162" s="142"/>
      <c r="AC162" s="142"/>
      <c r="AD162" s="168"/>
      <c r="AE162" s="142"/>
      <c r="AF162" s="162"/>
      <c r="AG162" s="162"/>
      <c r="AH162" s="162"/>
      <c r="AI162" s="162"/>
      <c r="AJ162" s="247"/>
      <c r="AK162" s="247"/>
    </row>
    <row r="163" spans="1:37" s="11" customFormat="1" x14ac:dyDescent="0.2">
      <c r="A163" s="162"/>
      <c r="B163" s="261"/>
      <c r="C163" s="1">
        <v>3</v>
      </c>
      <c r="D163" s="265"/>
      <c r="E163" s="49">
        <v>49.928199999999997</v>
      </c>
      <c r="F163" s="267"/>
      <c r="G163" s="37">
        <f>E163+$F$161</f>
        <v>49.928199999999997</v>
      </c>
      <c r="H163" s="241"/>
      <c r="I163" s="139"/>
      <c r="J163" s="272"/>
      <c r="K163" s="180"/>
      <c r="L163" s="168"/>
      <c r="M163" s="170"/>
      <c r="N163" s="255"/>
      <c r="O163" s="258"/>
      <c r="P163" s="170"/>
      <c r="Q163" s="168"/>
      <c r="R163" s="277"/>
      <c r="S163" s="288"/>
      <c r="T163" s="239"/>
      <c r="U163" s="142"/>
      <c r="V163" s="142"/>
      <c r="W163" s="142"/>
      <c r="X163" s="142"/>
      <c r="Y163" s="142"/>
      <c r="Z163" s="291"/>
      <c r="AA163" s="168"/>
      <c r="AB163" s="142"/>
      <c r="AC163" s="142"/>
      <c r="AD163" s="168"/>
      <c r="AE163" s="142"/>
      <c r="AF163" s="162"/>
      <c r="AG163" s="162"/>
      <c r="AH163" s="162"/>
      <c r="AI163" s="162"/>
      <c r="AJ163" s="247"/>
      <c r="AK163" s="247"/>
    </row>
    <row r="164" spans="1:37" s="11" customFormat="1" x14ac:dyDescent="0.2">
      <c r="A164" s="162"/>
      <c r="B164" s="162"/>
      <c r="C164" s="1">
        <v>4</v>
      </c>
      <c r="D164" s="265"/>
      <c r="E164" s="49">
        <v>49.9285</v>
      </c>
      <c r="F164" s="267"/>
      <c r="G164" s="37">
        <f>E164+$F$161</f>
        <v>49.9285</v>
      </c>
      <c r="H164" s="242"/>
      <c r="I164" s="139"/>
      <c r="J164" s="272"/>
      <c r="K164" s="246"/>
      <c r="L164" s="168"/>
      <c r="M164" s="170"/>
      <c r="N164" s="255"/>
      <c r="O164" s="258"/>
      <c r="P164" s="170"/>
      <c r="Q164" s="168"/>
      <c r="R164" s="277"/>
      <c r="S164" s="288"/>
      <c r="T164" s="239"/>
      <c r="U164" s="142"/>
      <c r="V164" s="142"/>
      <c r="W164" s="142"/>
      <c r="X164" s="142"/>
      <c r="Y164" s="142"/>
      <c r="Z164" s="291"/>
      <c r="AA164" s="168"/>
      <c r="AB164" s="142"/>
      <c r="AC164" s="142"/>
      <c r="AD164" s="168"/>
      <c r="AE164" s="142"/>
      <c r="AF164" s="162"/>
      <c r="AG164" s="162"/>
      <c r="AH164" s="162"/>
      <c r="AI164" s="162"/>
      <c r="AJ164" s="247"/>
      <c r="AK164" s="247"/>
    </row>
    <row r="165" spans="1:37" s="11" customFormat="1" x14ac:dyDescent="0.2">
      <c r="A165" s="162"/>
      <c r="B165" s="162"/>
      <c r="C165" s="1">
        <v>5</v>
      </c>
      <c r="D165" s="266"/>
      <c r="E165" s="49">
        <v>49.928899999999999</v>
      </c>
      <c r="F165" s="268"/>
      <c r="G165" s="37">
        <f>E165+$F$161</f>
        <v>49.928899999999999</v>
      </c>
      <c r="H165" s="243"/>
      <c r="I165" s="140"/>
      <c r="J165" s="205"/>
      <c r="K165" s="260"/>
      <c r="L165" s="169"/>
      <c r="M165" s="171"/>
      <c r="N165" s="256"/>
      <c r="O165" s="259"/>
      <c r="P165" s="171"/>
      <c r="Q165" s="169"/>
      <c r="R165" s="278"/>
      <c r="S165" s="289"/>
      <c r="T165" s="240"/>
      <c r="U165" s="143"/>
      <c r="V165" s="143"/>
      <c r="W165" s="143"/>
      <c r="X165" s="143"/>
      <c r="Y165" s="143"/>
      <c r="Z165" s="292"/>
      <c r="AA165" s="169"/>
      <c r="AB165" s="143"/>
      <c r="AC165" s="143"/>
      <c r="AD165" s="169"/>
      <c r="AE165" s="143"/>
      <c r="AF165" s="162"/>
      <c r="AG165" s="162"/>
      <c r="AH165" s="162"/>
      <c r="AI165" s="162"/>
      <c r="AJ165" s="248"/>
      <c r="AK165" s="248"/>
    </row>
    <row r="166" spans="1:37" s="11" customFormat="1" x14ac:dyDescent="0.2">
      <c r="A166" s="161" t="s">
        <v>44</v>
      </c>
      <c r="B166" s="220">
        <v>20</v>
      </c>
      <c r="C166" s="1">
        <v>1</v>
      </c>
      <c r="D166" s="264">
        <v>100</v>
      </c>
      <c r="E166" s="49">
        <v>99.851799999999997</v>
      </c>
      <c r="F166" s="214">
        <f>[1]dérive!$C$16</f>
        <v>5.0000000000238745E-7</v>
      </c>
      <c r="G166" s="37">
        <f>E166+$F$166</f>
        <v>99.851800499999996</v>
      </c>
      <c r="H166" s="153">
        <f>AVERAGE(G166:G170)</f>
        <v>99.854780500000018</v>
      </c>
      <c r="I166" s="138">
        <f>((MAX(E166:E170)-MIN(E166:E170))/2.33)/1000</f>
        <v>2.0600858369111689E-6</v>
      </c>
      <c r="J166" s="163">
        <f>J14</f>
        <v>1.8333333333333333</v>
      </c>
      <c r="K166" s="138">
        <f>I166*J166</f>
        <v>3.7768240343371425E-6</v>
      </c>
      <c r="L166" s="253">
        <f>1/0.01</f>
        <v>100</v>
      </c>
      <c r="M166" s="159">
        <f>K166*L166</f>
        <v>3.7768240343371423E-4</v>
      </c>
      <c r="N166" s="254">
        <f>[1]dérive!$D$16</f>
        <v>8.9999999999999996E-7</v>
      </c>
      <c r="O166" s="257">
        <v>2</v>
      </c>
      <c r="P166" s="159">
        <f>N166/O166</f>
        <v>4.4999999999999998E-7</v>
      </c>
      <c r="Q166" s="253">
        <v>100</v>
      </c>
      <c r="R166" s="144">
        <f>P166*Q166</f>
        <v>4.4999999999999996E-5</v>
      </c>
      <c r="S166" s="287"/>
      <c r="T166" s="150">
        <f>[2]dérive!$C$14</f>
        <v>4.9950000000000001</v>
      </c>
      <c r="U166" s="253">
        <f>SQRT(12)</f>
        <v>3.4641016151377544</v>
      </c>
      <c r="V166" s="159">
        <f>P166</f>
        <v>4.4999999999999998E-7</v>
      </c>
      <c r="W166" s="253">
        <f>1/(T166/1000)</f>
        <v>200.20020020020019</v>
      </c>
      <c r="X166" s="159">
        <f>V166*W166</f>
        <v>9.0090090090090078E-5</v>
      </c>
      <c r="Y166" s="253">
        <v>2</v>
      </c>
      <c r="Z166" s="290">
        <v>2.5000000000000002E-6</v>
      </c>
      <c r="AA166" s="253">
        <f>(D166/1000)/((T166/1000)^2)</f>
        <v>4008.012016020024</v>
      </c>
      <c r="AB166" s="159">
        <f>Z166*AA166</f>
        <v>1.0020030040050061E-2</v>
      </c>
      <c r="AC166" s="253">
        <f>Z166</f>
        <v>2.5000000000000002E-6</v>
      </c>
      <c r="AD166" s="253">
        <f>(D166/1000)/((T166/1000)^2)</f>
        <v>4008.012016020024</v>
      </c>
      <c r="AE166" s="159">
        <f>AC166*AD166</f>
        <v>1.0020030040050061E-2</v>
      </c>
      <c r="AF166" s="162"/>
      <c r="AG166" s="162"/>
      <c r="AH166" s="162"/>
      <c r="AI166" s="207">
        <f>SQRT((M166^2)+(R166^2)+(AH161^2)+(X166^2)+(AB166^2)+(AE166^2))</f>
        <v>1.4175852328139116E-2</v>
      </c>
      <c r="AJ166" s="279">
        <f>H166/T166</f>
        <v>19.990947047047051</v>
      </c>
      <c r="AK166" s="279">
        <f>AJ166-B166</f>
        <v>-9.052952952949056E-3</v>
      </c>
    </row>
    <row r="167" spans="1:37" s="11" customFormat="1" x14ac:dyDescent="0.2">
      <c r="A167" s="162"/>
      <c r="B167" s="261"/>
      <c r="C167" s="1">
        <v>2</v>
      </c>
      <c r="D167" s="265"/>
      <c r="E167" s="49">
        <v>99.854200000000006</v>
      </c>
      <c r="F167" s="267"/>
      <c r="G167" s="37">
        <f>E167+$F$166</f>
        <v>99.854200500000005</v>
      </c>
      <c r="H167" s="241"/>
      <c r="I167" s="139"/>
      <c r="J167" s="272"/>
      <c r="K167" s="180"/>
      <c r="L167" s="168"/>
      <c r="M167" s="170"/>
      <c r="N167" s="255"/>
      <c r="O167" s="258"/>
      <c r="P167" s="170"/>
      <c r="Q167" s="168"/>
      <c r="R167" s="277"/>
      <c r="S167" s="288"/>
      <c r="T167" s="239"/>
      <c r="U167" s="142"/>
      <c r="V167" s="142"/>
      <c r="W167" s="142"/>
      <c r="X167" s="142"/>
      <c r="Y167" s="142"/>
      <c r="Z167" s="291"/>
      <c r="AA167" s="168"/>
      <c r="AB167" s="142"/>
      <c r="AC167" s="142"/>
      <c r="AD167" s="168"/>
      <c r="AE167" s="142"/>
      <c r="AF167" s="162"/>
      <c r="AG167" s="162"/>
      <c r="AH167" s="162"/>
      <c r="AI167" s="162"/>
      <c r="AJ167" s="247"/>
      <c r="AK167" s="247"/>
    </row>
    <row r="168" spans="1:37" s="11" customFormat="1" x14ac:dyDescent="0.2">
      <c r="A168" s="162"/>
      <c r="B168" s="261"/>
      <c r="C168" s="1">
        <v>3</v>
      </c>
      <c r="D168" s="265"/>
      <c r="E168" s="49">
        <v>99.855199999999996</v>
      </c>
      <c r="F168" s="267"/>
      <c r="G168" s="37">
        <f>E168+$F$166</f>
        <v>99.855200499999995</v>
      </c>
      <c r="H168" s="241"/>
      <c r="I168" s="139"/>
      <c r="J168" s="272"/>
      <c r="K168" s="180"/>
      <c r="L168" s="168"/>
      <c r="M168" s="170"/>
      <c r="N168" s="255"/>
      <c r="O168" s="258"/>
      <c r="P168" s="170"/>
      <c r="Q168" s="168"/>
      <c r="R168" s="277"/>
      <c r="S168" s="288"/>
      <c r="T168" s="239"/>
      <c r="U168" s="142"/>
      <c r="V168" s="142"/>
      <c r="W168" s="142"/>
      <c r="X168" s="142"/>
      <c r="Y168" s="142"/>
      <c r="Z168" s="291"/>
      <c r="AA168" s="168"/>
      <c r="AB168" s="142"/>
      <c r="AC168" s="142"/>
      <c r="AD168" s="168"/>
      <c r="AE168" s="142"/>
      <c r="AF168" s="162"/>
      <c r="AG168" s="162"/>
      <c r="AH168" s="162"/>
      <c r="AI168" s="162"/>
      <c r="AJ168" s="247"/>
      <c r="AK168" s="247"/>
    </row>
    <row r="169" spans="1:37" s="11" customFormat="1" x14ac:dyDescent="0.2">
      <c r="A169" s="162"/>
      <c r="B169" s="162"/>
      <c r="C169" s="1">
        <v>4</v>
      </c>
      <c r="D169" s="265"/>
      <c r="E169" s="49">
        <v>99.856099999999998</v>
      </c>
      <c r="F169" s="267"/>
      <c r="G169" s="37">
        <f>E169+$F$166</f>
        <v>99.856100499999997</v>
      </c>
      <c r="H169" s="242"/>
      <c r="I169" s="139"/>
      <c r="J169" s="272"/>
      <c r="K169" s="246"/>
      <c r="L169" s="168"/>
      <c r="M169" s="170"/>
      <c r="N169" s="255"/>
      <c r="O169" s="258"/>
      <c r="P169" s="170"/>
      <c r="Q169" s="168"/>
      <c r="R169" s="277"/>
      <c r="S169" s="288"/>
      <c r="T169" s="239"/>
      <c r="U169" s="142"/>
      <c r="V169" s="142"/>
      <c r="W169" s="142"/>
      <c r="X169" s="142"/>
      <c r="Y169" s="142"/>
      <c r="Z169" s="291"/>
      <c r="AA169" s="168"/>
      <c r="AB169" s="142"/>
      <c r="AC169" s="142"/>
      <c r="AD169" s="168"/>
      <c r="AE169" s="142"/>
      <c r="AF169" s="162"/>
      <c r="AG169" s="162"/>
      <c r="AH169" s="162"/>
      <c r="AI169" s="162"/>
      <c r="AJ169" s="247"/>
      <c r="AK169" s="247"/>
    </row>
    <row r="170" spans="1:37" s="11" customFormat="1" x14ac:dyDescent="0.2">
      <c r="A170" s="162"/>
      <c r="B170" s="162"/>
      <c r="C170" s="1">
        <v>5</v>
      </c>
      <c r="D170" s="266"/>
      <c r="E170" s="49">
        <v>99.8566</v>
      </c>
      <c r="F170" s="268"/>
      <c r="G170" s="37">
        <f>E170+$F$166</f>
        <v>99.856600499999999</v>
      </c>
      <c r="H170" s="243"/>
      <c r="I170" s="140"/>
      <c r="J170" s="205"/>
      <c r="K170" s="260"/>
      <c r="L170" s="169"/>
      <c r="M170" s="171"/>
      <c r="N170" s="256"/>
      <c r="O170" s="259"/>
      <c r="P170" s="171"/>
      <c r="Q170" s="169"/>
      <c r="R170" s="278"/>
      <c r="S170" s="289"/>
      <c r="T170" s="240"/>
      <c r="U170" s="143"/>
      <c r="V170" s="143"/>
      <c r="W170" s="143"/>
      <c r="X170" s="143"/>
      <c r="Y170" s="143"/>
      <c r="Z170" s="292"/>
      <c r="AA170" s="169"/>
      <c r="AB170" s="143"/>
      <c r="AC170" s="143"/>
      <c r="AD170" s="169"/>
      <c r="AE170" s="143"/>
      <c r="AF170" s="162"/>
      <c r="AG170" s="162"/>
      <c r="AH170" s="162"/>
      <c r="AI170" s="162"/>
      <c r="AJ170" s="248"/>
      <c r="AK170" s="248"/>
    </row>
    <row r="171" spans="1:37" x14ac:dyDescent="0.2">
      <c r="H171" s="16"/>
      <c r="S171" s="16"/>
      <c r="T171" s="16"/>
      <c r="U171" s="16"/>
      <c r="V171" s="16"/>
      <c r="W171" s="16"/>
      <c r="X171" s="16"/>
    </row>
    <row r="172" spans="1:37" x14ac:dyDescent="0.2">
      <c r="H172" s="16"/>
      <c r="S172" s="16"/>
      <c r="T172" s="16"/>
      <c r="U172" s="16"/>
      <c r="V172" s="16"/>
      <c r="W172" s="16"/>
      <c r="X172" s="16"/>
    </row>
    <row r="173" spans="1:37" x14ac:dyDescent="0.2">
      <c r="H173" s="14"/>
      <c r="S173" s="14"/>
      <c r="T173" s="14"/>
      <c r="U173" s="14"/>
      <c r="V173" s="14"/>
      <c r="W173" s="14"/>
      <c r="X173" s="14"/>
    </row>
    <row r="174" spans="1:37" x14ac:dyDescent="0.2">
      <c r="H174" s="16"/>
      <c r="S174" s="16"/>
      <c r="T174" s="16"/>
      <c r="U174" s="16"/>
      <c r="V174" s="16"/>
      <c r="W174" s="16"/>
      <c r="X174" s="16"/>
    </row>
    <row r="175" spans="1:37" x14ac:dyDescent="0.2">
      <c r="H175" s="16"/>
      <c r="S175" s="16"/>
      <c r="T175" s="16"/>
      <c r="U175" s="16"/>
      <c r="V175" s="16"/>
      <c r="W175" s="16"/>
      <c r="X175" s="16"/>
    </row>
    <row r="176" spans="1:37" x14ac:dyDescent="0.2">
      <c r="H176" s="14"/>
      <c r="S176" s="14"/>
      <c r="T176" s="14"/>
      <c r="U176" s="14"/>
      <c r="V176" s="14"/>
      <c r="W176" s="14"/>
      <c r="X176" s="14"/>
    </row>
    <row r="177" spans="8:24" x14ac:dyDescent="0.2">
      <c r="H177" s="16"/>
      <c r="S177" s="16"/>
      <c r="T177" s="16"/>
      <c r="U177" s="16"/>
      <c r="V177" s="16"/>
      <c r="W177" s="16"/>
      <c r="X177" s="16"/>
    </row>
    <row r="178" spans="8:24" x14ac:dyDescent="0.2">
      <c r="H178" s="16"/>
      <c r="S178" s="16"/>
      <c r="T178" s="16"/>
      <c r="U178" s="16"/>
      <c r="V178" s="16"/>
      <c r="W178" s="16"/>
      <c r="X178" s="16"/>
    </row>
    <row r="179" spans="8:24" x14ac:dyDescent="0.2">
      <c r="H179" s="14"/>
      <c r="S179" s="14"/>
      <c r="T179" s="14"/>
      <c r="U179" s="14"/>
      <c r="V179" s="14"/>
      <c r="W179" s="14"/>
      <c r="X179" s="14"/>
    </row>
    <row r="180" spans="8:24" x14ac:dyDescent="0.2">
      <c r="H180" s="16"/>
      <c r="S180" s="16"/>
      <c r="T180" s="16"/>
      <c r="U180" s="16"/>
      <c r="V180" s="16"/>
      <c r="W180" s="16"/>
      <c r="X180" s="16"/>
    </row>
    <row r="181" spans="8:24" x14ac:dyDescent="0.2">
      <c r="H181" s="16"/>
      <c r="S181" s="16"/>
      <c r="T181" s="16"/>
      <c r="U181" s="16"/>
      <c r="V181" s="16"/>
      <c r="W181" s="16"/>
      <c r="X181" s="16"/>
    </row>
    <row r="182" spans="8:24" x14ac:dyDescent="0.2">
      <c r="H182" s="14"/>
      <c r="S182" s="14"/>
      <c r="T182" s="14"/>
      <c r="U182" s="14"/>
      <c r="V182" s="14"/>
      <c r="W182" s="14"/>
      <c r="X182" s="14"/>
    </row>
    <row r="183" spans="8:24" x14ac:dyDescent="0.2">
      <c r="H183" s="16"/>
      <c r="S183" s="16"/>
      <c r="T183" s="16"/>
      <c r="U183" s="16"/>
      <c r="V183" s="16"/>
      <c r="W183" s="16"/>
      <c r="X183" s="16"/>
    </row>
    <row r="184" spans="8:24" x14ac:dyDescent="0.2">
      <c r="H184" s="16"/>
      <c r="S184" s="16"/>
      <c r="T184" s="16"/>
      <c r="U184" s="16"/>
      <c r="V184" s="16"/>
      <c r="W184" s="16"/>
      <c r="X184" s="16"/>
    </row>
    <row r="185" spans="8:24" x14ac:dyDescent="0.2">
      <c r="H185" s="14"/>
      <c r="S185" s="14"/>
      <c r="T185" s="14"/>
      <c r="U185" s="14"/>
      <c r="V185" s="14"/>
      <c r="W185" s="14"/>
      <c r="X185" s="14"/>
    </row>
    <row r="186" spans="8:24" x14ac:dyDescent="0.2">
      <c r="H186" s="16"/>
      <c r="S186" s="16"/>
      <c r="T186" s="16"/>
      <c r="U186" s="16"/>
      <c r="V186" s="16"/>
      <c r="W186" s="16"/>
      <c r="X186" s="16"/>
    </row>
    <row r="187" spans="8:24" x14ac:dyDescent="0.2">
      <c r="H187" s="16"/>
      <c r="S187" s="16"/>
      <c r="T187" s="16"/>
      <c r="U187" s="16"/>
      <c r="V187" s="16"/>
      <c r="W187" s="16"/>
      <c r="X187" s="16"/>
    </row>
    <row r="188" spans="8:24" x14ac:dyDescent="0.2">
      <c r="H188" s="14"/>
      <c r="S188" s="14"/>
      <c r="T188" s="14"/>
      <c r="U188" s="14"/>
      <c r="V188" s="14"/>
      <c r="W188" s="14"/>
      <c r="X188" s="14"/>
    </row>
    <row r="189" spans="8:24" x14ac:dyDescent="0.2">
      <c r="H189" s="16"/>
      <c r="S189" s="16"/>
      <c r="T189" s="16"/>
      <c r="U189" s="16"/>
      <c r="V189" s="16"/>
      <c r="W189" s="16"/>
      <c r="X189" s="16"/>
    </row>
    <row r="190" spans="8:24" x14ac:dyDescent="0.2">
      <c r="H190" s="16"/>
      <c r="S190" s="16"/>
      <c r="T190" s="16"/>
      <c r="U190" s="16"/>
      <c r="V190" s="16"/>
      <c r="W190" s="16"/>
      <c r="X190" s="16"/>
    </row>
    <row r="191" spans="8:24" x14ac:dyDescent="0.2">
      <c r="H191" s="14"/>
      <c r="S191" s="14"/>
      <c r="T191" s="14"/>
      <c r="U191" s="14"/>
      <c r="V191" s="14"/>
      <c r="W191" s="14"/>
      <c r="X191" s="14"/>
    </row>
    <row r="192" spans="8:24" x14ac:dyDescent="0.2">
      <c r="H192" s="16"/>
      <c r="S192" s="16"/>
      <c r="T192" s="16"/>
      <c r="U192" s="16"/>
      <c r="V192" s="16"/>
      <c r="W192" s="16"/>
      <c r="X192" s="16"/>
    </row>
    <row r="193" spans="8:24" x14ac:dyDescent="0.2">
      <c r="H193" s="16"/>
      <c r="S193" s="16"/>
      <c r="T193" s="16"/>
      <c r="U193" s="16"/>
      <c r="V193" s="16"/>
      <c r="W193" s="16"/>
      <c r="X193" s="16"/>
    </row>
    <row r="194" spans="8:24" x14ac:dyDescent="0.2">
      <c r="H194" s="14"/>
      <c r="S194" s="14"/>
      <c r="T194" s="14"/>
      <c r="U194" s="14"/>
      <c r="V194" s="14"/>
      <c r="W194" s="14"/>
      <c r="X194" s="14"/>
    </row>
    <row r="195" spans="8:24" x14ac:dyDescent="0.2">
      <c r="H195" s="16"/>
      <c r="S195" s="16"/>
      <c r="T195" s="16"/>
      <c r="U195" s="16"/>
      <c r="V195" s="16"/>
      <c r="W195" s="16"/>
      <c r="X195" s="16"/>
    </row>
    <row r="196" spans="8:24" x14ac:dyDescent="0.2">
      <c r="H196" s="16"/>
      <c r="S196" s="16"/>
      <c r="T196" s="16"/>
      <c r="U196" s="16"/>
      <c r="V196" s="16"/>
      <c r="W196" s="16"/>
      <c r="X196" s="16"/>
    </row>
    <row r="197" spans="8:24" x14ac:dyDescent="0.2">
      <c r="H197" s="14"/>
      <c r="S197" s="14"/>
      <c r="T197" s="14"/>
      <c r="U197" s="14"/>
      <c r="V197" s="14"/>
      <c r="W197" s="14"/>
      <c r="X197" s="14"/>
    </row>
    <row r="198" spans="8:24" x14ac:dyDescent="0.2">
      <c r="H198" s="16"/>
      <c r="S198" s="16"/>
      <c r="T198" s="16"/>
      <c r="U198" s="16"/>
      <c r="V198" s="16"/>
      <c r="W198" s="16"/>
      <c r="X198" s="16"/>
    </row>
    <row r="199" spans="8:24" x14ac:dyDescent="0.2">
      <c r="H199" s="16"/>
      <c r="S199" s="16"/>
      <c r="T199" s="16"/>
      <c r="U199" s="16"/>
      <c r="V199" s="16"/>
      <c r="W199" s="16"/>
      <c r="X199" s="16"/>
    </row>
    <row r="200" spans="8:24" x14ac:dyDescent="0.2">
      <c r="H200" s="14"/>
      <c r="S200" s="14"/>
      <c r="T200" s="14"/>
      <c r="U200" s="14"/>
      <c r="V200" s="14"/>
      <c r="W200" s="14"/>
      <c r="X200" s="14"/>
    </row>
    <row r="201" spans="8:24" x14ac:dyDescent="0.2">
      <c r="H201" s="16"/>
      <c r="S201" s="16"/>
      <c r="T201" s="16"/>
      <c r="U201" s="16"/>
      <c r="V201" s="16"/>
      <c r="W201" s="16"/>
      <c r="X201" s="16"/>
    </row>
    <row r="202" spans="8:24" x14ac:dyDescent="0.2">
      <c r="H202" s="16"/>
      <c r="S202" s="16"/>
      <c r="T202" s="16"/>
      <c r="U202" s="16"/>
      <c r="V202" s="16"/>
      <c r="W202" s="16"/>
      <c r="X202" s="16"/>
    </row>
    <row r="203" spans="8:24" x14ac:dyDescent="0.2">
      <c r="H203" s="14"/>
      <c r="S203" s="14"/>
      <c r="T203" s="14"/>
      <c r="U203" s="14"/>
      <c r="V203" s="14"/>
      <c r="W203" s="14"/>
      <c r="X203" s="14"/>
    </row>
    <row r="204" spans="8:24" x14ac:dyDescent="0.2">
      <c r="H204" s="16"/>
      <c r="S204" s="16"/>
      <c r="T204" s="16"/>
      <c r="U204" s="16"/>
      <c r="V204" s="16"/>
      <c r="W204" s="16"/>
      <c r="X204" s="16"/>
    </row>
    <row r="205" spans="8:24" x14ac:dyDescent="0.2">
      <c r="H205" s="16"/>
      <c r="S205" s="16"/>
      <c r="T205" s="16"/>
      <c r="U205" s="16"/>
      <c r="V205" s="16"/>
      <c r="W205" s="16"/>
      <c r="X205" s="16"/>
    </row>
    <row r="206" spans="8:24" x14ac:dyDescent="0.2">
      <c r="H206" s="14"/>
      <c r="S206" s="14"/>
      <c r="T206" s="14"/>
      <c r="U206" s="14"/>
      <c r="V206" s="14"/>
      <c r="W206" s="14"/>
      <c r="X206" s="14"/>
    </row>
    <row r="207" spans="8:24" x14ac:dyDescent="0.2">
      <c r="H207" s="16"/>
      <c r="S207" s="16"/>
      <c r="T207" s="16"/>
      <c r="U207" s="16"/>
      <c r="V207" s="16"/>
      <c r="W207" s="16"/>
      <c r="X207" s="16"/>
    </row>
    <row r="208" spans="8:24" x14ac:dyDescent="0.2">
      <c r="H208" s="16"/>
      <c r="S208" s="16"/>
      <c r="T208" s="16"/>
      <c r="U208" s="16"/>
      <c r="V208" s="16"/>
      <c r="W208" s="16"/>
      <c r="X208" s="16"/>
    </row>
  </sheetData>
  <customSheetViews>
    <customSheetView guid="{08FB1B29-0066-11DB-8C57-E78734395F71}" showRuler="0" topLeftCell="A112">
      <selection activeCell="E126" sqref="E126:E130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486">
    <mergeCell ref="AK166:AK170"/>
    <mergeCell ref="AF156:AF170"/>
    <mergeCell ref="AG156:AG170"/>
    <mergeCell ref="AH156:AH170"/>
    <mergeCell ref="AI156:AI160"/>
    <mergeCell ref="AI161:AI165"/>
    <mergeCell ref="AK161:AK165"/>
    <mergeCell ref="AK156:AK160"/>
    <mergeCell ref="AB166:AB170"/>
    <mergeCell ref="AC166:AC170"/>
    <mergeCell ref="AD166:AD170"/>
    <mergeCell ref="AE166:AE170"/>
    <mergeCell ref="AI166:AI170"/>
    <mergeCell ref="AJ166:AJ170"/>
    <mergeCell ref="V166:V170"/>
    <mergeCell ref="W166:W170"/>
    <mergeCell ref="X166:X170"/>
    <mergeCell ref="Y166:Y170"/>
    <mergeCell ref="Z166:Z170"/>
    <mergeCell ref="AA166:AA170"/>
    <mergeCell ref="P166:P170"/>
    <mergeCell ref="Q166:Q170"/>
    <mergeCell ref="R166:R170"/>
    <mergeCell ref="S166:S170"/>
    <mergeCell ref="T166:T170"/>
    <mergeCell ref="U166:U170"/>
    <mergeCell ref="J166:J170"/>
    <mergeCell ref="K166:K170"/>
    <mergeCell ref="L166:L170"/>
    <mergeCell ref="M166:M170"/>
    <mergeCell ref="N166:N170"/>
    <mergeCell ref="O166:O170"/>
    <mergeCell ref="A166:A170"/>
    <mergeCell ref="B166:B170"/>
    <mergeCell ref="D166:D170"/>
    <mergeCell ref="F166:F170"/>
    <mergeCell ref="H166:H170"/>
    <mergeCell ref="I166:I170"/>
    <mergeCell ref="T19:T23"/>
    <mergeCell ref="T24:T28"/>
    <mergeCell ref="T29:T33"/>
    <mergeCell ref="T34:T38"/>
    <mergeCell ref="T44:T48"/>
    <mergeCell ref="T39:T43"/>
    <mergeCell ref="T161:T165"/>
    <mergeCell ref="T134:T138"/>
    <mergeCell ref="T139:T143"/>
    <mergeCell ref="T149:T153"/>
    <mergeCell ref="T156:T160"/>
    <mergeCell ref="T79:T83"/>
    <mergeCell ref="T84:T88"/>
    <mergeCell ref="T144:T148"/>
    <mergeCell ref="T69:T73"/>
    <mergeCell ref="T119:T123"/>
    <mergeCell ref="T124:T128"/>
    <mergeCell ref="T94:T98"/>
    <mergeCell ref="T104:T108"/>
    <mergeCell ref="T109:T113"/>
    <mergeCell ref="T114:T118"/>
    <mergeCell ref="T74:T78"/>
    <mergeCell ref="T89:T93"/>
    <mergeCell ref="T99:T103"/>
    <mergeCell ref="S161:S165"/>
    <mergeCell ref="X156:X160"/>
    <mergeCell ref="AD156:AD160"/>
    <mergeCell ref="AD161:AD165"/>
    <mergeCell ref="AC161:AC165"/>
    <mergeCell ref="Y156:Y160"/>
    <mergeCell ref="Y161:Y165"/>
    <mergeCell ref="Z161:Z165"/>
    <mergeCell ref="Z156:Z160"/>
    <mergeCell ref="AC156:AC160"/>
    <mergeCell ref="X161:X165"/>
    <mergeCell ref="U156:U160"/>
    <mergeCell ref="U161:U165"/>
    <mergeCell ref="V156:V160"/>
    <mergeCell ref="V161:V165"/>
    <mergeCell ref="W156:W160"/>
    <mergeCell ref="W161:W165"/>
    <mergeCell ref="S156:S160"/>
    <mergeCell ref="AA161:AA165"/>
    <mergeCell ref="E4:E8"/>
    <mergeCell ref="G4:G8"/>
    <mergeCell ref="H4:H8"/>
    <mergeCell ref="I4:I8"/>
    <mergeCell ref="S9:S13"/>
    <mergeCell ref="S19:S23"/>
    <mergeCell ref="S34:S38"/>
    <mergeCell ref="S29:S33"/>
    <mergeCell ref="S79:S83"/>
    <mergeCell ref="M44:M73"/>
    <mergeCell ref="O54:O58"/>
    <mergeCell ref="O59:O63"/>
    <mergeCell ref="O64:O68"/>
    <mergeCell ref="P44:P73"/>
    <mergeCell ref="Q44:Q48"/>
    <mergeCell ref="O49:O53"/>
    <mergeCell ref="O44:O48"/>
    <mergeCell ref="E44:E48"/>
    <mergeCell ref="E49:E53"/>
    <mergeCell ref="E54:E58"/>
    <mergeCell ref="O69:O73"/>
    <mergeCell ref="E59:E63"/>
    <mergeCell ref="H69:H73"/>
    <mergeCell ref="G69:G73"/>
    <mergeCell ref="A1:I2"/>
    <mergeCell ref="L2:S2"/>
    <mergeCell ref="J2:K2"/>
    <mergeCell ref="B4:B8"/>
    <mergeCell ref="S4:S8"/>
    <mergeCell ref="A4:A43"/>
    <mergeCell ref="B39:B43"/>
    <mergeCell ref="G39:G43"/>
    <mergeCell ref="H39:H43"/>
    <mergeCell ref="B14:B18"/>
    <mergeCell ref="E9:E13"/>
    <mergeCell ref="E19:E23"/>
    <mergeCell ref="E24:E28"/>
    <mergeCell ref="E29:E33"/>
    <mergeCell ref="E14:E18"/>
    <mergeCell ref="I9:I13"/>
    <mergeCell ref="I24:I28"/>
    <mergeCell ref="I29:I33"/>
    <mergeCell ref="I39:I43"/>
    <mergeCell ref="I34:I38"/>
    <mergeCell ref="G9:G13"/>
    <mergeCell ref="G19:G23"/>
    <mergeCell ref="H19:H23"/>
    <mergeCell ref="H24:H28"/>
    <mergeCell ref="R124:R128"/>
    <mergeCell ref="R149:R153"/>
    <mergeCell ref="R114:R118"/>
    <mergeCell ref="R119:R123"/>
    <mergeCell ref="S109:S113"/>
    <mergeCell ref="S104:S108"/>
    <mergeCell ref="S74:S78"/>
    <mergeCell ref="S44:S48"/>
    <mergeCell ref="S59:S63"/>
    <mergeCell ref="S49:S53"/>
    <mergeCell ref="S69:S73"/>
    <mergeCell ref="S54:S58"/>
    <mergeCell ref="S94:S98"/>
    <mergeCell ref="S99:S103"/>
    <mergeCell ref="S84:S88"/>
    <mergeCell ref="S89:S93"/>
    <mergeCell ref="R99:R103"/>
    <mergeCell ref="R156:R160"/>
    <mergeCell ref="R134:R138"/>
    <mergeCell ref="R139:R143"/>
    <mergeCell ref="R144:R148"/>
    <mergeCell ref="AA156:AA160"/>
    <mergeCell ref="AB161:AB165"/>
    <mergeCell ref="AJ156:AJ160"/>
    <mergeCell ref="R104:R108"/>
    <mergeCell ref="R109:R113"/>
    <mergeCell ref="AB156:AB160"/>
    <mergeCell ref="AJ161:AJ165"/>
    <mergeCell ref="AE156:AE160"/>
    <mergeCell ref="AE161:AE165"/>
    <mergeCell ref="R161:R165"/>
    <mergeCell ref="T129:T133"/>
    <mergeCell ref="R129:R133"/>
    <mergeCell ref="S139:S143"/>
    <mergeCell ref="S149:S153"/>
    <mergeCell ref="S114:S118"/>
    <mergeCell ref="S119:S123"/>
    <mergeCell ref="S134:S138"/>
    <mergeCell ref="S129:S133"/>
    <mergeCell ref="S144:S148"/>
    <mergeCell ref="S124:S128"/>
    <mergeCell ref="P134:P153"/>
    <mergeCell ref="Q134:Q138"/>
    <mergeCell ref="O109:O113"/>
    <mergeCell ref="O119:O123"/>
    <mergeCell ref="Q144:Q148"/>
    <mergeCell ref="Q139:Q143"/>
    <mergeCell ref="Q149:Q153"/>
    <mergeCell ref="Q119:Q123"/>
    <mergeCell ref="O144:O148"/>
    <mergeCell ref="O114:O118"/>
    <mergeCell ref="P104:P133"/>
    <mergeCell ref="Q129:Q133"/>
    <mergeCell ref="Q104:Q108"/>
    <mergeCell ref="Q109:Q113"/>
    <mergeCell ref="Q114:Q118"/>
    <mergeCell ref="Q124:Q128"/>
    <mergeCell ref="J139:J143"/>
    <mergeCell ref="K149:K153"/>
    <mergeCell ref="O149:O153"/>
    <mergeCell ref="K144:K148"/>
    <mergeCell ref="M134:M153"/>
    <mergeCell ref="N134:N153"/>
    <mergeCell ref="K139:K143"/>
    <mergeCell ref="K134:K138"/>
    <mergeCell ref="O134:O138"/>
    <mergeCell ref="O139:O143"/>
    <mergeCell ref="J89:J93"/>
    <mergeCell ref="J74:J78"/>
    <mergeCell ref="K74:K78"/>
    <mergeCell ref="G74:G78"/>
    <mergeCell ref="E149:E153"/>
    <mergeCell ref="H149:H153"/>
    <mergeCell ref="L134:L153"/>
    <mergeCell ref="J119:J123"/>
    <mergeCell ref="J124:J128"/>
    <mergeCell ref="I119:I123"/>
    <mergeCell ref="I124:I128"/>
    <mergeCell ref="G134:G138"/>
    <mergeCell ref="H134:H138"/>
    <mergeCell ref="K104:K108"/>
    <mergeCell ref="K109:K113"/>
    <mergeCell ref="K114:K118"/>
    <mergeCell ref="L104:L133"/>
    <mergeCell ref="K129:K133"/>
    <mergeCell ref="K124:K128"/>
    <mergeCell ref="H104:H108"/>
    <mergeCell ref="I139:I143"/>
    <mergeCell ref="H139:H143"/>
    <mergeCell ref="I134:I138"/>
    <mergeCell ref="J134:J138"/>
    <mergeCell ref="B74:B78"/>
    <mergeCell ref="B79:B83"/>
    <mergeCell ref="E69:E73"/>
    <mergeCell ref="B64:B68"/>
    <mergeCell ref="B144:B148"/>
    <mergeCell ref="E144:E148"/>
    <mergeCell ref="E134:E138"/>
    <mergeCell ref="B104:B108"/>
    <mergeCell ref="B109:B113"/>
    <mergeCell ref="B114:B118"/>
    <mergeCell ref="E64:E68"/>
    <mergeCell ref="E94:E98"/>
    <mergeCell ref="E74:E78"/>
    <mergeCell ref="E79:E83"/>
    <mergeCell ref="E84:E88"/>
    <mergeCell ref="E89:E93"/>
    <mergeCell ref="E124:E128"/>
    <mergeCell ref="E139:E143"/>
    <mergeCell ref="E114:E118"/>
    <mergeCell ref="B119:B123"/>
    <mergeCell ref="B124:B128"/>
    <mergeCell ref="E129:E133"/>
    <mergeCell ref="I69:I73"/>
    <mergeCell ref="J69:J73"/>
    <mergeCell ref="N44:N73"/>
    <mergeCell ref="J64:J68"/>
    <mergeCell ref="J59:J63"/>
    <mergeCell ref="I49:I53"/>
    <mergeCell ref="I54:I58"/>
    <mergeCell ref="J49:J53"/>
    <mergeCell ref="J54:J58"/>
    <mergeCell ref="J44:J48"/>
    <mergeCell ref="K49:K53"/>
    <mergeCell ref="L44:L73"/>
    <mergeCell ref="K69:K73"/>
    <mergeCell ref="K54:K58"/>
    <mergeCell ref="K59:K63"/>
    <mergeCell ref="K64:K68"/>
    <mergeCell ref="K44:K48"/>
    <mergeCell ref="I44:I48"/>
    <mergeCell ref="G79:G83"/>
    <mergeCell ref="O161:O165"/>
    <mergeCell ref="G84:G88"/>
    <mergeCell ref="G89:G93"/>
    <mergeCell ref="G94:G98"/>
    <mergeCell ref="J94:J98"/>
    <mergeCell ref="K94:K98"/>
    <mergeCell ref="I109:I113"/>
    <mergeCell ref="M161:M165"/>
    <mergeCell ref="I104:I108"/>
    <mergeCell ref="J144:J148"/>
    <mergeCell ref="J156:J160"/>
    <mergeCell ref="K161:K165"/>
    <mergeCell ref="L161:L165"/>
    <mergeCell ref="L156:L160"/>
    <mergeCell ref="J149:J153"/>
    <mergeCell ref="J161:J165"/>
    <mergeCell ref="J129:J133"/>
    <mergeCell ref="J104:J108"/>
    <mergeCell ref="J109:J113"/>
    <mergeCell ref="O129:O133"/>
    <mergeCell ref="O124:O128"/>
    <mergeCell ref="K79:K83"/>
    <mergeCell ref="K119:K123"/>
    <mergeCell ref="G59:G63"/>
    <mergeCell ref="G54:G58"/>
    <mergeCell ref="G49:G53"/>
    <mergeCell ref="H54:H58"/>
    <mergeCell ref="G144:G148"/>
    <mergeCell ref="I74:I78"/>
    <mergeCell ref="I79:I83"/>
    <mergeCell ref="I84:I88"/>
    <mergeCell ref="H84:H88"/>
    <mergeCell ref="H119:H123"/>
    <mergeCell ref="H94:H98"/>
    <mergeCell ref="G104:G108"/>
    <mergeCell ref="H74:H78"/>
    <mergeCell ref="H79:H83"/>
    <mergeCell ref="H89:H93"/>
    <mergeCell ref="I59:I63"/>
    <mergeCell ref="I64:I68"/>
    <mergeCell ref="I89:I93"/>
    <mergeCell ref="H114:H118"/>
    <mergeCell ref="H124:H128"/>
    <mergeCell ref="G139:G143"/>
    <mergeCell ref="H109:H113"/>
    <mergeCell ref="I129:I133"/>
    <mergeCell ref="I114:I118"/>
    <mergeCell ref="A161:A165"/>
    <mergeCell ref="B161:B165"/>
    <mergeCell ref="I161:I165"/>
    <mergeCell ref="A134:A153"/>
    <mergeCell ref="H144:H148"/>
    <mergeCell ref="D161:D165"/>
    <mergeCell ref="A156:A160"/>
    <mergeCell ref="B156:B160"/>
    <mergeCell ref="D156:D160"/>
    <mergeCell ref="F161:F165"/>
    <mergeCell ref="G149:G153"/>
    <mergeCell ref="I149:I153"/>
    <mergeCell ref="H161:H165"/>
    <mergeCell ref="H156:H160"/>
    <mergeCell ref="I156:I160"/>
    <mergeCell ref="F156:F160"/>
    <mergeCell ref="B149:B153"/>
    <mergeCell ref="I144:I148"/>
    <mergeCell ref="B134:B138"/>
    <mergeCell ref="B139:B143"/>
    <mergeCell ref="P161:P165"/>
    <mergeCell ref="Q161:Q165"/>
    <mergeCell ref="N161:N165"/>
    <mergeCell ref="O156:O160"/>
    <mergeCell ref="P156:P160"/>
    <mergeCell ref="Q156:Q160"/>
    <mergeCell ref="N156:N160"/>
    <mergeCell ref="K156:K160"/>
    <mergeCell ref="M156:M160"/>
    <mergeCell ref="H9:H13"/>
    <mergeCell ref="G24:G28"/>
    <mergeCell ref="H59:H63"/>
    <mergeCell ref="H64:H68"/>
    <mergeCell ref="B49:B53"/>
    <mergeCell ref="B54:B58"/>
    <mergeCell ref="B59:B63"/>
    <mergeCell ref="A44:A73"/>
    <mergeCell ref="B69:B73"/>
    <mergeCell ref="B44:B48"/>
    <mergeCell ref="B9:B13"/>
    <mergeCell ref="B19:B23"/>
    <mergeCell ref="G14:G18"/>
    <mergeCell ref="H14:H18"/>
    <mergeCell ref="E39:E43"/>
    <mergeCell ref="H29:H33"/>
    <mergeCell ref="H34:H38"/>
    <mergeCell ref="G34:G38"/>
    <mergeCell ref="E34:E38"/>
    <mergeCell ref="G29:G33"/>
    <mergeCell ref="G44:G48"/>
    <mergeCell ref="H44:H48"/>
    <mergeCell ref="H49:H53"/>
    <mergeCell ref="G64:G68"/>
    <mergeCell ref="B24:B28"/>
    <mergeCell ref="B29:B33"/>
    <mergeCell ref="B34:B38"/>
    <mergeCell ref="J29:J33"/>
    <mergeCell ref="I19:I23"/>
    <mergeCell ref="R19:R23"/>
    <mergeCell ref="R24:R28"/>
    <mergeCell ref="R29:R33"/>
    <mergeCell ref="O19:O23"/>
    <mergeCell ref="O24:O28"/>
    <mergeCell ref="O29:O33"/>
    <mergeCell ref="Q24:Q28"/>
    <mergeCell ref="Q19:Q23"/>
    <mergeCell ref="Q29:Q33"/>
    <mergeCell ref="R34:R38"/>
    <mergeCell ref="J39:J43"/>
    <mergeCell ref="J24:J28"/>
    <mergeCell ref="J34:J38"/>
    <mergeCell ref="J19:J23"/>
    <mergeCell ref="Q39:Q43"/>
    <mergeCell ref="Q9:Q13"/>
    <mergeCell ref="K19:K23"/>
    <mergeCell ref="I14:I18"/>
    <mergeCell ref="O39:O43"/>
    <mergeCell ref="K14:K18"/>
    <mergeCell ref="L4:L43"/>
    <mergeCell ref="M4:M43"/>
    <mergeCell ref="N4:N43"/>
    <mergeCell ref="J9:J13"/>
    <mergeCell ref="K39:K43"/>
    <mergeCell ref="K24:K28"/>
    <mergeCell ref="K29:K33"/>
    <mergeCell ref="K34:K38"/>
    <mergeCell ref="S39:S43"/>
    <mergeCell ref="R39:R43"/>
    <mergeCell ref="O4:O8"/>
    <mergeCell ref="K9:K13"/>
    <mergeCell ref="R14:R18"/>
    <mergeCell ref="Q34:Q38"/>
    <mergeCell ref="P4:P43"/>
    <mergeCell ref="O34:O38"/>
    <mergeCell ref="O14:O18"/>
    <mergeCell ref="Q14:Q18"/>
    <mergeCell ref="S24:S28"/>
    <mergeCell ref="J1:T1"/>
    <mergeCell ref="T14:T18"/>
    <mergeCell ref="O9:O13"/>
    <mergeCell ref="J4:J8"/>
    <mergeCell ref="K4:K8"/>
    <mergeCell ref="R4:R8"/>
    <mergeCell ref="Q4:Q8"/>
    <mergeCell ref="S14:S18"/>
    <mergeCell ref="R9:R13"/>
    <mergeCell ref="J14:J18"/>
    <mergeCell ref="T2:T3"/>
    <mergeCell ref="T4:T8"/>
    <mergeCell ref="T9:T13"/>
    <mergeCell ref="Q69:Q73"/>
    <mergeCell ref="R69:R73"/>
    <mergeCell ref="R44:R48"/>
    <mergeCell ref="R49:R53"/>
    <mergeCell ref="Q54:Q58"/>
    <mergeCell ref="R54:R58"/>
    <mergeCell ref="Q49:Q53"/>
    <mergeCell ref="Q64:Q68"/>
    <mergeCell ref="R64:R68"/>
    <mergeCell ref="T54:T58"/>
    <mergeCell ref="T59:T63"/>
    <mergeCell ref="Q59:Q63"/>
    <mergeCell ref="T64:T68"/>
    <mergeCell ref="S64:S68"/>
    <mergeCell ref="R59:R63"/>
    <mergeCell ref="T49:T53"/>
    <mergeCell ref="A74:A103"/>
    <mergeCell ref="B99:B103"/>
    <mergeCell ref="G99:G103"/>
    <mergeCell ref="H99:H103"/>
    <mergeCell ref="E99:E103"/>
    <mergeCell ref="B94:B98"/>
    <mergeCell ref="B84:B88"/>
    <mergeCell ref="B89:B93"/>
    <mergeCell ref="I99:I103"/>
    <mergeCell ref="M74:M103"/>
    <mergeCell ref="P74:P103"/>
    <mergeCell ref="Q99:Q103"/>
    <mergeCell ref="O79:O83"/>
    <mergeCell ref="O84:O88"/>
    <mergeCell ref="Q84:Q88"/>
    <mergeCell ref="O94:O98"/>
    <mergeCell ref="I94:I98"/>
    <mergeCell ref="J114:J118"/>
    <mergeCell ref="Q94:Q98"/>
    <mergeCell ref="R84:R88"/>
    <mergeCell ref="R74:R78"/>
    <mergeCell ref="R79:R83"/>
    <mergeCell ref="R94:R98"/>
    <mergeCell ref="Q74:Q78"/>
    <mergeCell ref="Q79:Q83"/>
    <mergeCell ref="R89:R93"/>
    <mergeCell ref="Q89:Q93"/>
    <mergeCell ref="N74:N103"/>
    <mergeCell ref="M104:M133"/>
    <mergeCell ref="N104:N133"/>
    <mergeCell ref="O104:O108"/>
    <mergeCell ref="O89:O93"/>
    <mergeCell ref="J79:J83"/>
    <mergeCell ref="J84:J88"/>
    <mergeCell ref="O99:O103"/>
    <mergeCell ref="O74:O78"/>
    <mergeCell ref="J99:J103"/>
    <mergeCell ref="K99:K103"/>
    <mergeCell ref="L74:L103"/>
    <mergeCell ref="K84:K88"/>
    <mergeCell ref="K89:K93"/>
    <mergeCell ref="A104:A133"/>
    <mergeCell ref="B129:B133"/>
    <mergeCell ref="G129:G133"/>
    <mergeCell ref="H129:H133"/>
    <mergeCell ref="E119:E123"/>
    <mergeCell ref="G109:G113"/>
    <mergeCell ref="G114:G118"/>
    <mergeCell ref="G119:G123"/>
    <mergeCell ref="E104:E108"/>
    <mergeCell ref="E109:E113"/>
    <mergeCell ref="G124:G12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U199"/>
  <sheetViews>
    <sheetView topLeftCell="A173" workbookViewId="0">
      <selection activeCell="D195" sqref="D195"/>
    </sheetView>
  </sheetViews>
  <sheetFormatPr baseColWidth="10" defaultRowHeight="12.75" x14ac:dyDescent="0.2"/>
  <cols>
    <col min="1" max="1" width="13.5703125" style="2" customWidth="1"/>
    <col min="2" max="2" width="15.140625" style="2" bestFit="1" customWidth="1"/>
    <col min="3" max="3" width="5.5703125" style="2" bestFit="1" customWidth="1"/>
    <col min="4" max="4" width="11.5703125" style="2" bestFit="1" customWidth="1"/>
    <col min="5" max="5" width="16.7109375" style="2" bestFit="1" customWidth="1"/>
    <col min="6" max="6" width="15.140625" style="55" customWidth="1"/>
    <col min="7" max="7" width="9.28515625" style="2" bestFit="1" customWidth="1"/>
    <col min="8" max="8" width="25.28515625" style="2" bestFit="1" customWidth="1"/>
    <col min="9" max="9" width="20" style="2" bestFit="1" customWidth="1"/>
    <col min="10" max="10" width="20" style="2" customWidth="1"/>
    <col min="11" max="11" width="18.5703125" style="2" bestFit="1" customWidth="1"/>
    <col min="12" max="12" width="13.42578125" style="2" bestFit="1" customWidth="1"/>
    <col min="13" max="13" width="18.28515625" style="2" bestFit="1" customWidth="1"/>
    <col min="14" max="14" width="26.42578125" style="55" bestFit="1" customWidth="1"/>
    <col min="15" max="15" width="12" style="55" bestFit="1" customWidth="1"/>
    <col min="16" max="16" width="18.28515625" style="2" bestFit="1" customWidth="1"/>
    <col min="17" max="17" width="20" style="2" bestFit="1" customWidth="1"/>
    <col min="18" max="18" width="13.140625" style="55" customWidth="1"/>
    <col min="19" max="25" width="25.7109375" style="2" customWidth="1"/>
    <col min="26" max="26" width="32.28515625" style="2" bestFit="1" customWidth="1"/>
    <col min="27" max="27" width="30.7109375" style="2" customWidth="1"/>
    <col min="28" max="30" width="11.42578125" style="2"/>
    <col min="31" max="31" width="13" style="2" customWidth="1"/>
    <col min="32" max="34" width="11.42578125" style="2"/>
    <col min="35" max="35" width="13" style="2" customWidth="1"/>
    <col min="36" max="38" width="14.28515625" style="2" customWidth="1"/>
    <col min="39" max="39" width="12.42578125" style="2" customWidth="1"/>
    <col min="40" max="40" width="11.42578125" style="2"/>
    <col min="41" max="41" width="14.28515625" style="2" customWidth="1"/>
    <col min="42" max="42" width="11.42578125" style="2"/>
    <col min="43" max="43" width="14.85546875" style="2" customWidth="1"/>
    <col min="44" max="16384" width="11.42578125" style="2"/>
  </cols>
  <sheetData>
    <row r="1" spans="1:28" x14ac:dyDescent="0.2">
      <c r="A1" s="280" t="s">
        <v>105</v>
      </c>
      <c r="B1" s="281"/>
      <c r="C1" s="281"/>
      <c r="D1" s="281"/>
      <c r="E1" s="281"/>
      <c r="F1" s="281"/>
      <c r="G1" s="281"/>
      <c r="H1" s="281"/>
      <c r="I1" s="282"/>
      <c r="J1" s="88" t="s">
        <v>23</v>
      </c>
      <c r="K1" s="89"/>
      <c r="L1" s="30"/>
      <c r="M1" s="30"/>
      <c r="N1" s="30"/>
      <c r="O1" s="30"/>
      <c r="P1" s="30"/>
      <c r="Q1" s="30"/>
      <c r="R1" s="30"/>
      <c r="S1" s="30"/>
      <c r="T1" s="30"/>
      <c r="U1" s="126"/>
      <c r="V1" s="115"/>
      <c r="W1" s="115"/>
      <c r="X1" s="115"/>
      <c r="Y1" s="115"/>
      <c r="Z1" s="115"/>
      <c r="AA1" s="115"/>
      <c r="AB1" s="3"/>
    </row>
    <row r="2" spans="1:28" ht="12.75" customHeight="1" x14ac:dyDescent="0.2">
      <c r="A2" s="283"/>
      <c r="B2" s="284"/>
      <c r="C2" s="284"/>
      <c r="D2" s="284"/>
      <c r="E2" s="284"/>
      <c r="F2" s="284"/>
      <c r="G2" s="284"/>
      <c r="H2" s="284"/>
      <c r="I2" s="285"/>
      <c r="J2" s="189" t="s">
        <v>0</v>
      </c>
      <c r="K2" s="191"/>
      <c r="L2" s="189" t="s">
        <v>122</v>
      </c>
      <c r="M2" s="190"/>
      <c r="N2" s="190"/>
      <c r="O2" s="190"/>
      <c r="P2" s="190"/>
      <c r="Q2" s="190"/>
      <c r="R2" s="190"/>
      <c r="S2" s="190"/>
      <c r="T2" s="190"/>
      <c r="U2" s="190"/>
      <c r="V2" s="191"/>
      <c r="W2" s="163" t="s">
        <v>96</v>
      </c>
      <c r="X2" s="116"/>
      <c r="Y2" s="116"/>
      <c r="Z2" s="116"/>
      <c r="AA2" s="116"/>
    </row>
    <row r="3" spans="1:28" s="19" customFormat="1" ht="38.25" x14ac:dyDescent="0.2">
      <c r="A3" s="5" t="s">
        <v>106</v>
      </c>
      <c r="B3" s="5" t="s">
        <v>91</v>
      </c>
      <c r="C3" s="6" t="s">
        <v>2</v>
      </c>
      <c r="D3" s="6" t="s">
        <v>3</v>
      </c>
      <c r="E3" s="6" t="s">
        <v>4</v>
      </c>
      <c r="F3" s="38" t="s">
        <v>5</v>
      </c>
      <c r="G3" s="6" t="s">
        <v>6</v>
      </c>
      <c r="H3" s="8" t="s">
        <v>25</v>
      </c>
      <c r="I3" s="7" t="s">
        <v>37</v>
      </c>
      <c r="J3" s="7" t="s">
        <v>39</v>
      </c>
      <c r="K3" s="1" t="s">
        <v>38</v>
      </c>
      <c r="L3" s="9" t="s">
        <v>28</v>
      </c>
      <c r="M3" s="9" t="s">
        <v>7</v>
      </c>
      <c r="N3" s="61" t="s">
        <v>27</v>
      </c>
      <c r="O3" s="61" t="s">
        <v>26</v>
      </c>
      <c r="P3" s="9" t="s">
        <v>7</v>
      </c>
      <c r="Q3" s="6" t="s">
        <v>26</v>
      </c>
      <c r="R3" s="38" t="s">
        <v>42</v>
      </c>
      <c r="S3" s="6" t="s">
        <v>43</v>
      </c>
      <c r="T3" s="6" t="s">
        <v>93</v>
      </c>
      <c r="U3" s="6" t="s">
        <v>7</v>
      </c>
      <c r="V3" s="6" t="s">
        <v>119</v>
      </c>
      <c r="W3" s="143"/>
      <c r="X3" s="116"/>
      <c r="Y3" s="116"/>
      <c r="Z3" s="117"/>
      <c r="AA3" s="117"/>
    </row>
    <row r="4" spans="1:28" s="19" customFormat="1" x14ac:dyDescent="0.2">
      <c r="A4" s="160" t="s">
        <v>12</v>
      </c>
      <c r="B4" s="147">
        <v>20</v>
      </c>
      <c r="C4" s="6">
        <v>1</v>
      </c>
      <c r="D4" s="49">
        <v>20.016999999999999</v>
      </c>
      <c r="E4" s="299">
        <f>[1]dérive!$C$222*100000</f>
        <v>3.0000000000001137E-3</v>
      </c>
      <c r="F4" s="70">
        <f>D4+$E$4</f>
        <v>20.02</v>
      </c>
      <c r="G4" s="153">
        <f>AVERAGE(F4:F8)</f>
        <v>20.019739999999999</v>
      </c>
      <c r="H4" s="153">
        <f>G4-B4</f>
        <v>1.9739999999998759E-2</v>
      </c>
      <c r="I4" s="138">
        <f>((MAX(D4:D8)-MIN(D4:D8))/2.33)/1000000</f>
        <v>9.0128755364901767E-10</v>
      </c>
      <c r="J4" s="141">
        <f>5.5/3</f>
        <v>1.8333333333333333</v>
      </c>
      <c r="K4" s="138">
        <f>I4*J4</f>
        <v>1.6523605150231991E-9</v>
      </c>
      <c r="L4" s="160">
        <v>1.0000000000000001E-9</v>
      </c>
      <c r="M4" s="160">
        <f>SQRT(12)</f>
        <v>3.4641016151377544</v>
      </c>
      <c r="N4" s="144">
        <f>L4/M4</f>
        <v>2.8867513459481294E-10</v>
      </c>
      <c r="O4" s="144">
        <f>[1]dérive!$D$222</f>
        <v>1.6000000000000001E-8</v>
      </c>
      <c r="P4" s="160">
        <v>2</v>
      </c>
      <c r="Q4" s="138">
        <f>O4/$P$4</f>
        <v>8.0000000000000005E-9</v>
      </c>
      <c r="R4" s="156"/>
      <c r="S4" s="138">
        <f>Q4</f>
        <v>8.0000000000000005E-9</v>
      </c>
      <c r="T4" s="208">
        <f>0.001*B4/1000000</f>
        <v>2E-8</v>
      </c>
      <c r="U4" s="160">
        <f>SQRT(12)</f>
        <v>3.4641016151377544</v>
      </c>
      <c r="V4" s="208">
        <f>T4/$U$4</f>
        <v>5.7735026918962584E-9</v>
      </c>
      <c r="W4" s="208">
        <f>SQRT((K4^2)+(Q4^2)+(S4^2)+(V4^2))</f>
        <v>1.2808732513599504E-8</v>
      </c>
      <c r="X4" s="118"/>
      <c r="Y4" s="118"/>
      <c r="Z4" s="118"/>
      <c r="AA4" s="118"/>
    </row>
    <row r="5" spans="1:28" s="19" customFormat="1" x14ac:dyDescent="0.2">
      <c r="A5" s="142"/>
      <c r="B5" s="142"/>
      <c r="C5" s="6">
        <v>2</v>
      </c>
      <c r="D5" s="49">
        <v>20.018000000000001</v>
      </c>
      <c r="E5" s="291"/>
      <c r="F5" s="70">
        <f>D5+$E$4</f>
        <v>20.021000000000001</v>
      </c>
      <c r="G5" s="154"/>
      <c r="H5" s="154"/>
      <c r="I5" s="139"/>
      <c r="J5" s="142"/>
      <c r="K5" s="139"/>
      <c r="L5" s="142"/>
      <c r="M5" s="142"/>
      <c r="N5" s="145"/>
      <c r="O5" s="145"/>
      <c r="P5" s="142"/>
      <c r="Q5" s="139"/>
      <c r="R5" s="157"/>
      <c r="S5" s="139"/>
      <c r="T5" s="162"/>
      <c r="U5" s="142"/>
      <c r="V5" s="162"/>
      <c r="W5" s="162"/>
      <c r="X5" s="120"/>
      <c r="Y5" s="120"/>
      <c r="Z5" s="120"/>
      <c r="AA5" s="119"/>
    </row>
    <row r="6" spans="1:28" x14ac:dyDescent="0.2">
      <c r="A6" s="142"/>
      <c r="B6" s="142"/>
      <c r="C6" s="1">
        <v>3</v>
      </c>
      <c r="D6" s="49">
        <v>20.015899999999998</v>
      </c>
      <c r="E6" s="291"/>
      <c r="F6" s="70">
        <f>D6+$E$4</f>
        <v>20.018899999999999</v>
      </c>
      <c r="G6" s="154"/>
      <c r="H6" s="154"/>
      <c r="I6" s="139"/>
      <c r="J6" s="142"/>
      <c r="K6" s="139"/>
      <c r="L6" s="142"/>
      <c r="M6" s="142"/>
      <c r="N6" s="145"/>
      <c r="O6" s="145"/>
      <c r="P6" s="142"/>
      <c r="Q6" s="139"/>
      <c r="R6" s="157"/>
      <c r="S6" s="139"/>
      <c r="T6" s="162"/>
      <c r="U6" s="142"/>
      <c r="V6" s="162"/>
      <c r="W6" s="162"/>
      <c r="X6" s="120"/>
      <c r="Y6" s="120"/>
      <c r="Z6" s="120"/>
      <c r="AA6" s="119"/>
    </row>
    <row r="7" spans="1:28" x14ac:dyDescent="0.2">
      <c r="A7" s="142"/>
      <c r="B7" s="142"/>
      <c r="C7" s="1">
        <v>4</v>
      </c>
      <c r="D7" s="49">
        <v>20.016200000000001</v>
      </c>
      <c r="E7" s="291"/>
      <c r="F7" s="70">
        <f>D7+$E$4</f>
        <v>20.019200000000001</v>
      </c>
      <c r="G7" s="154"/>
      <c r="H7" s="154"/>
      <c r="I7" s="139"/>
      <c r="J7" s="142"/>
      <c r="K7" s="139"/>
      <c r="L7" s="142"/>
      <c r="M7" s="142"/>
      <c r="N7" s="145"/>
      <c r="O7" s="145"/>
      <c r="P7" s="142"/>
      <c r="Q7" s="139"/>
      <c r="R7" s="157"/>
      <c r="S7" s="139"/>
      <c r="T7" s="162"/>
      <c r="U7" s="142"/>
      <c r="V7" s="162"/>
      <c r="W7" s="162"/>
      <c r="X7" s="120"/>
      <c r="Y7" s="120"/>
      <c r="Z7" s="120"/>
      <c r="AA7" s="119"/>
    </row>
    <row r="8" spans="1:28" x14ac:dyDescent="0.2">
      <c r="A8" s="142"/>
      <c r="B8" s="143"/>
      <c r="C8" s="1">
        <v>5</v>
      </c>
      <c r="D8" s="49">
        <v>20.0166</v>
      </c>
      <c r="E8" s="292"/>
      <c r="F8" s="70">
        <f>D8+$E$4</f>
        <v>20.019600000000001</v>
      </c>
      <c r="G8" s="155"/>
      <c r="H8" s="155"/>
      <c r="I8" s="140"/>
      <c r="J8" s="143"/>
      <c r="K8" s="140"/>
      <c r="L8" s="142"/>
      <c r="M8" s="142"/>
      <c r="N8" s="145"/>
      <c r="O8" s="146"/>
      <c r="P8" s="142"/>
      <c r="Q8" s="140"/>
      <c r="R8" s="158"/>
      <c r="S8" s="140"/>
      <c r="T8" s="162"/>
      <c r="U8" s="142"/>
      <c r="V8" s="162"/>
      <c r="W8" s="162"/>
      <c r="X8" s="120"/>
      <c r="Y8" s="120"/>
      <c r="Z8" s="120"/>
      <c r="AA8" s="119"/>
    </row>
    <row r="9" spans="1:28" x14ac:dyDescent="0.2">
      <c r="A9" s="142"/>
      <c r="B9" s="147">
        <v>50</v>
      </c>
      <c r="C9" s="1">
        <v>1</v>
      </c>
      <c r="D9" s="49">
        <v>49.973999999999997</v>
      </c>
      <c r="E9" s="299">
        <f>[1]dérive!$C$223*100000</f>
        <v>2.9000000000003464E-2</v>
      </c>
      <c r="F9" s="70">
        <f>D9+$E$9</f>
        <v>50.003</v>
      </c>
      <c r="G9" s="153">
        <f>AVERAGE(F9:F13)</f>
        <v>50.003979999999999</v>
      </c>
      <c r="H9" s="153">
        <f>G9-B9</f>
        <v>3.9799999999985403E-3</v>
      </c>
      <c r="I9" s="138">
        <f>((MAX(D9:D13)-MIN(D9:D13))/2.33)/1000000</f>
        <v>5.5793991416331454E-10</v>
      </c>
      <c r="J9" s="141">
        <f>5.5/3</f>
        <v>1.8333333333333333</v>
      </c>
      <c r="K9" s="138">
        <f>I9*J9</f>
        <v>1.0228898426327433E-9</v>
      </c>
      <c r="L9" s="142"/>
      <c r="M9" s="142"/>
      <c r="N9" s="145"/>
      <c r="O9" s="144">
        <f>[1]dérive!$D$223</f>
        <v>2.4999999999999999E-8</v>
      </c>
      <c r="P9" s="142"/>
      <c r="Q9" s="138">
        <f>O9/$P$4</f>
        <v>1.2499999999999999E-8</v>
      </c>
      <c r="R9" s="156"/>
      <c r="S9" s="138">
        <f>Q9</f>
        <v>1.2499999999999999E-8</v>
      </c>
      <c r="T9" s="208">
        <f>0.001*B9/1000000</f>
        <v>5.0000000000000004E-8</v>
      </c>
      <c r="U9" s="142"/>
      <c r="V9" s="208">
        <f>T9/$U$4</f>
        <v>1.4433756729740646E-8</v>
      </c>
      <c r="W9" s="208">
        <f>SQRT((K9^2)+(Q9^2)+(S9^2)+(V9^2))</f>
        <v>2.284468509223742E-8</v>
      </c>
      <c r="X9" s="120"/>
      <c r="Y9" s="120"/>
      <c r="Z9" s="120"/>
      <c r="AA9" s="119"/>
    </row>
    <row r="10" spans="1:28" x14ac:dyDescent="0.2">
      <c r="A10" s="142"/>
      <c r="B10" s="142"/>
      <c r="C10" s="1">
        <v>2</v>
      </c>
      <c r="D10" s="49">
        <v>49.975200000000001</v>
      </c>
      <c r="E10" s="291"/>
      <c r="F10" s="70">
        <f>D10+$E$9</f>
        <v>50.004200000000004</v>
      </c>
      <c r="G10" s="154"/>
      <c r="H10" s="154"/>
      <c r="I10" s="139"/>
      <c r="J10" s="142"/>
      <c r="K10" s="139"/>
      <c r="L10" s="142"/>
      <c r="M10" s="142"/>
      <c r="N10" s="145"/>
      <c r="O10" s="145"/>
      <c r="P10" s="142"/>
      <c r="Q10" s="139"/>
      <c r="R10" s="157"/>
      <c r="S10" s="139"/>
      <c r="T10" s="162"/>
      <c r="U10" s="142"/>
      <c r="V10" s="162"/>
      <c r="W10" s="162"/>
      <c r="X10" s="120"/>
      <c r="Y10" s="120"/>
      <c r="Z10" s="120"/>
      <c r="AA10" s="119"/>
    </row>
    <row r="11" spans="1:28" x14ac:dyDescent="0.2">
      <c r="A11" s="142"/>
      <c r="B11" s="142"/>
      <c r="C11" s="1">
        <v>3</v>
      </c>
      <c r="D11" s="49">
        <v>49.975299999999997</v>
      </c>
      <c r="E11" s="291"/>
      <c r="F11" s="70">
        <f>D11+$E$9</f>
        <v>50.004300000000001</v>
      </c>
      <c r="G11" s="154"/>
      <c r="H11" s="154"/>
      <c r="I11" s="139"/>
      <c r="J11" s="142"/>
      <c r="K11" s="139"/>
      <c r="L11" s="142"/>
      <c r="M11" s="142"/>
      <c r="N11" s="145"/>
      <c r="O11" s="145"/>
      <c r="P11" s="142"/>
      <c r="Q11" s="139"/>
      <c r="R11" s="157"/>
      <c r="S11" s="139"/>
      <c r="T11" s="162"/>
      <c r="U11" s="142"/>
      <c r="V11" s="162"/>
      <c r="W11" s="162"/>
      <c r="X11" s="120"/>
      <c r="Y11" s="120"/>
      <c r="Z11" s="120"/>
      <c r="AA11" s="119"/>
    </row>
    <row r="12" spans="1:28" x14ac:dyDescent="0.2">
      <c r="A12" s="142"/>
      <c r="B12" s="142"/>
      <c r="C12" s="1">
        <v>4</v>
      </c>
      <c r="D12" s="49">
        <v>49.975299999999997</v>
      </c>
      <c r="E12" s="291"/>
      <c r="F12" s="70">
        <f>D12+$E$9</f>
        <v>50.004300000000001</v>
      </c>
      <c r="G12" s="154"/>
      <c r="H12" s="154"/>
      <c r="I12" s="139"/>
      <c r="J12" s="142"/>
      <c r="K12" s="139"/>
      <c r="L12" s="142"/>
      <c r="M12" s="142"/>
      <c r="N12" s="145"/>
      <c r="O12" s="145"/>
      <c r="P12" s="142"/>
      <c r="Q12" s="139"/>
      <c r="R12" s="157"/>
      <c r="S12" s="139"/>
      <c r="T12" s="162"/>
      <c r="U12" s="142"/>
      <c r="V12" s="162"/>
      <c r="W12" s="162"/>
      <c r="X12" s="120"/>
      <c r="Y12" s="120"/>
      <c r="Z12" s="120"/>
      <c r="AA12" s="119"/>
    </row>
    <row r="13" spans="1:28" x14ac:dyDescent="0.2">
      <c r="A13" s="142"/>
      <c r="B13" s="143"/>
      <c r="C13" s="1">
        <v>5</v>
      </c>
      <c r="D13" s="49">
        <v>49.975099999999998</v>
      </c>
      <c r="E13" s="292"/>
      <c r="F13" s="70">
        <f>D13+$E$9</f>
        <v>50.004100000000001</v>
      </c>
      <c r="G13" s="155"/>
      <c r="H13" s="155"/>
      <c r="I13" s="140"/>
      <c r="J13" s="143"/>
      <c r="K13" s="140"/>
      <c r="L13" s="142"/>
      <c r="M13" s="142"/>
      <c r="N13" s="145"/>
      <c r="O13" s="146"/>
      <c r="P13" s="142"/>
      <c r="Q13" s="140"/>
      <c r="R13" s="158"/>
      <c r="S13" s="140"/>
      <c r="T13" s="162"/>
      <c r="U13" s="142"/>
      <c r="V13" s="162"/>
      <c r="W13" s="162"/>
      <c r="X13" s="120"/>
      <c r="Y13" s="120"/>
      <c r="Z13" s="120"/>
      <c r="AA13" s="119"/>
    </row>
    <row r="14" spans="1:28" x14ac:dyDescent="0.2">
      <c r="A14" s="142"/>
      <c r="B14" s="147">
        <v>100</v>
      </c>
      <c r="C14" s="1">
        <v>1</v>
      </c>
      <c r="D14" s="49">
        <v>99.938199999999995</v>
      </c>
      <c r="E14" s="299">
        <f>[1]dérive!$C$224*100000</f>
        <v>4.9999999999997158E-2</v>
      </c>
      <c r="F14" s="70">
        <f>D14+$E$14</f>
        <v>99.988199999999992</v>
      </c>
      <c r="G14" s="153">
        <f>AVERAGE(F14:F18)</f>
        <v>99.988379999999992</v>
      </c>
      <c r="H14" s="153">
        <f>G14-B14</f>
        <v>-1.1620000000007735E-2</v>
      </c>
      <c r="I14" s="138">
        <f>((MAX(D14:D18)-MIN(D14:D18))/2.33)/1000000</f>
        <v>7.7253218884245085E-10</v>
      </c>
      <c r="J14" s="141">
        <f>5.5/3</f>
        <v>1.8333333333333333</v>
      </c>
      <c r="K14" s="138">
        <f>I14*J14</f>
        <v>1.4163090128778265E-9</v>
      </c>
      <c r="L14" s="142"/>
      <c r="M14" s="142"/>
      <c r="N14" s="145"/>
      <c r="O14" s="144">
        <f>[1]dérive!$D$224</f>
        <v>4.0000000000000001E-8</v>
      </c>
      <c r="P14" s="142"/>
      <c r="Q14" s="138">
        <f>O14/$P$4</f>
        <v>2E-8</v>
      </c>
      <c r="R14" s="156"/>
      <c r="S14" s="138">
        <f>Q14</f>
        <v>2E-8</v>
      </c>
      <c r="T14" s="208">
        <f>0.001*B14/1000000</f>
        <v>1.0000000000000001E-7</v>
      </c>
      <c r="U14" s="142"/>
      <c r="V14" s="208">
        <f>T14/$U$4</f>
        <v>2.8867513459481292E-8</v>
      </c>
      <c r="W14" s="208">
        <f>SQRT((K14^2)+(Q14^2)+(S14^2)+(V14^2))</f>
        <v>4.0439328191171678E-8</v>
      </c>
      <c r="X14" s="120"/>
      <c r="Y14" s="120"/>
      <c r="Z14" s="120"/>
      <c r="AA14" s="119"/>
    </row>
    <row r="15" spans="1:28" x14ac:dyDescent="0.2">
      <c r="A15" s="142"/>
      <c r="B15" s="142"/>
      <c r="C15" s="1">
        <v>2</v>
      </c>
      <c r="D15" s="49">
        <v>99.9375</v>
      </c>
      <c r="E15" s="291"/>
      <c r="F15" s="70">
        <f>D15+$E$14</f>
        <v>99.987499999999997</v>
      </c>
      <c r="G15" s="154"/>
      <c r="H15" s="154"/>
      <c r="I15" s="139"/>
      <c r="J15" s="142"/>
      <c r="K15" s="139"/>
      <c r="L15" s="142"/>
      <c r="M15" s="142"/>
      <c r="N15" s="145"/>
      <c r="O15" s="145"/>
      <c r="P15" s="142"/>
      <c r="Q15" s="139"/>
      <c r="R15" s="157"/>
      <c r="S15" s="139"/>
      <c r="T15" s="162"/>
      <c r="U15" s="142"/>
      <c r="V15" s="162"/>
      <c r="W15" s="162"/>
      <c r="X15" s="120"/>
      <c r="Y15" s="120"/>
      <c r="Z15" s="120"/>
      <c r="AA15" s="119"/>
    </row>
    <row r="16" spans="1:28" x14ac:dyDescent="0.2">
      <c r="A16" s="142"/>
      <c r="B16" s="142"/>
      <c r="C16" s="1">
        <v>3</v>
      </c>
      <c r="D16" s="49">
        <v>99.938800000000001</v>
      </c>
      <c r="E16" s="291"/>
      <c r="F16" s="70">
        <f>D16+$E$14</f>
        <v>99.988799999999998</v>
      </c>
      <c r="G16" s="154"/>
      <c r="H16" s="154"/>
      <c r="I16" s="139"/>
      <c r="J16" s="142"/>
      <c r="K16" s="139"/>
      <c r="L16" s="142"/>
      <c r="M16" s="142"/>
      <c r="N16" s="145"/>
      <c r="O16" s="145"/>
      <c r="P16" s="142"/>
      <c r="Q16" s="139"/>
      <c r="R16" s="157"/>
      <c r="S16" s="139"/>
      <c r="T16" s="162"/>
      <c r="U16" s="142"/>
      <c r="V16" s="162"/>
      <c r="W16" s="162"/>
      <c r="X16" s="120"/>
      <c r="Y16" s="120"/>
      <c r="Z16" s="120"/>
      <c r="AA16" s="119"/>
    </row>
    <row r="17" spans="1:27" x14ac:dyDescent="0.2">
      <c r="A17" s="142"/>
      <c r="B17" s="142"/>
      <c r="C17" s="1">
        <v>4</v>
      </c>
      <c r="D17" s="49">
        <v>99.938100000000006</v>
      </c>
      <c r="E17" s="291"/>
      <c r="F17" s="70">
        <f>D17+$E$14</f>
        <v>99.988100000000003</v>
      </c>
      <c r="G17" s="154"/>
      <c r="H17" s="154"/>
      <c r="I17" s="139"/>
      <c r="J17" s="142"/>
      <c r="K17" s="139"/>
      <c r="L17" s="142"/>
      <c r="M17" s="142"/>
      <c r="N17" s="145"/>
      <c r="O17" s="145"/>
      <c r="P17" s="142"/>
      <c r="Q17" s="139"/>
      <c r="R17" s="157"/>
      <c r="S17" s="139"/>
      <c r="T17" s="162"/>
      <c r="U17" s="142"/>
      <c r="V17" s="162"/>
      <c r="W17" s="162"/>
      <c r="X17" s="120"/>
      <c r="Y17" s="120"/>
      <c r="Z17" s="120"/>
      <c r="AA17" s="119"/>
    </row>
    <row r="18" spans="1:27" x14ac:dyDescent="0.2">
      <c r="A18" s="142"/>
      <c r="B18" s="143"/>
      <c r="C18" s="1">
        <v>5</v>
      </c>
      <c r="D18" s="49">
        <v>99.939300000000003</v>
      </c>
      <c r="E18" s="292"/>
      <c r="F18" s="70">
        <f>D18+$E$14</f>
        <v>99.9893</v>
      </c>
      <c r="G18" s="155"/>
      <c r="H18" s="155"/>
      <c r="I18" s="140"/>
      <c r="J18" s="143"/>
      <c r="K18" s="140"/>
      <c r="L18" s="142"/>
      <c r="M18" s="142"/>
      <c r="N18" s="145"/>
      <c r="O18" s="146"/>
      <c r="P18" s="142"/>
      <c r="Q18" s="140"/>
      <c r="R18" s="158"/>
      <c r="S18" s="140"/>
      <c r="T18" s="162"/>
      <c r="U18" s="142"/>
      <c r="V18" s="162"/>
      <c r="W18" s="162"/>
      <c r="X18" s="120"/>
      <c r="Y18" s="120"/>
      <c r="Z18" s="120"/>
      <c r="AA18" s="119"/>
    </row>
    <row r="19" spans="1:27" x14ac:dyDescent="0.2">
      <c r="A19" s="142"/>
      <c r="B19" s="147">
        <v>150</v>
      </c>
      <c r="C19" s="1">
        <v>1</v>
      </c>
      <c r="D19" s="49">
        <v>149.91849999999999</v>
      </c>
      <c r="E19" s="299">
        <f>[1]dérive!$C$225*100000</f>
        <v>6.0000000000002274E-2</v>
      </c>
      <c r="F19" s="70">
        <f>D19+$E$19</f>
        <v>149.9785</v>
      </c>
      <c r="G19" s="153">
        <f>AVERAGE(F19:F23)</f>
        <v>149.97901999999999</v>
      </c>
      <c r="H19" s="153">
        <f>G19-B19</f>
        <v>-2.0980000000008658E-2</v>
      </c>
      <c r="I19" s="138">
        <f>((MAX(D19:D23)-MIN(D19:D23))/2.33)/1000000</f>
        <v>4.7210300429531946E-10</v>
      </c>
      <c r="J19" s="141">
        <f>5.5/3</f>
        <v>1.8333333333333333</v>
      </c>
      <c r="K19" s="138">
        <f>I19*J19</f>
        <v>8.6552217454141892E-10</v>
      </c>
      <c r="L19" s="142"/>
      <c r="M19" s="142"/>
      <c r="N19" s="145"/>
      <c r="O19" s="144">
        <f>[1]dérive!$D$225</f>
        <v>1.4999999999999999E-7</v>
      </c>
      <c r="P19" s="142"/>
      <c r="Q19" s="138">
        <f>O19/$P$4</f>
        <v>7.4999999999999997E-8</v>
      </c>
      <c r="R19" s="156"/>
      <c r="S19" s="138">
        <f>Q19</f>
        <v>7.4999999999999997E-8</v>
      </c>
      <c r="T19" s="208">
        <f>0.001*B19/1000000</f>
        <v>1.4999999999999999E-7</v>
      </c>
      <c r="U19" s="142"/>
      <c r="V19" s="208">
        <f>T19/$U$4</f>
        <v>4.3301270189221931E-8</v>
      </c>
      <c r="W19" s="208">
        <f>SQRT((K19^2)+(Q19^2)+(S19^2)+(V19^2))</f>
        <v>1.145676617926482E-7</v>
      </c>
      <c r="X19" s="120"/>
      <c r="Y19" s="120"/>
      <c r="Z19" s="120"/>
      <c r="AA19" s="119"/>
    </row>
    <row r="20" spans="1:27" x14ac:dyDescent="0.2">
      <c r="A20" s="142"/>
      <c r="B20" s="168"/>
      <c r="C20" s="1">
        <v>2</v>
      </c>
      <c r="D20" s="49">
        <v>149.9196</v>
      </c>
      <c r="E20" s="291"/>
      <c r="F20" s="70">
        <f>D20+$E$19</f>
        <v>149.9796</v>
      </c>
      <c r="G20" s="154"/>
      <c r="H20" s="154"/>
      <c r="I20" s="139"/>
      <c r="J20" s="142"/>
      <c r="K20" s="139"/>
      <c r="L20" s="142"/>
      <c r="M20" s="142"/>
      <c r="N20" s="145"/>
      <c r="O20" s="145"/>
      <c r="P20" s="142"/>
      <c r="Q20" s="139"/>
      <c r="R20" s="157"/>
      <c r="S20" s="139"/>
      <c r="T20" s="162"/>
      <c r="U20" s="142"/>
      <c r="V20" s="162"/>
      <c r="W20" s="162"/>
      <c r="X20" s="120"/>
      <c r="Y20" s="120"/>
      <c r="Z20" s="120"/>
      <c r="AA20" s="119"/>
    </row>
    <row r="21" spans="1:27" x14ac:dyDescent="0.2">
      <c r="A21" s="142"/>
      <c r="B21" s="168"/>
      <c r="C21" s="1">
        <v>3</v>
      </c>
      <c r="D21" s="49">
        <v>149.91919999999999</v>
      </c>
      <c r="E21" s="291"/>
      <c r="F21" s="70">
        <f>D21+$E$19</f>
        <v>149.97919999999999</v>
      </c>
      <c r="G21" s="154"/>
      <c r="H21" s="154"/>
      <c r="I21" s="139"/>
      <c r="J21" s="142"/>
      <c r="K21" s="139"/>
      <c r="L21" s="142"/>
      <c r="M21" s="142"/>
      <c r="N21" s="145"/>
      <c r="O21" s="145"/>
      <c r="P21" s="142"/>
      <c r="Q21" s="139"/>
      <c r="R21" s="157"/>
      <c r="S21" s="139"/>
      <c r="T21" s="162"/>
      <c r="U21" s="142"/>
      <c r="V21" s="162"/>
      <c r="W21" s="162"/>
      <c r="X21" s="120"/>
      <c r="Y21" s="120"/>
      <c r="Z21" s="120"/>
      <c r="AA21" s="119"/>
    </row>
    <row r="22" spans="1:27" x14ac:dyDescent="0.2">
      <c r="A22" s="142"/>
      <c r="B22" s="168"/>
      <c r="C22" s="1">
        <v>4</v>
      </c>
      <c r="D22" s="49">
        <v>149.91909999999999</v>
      </c>
      <c r="E22" s="291"/>
      <c r="F22" s="70">
        <f>D22+$E$19</f>
        <v>149.97909999999999</v>
      </c>
      <c r="G22" s="154"/>
      <c r="H22" s="154"/>
      <c r="I22" s="139"/>
      <c r="J22" s="142"/>
      <c r="K22" s="139"/>
      <c r="L22" s="142"/>
      <c r="M22" s="142"/>
      <c r="N22" s="145"/>
      <c r="O22" s="145"/>
      <c r="P22" s="142"/>
      <c r="Q22" s="139"/>
      <c r="R22" s="157"/>
      <c r="S22" s="139"/>
      <c r="T22" s="162"/>
      <c r="U22" s="142"/>
      <c r="V22" s="162"/>
      <c r="W22" s="162"/>
      <c r="X22" s="120"/>
      <c r="Y22" s="120"/>
      <c r="Z22" s="120"/>
      <c r="AA22" s="119"/>
    </row>
    <row r="23" spans="1:27" x14ac:dyDescent="0.2">
      <c r="A23" s="142"/>
      <c r="B23" s="169"/>
      <c r="C23" s="1">
        <v>5</v>
      </c>
      <c r="D23" s="49">
        <v>149.9187</v>
      </c>
      <c r="E23" s="292"/>
      <c r="F23" s="70">
        <f>D23+$E$19</f>
        <v>149.9787</v>
      </c>
      <c r="G23" s="155"/>
      <c r="H23" s="155"/>
      <c r="I23" s="140"/>
      <c r="J23" s="143"/>
      <c r="K23" s="140"/>
      <c r="L23" s="142"/>
      <c r="M23" s="142"/>
      <c r="N23" s="145"/>
      <c r="O23" s="146"/>
      <c r="P23" s="142"/>
      <c r="Q23" s="140"/>
      <c r="R23" s="158"/>
      <c r="S23" s="140"/>
      <c r="T23" s="162"/>
      <c r="U23" s="142"/>
      <c r="V23" s="162"/>
      <c r="W23" s="162"/>
      <c r="X23" s="120"/>
      <c r="Y23" s="120"/>
      <c r="Z23" s="120"/>
      <c r="AA23" s="119"/>
    </row>
    <row r="24" spans="1:27" x14ac:dyDescent="0.2">
      <c r="A24" s="142"/>
      <c r="B24" s="147">
        <v>200</v>
      </c>
      <c r="C24" s="1">
        <v>1</v>
      </c>
      <c r="D24" s="49">
        <v>199.91460000000001</v>
      </c>
      <c r="E24" s="299">
        <f>[1]dérive!$C$226*100000</f>
        <v>5.0000000000011369E-2</v>
      </c>
      <c r="F24" s="70">
        <f>D24+$E$24</f>
        <v>199.96460000000002</v>
      </c>
      <c r="G24" s="153">
        <f>AVERAGE(F24:F28)</f>
        <v>199.96422000000001</v>
      </c>
      <c r="H24" s="153">
        <f>G24-B24</f>
        <v>-3.5779999999988377E-2</v>
      </c>
      <c r="I24" s="138">
        <f>((MAX(D24:D28)-MIN(D24:D28))/2.33)/1000000</f>
        <v>9.442060085784409E-10</v>
      </c>
      <c r="J24" s="141">
        <f>5.5/3</f>
        <v>1.8333333333333333</v>
      </c>
      <c r="K24" s="138">
        <f>I24*J24</f>
        <v>1.7310443490604748E-9</v>
      </c>
      <c r="L24" s="142"/>
      <c r="M24" s="142"/>
      <c r="N24" s="145"/>
      <c r="O24" s="144">
        <f>[1]dérive!$D$226</f>
        <v>1.6E-7</v>
      </c>
      <c r="P24" s="142"/>
      <c r="Q24" s="138">
        <f>O24/$P$4</f>
        <v>8.0000000000000002E-8</v>
      </c>
      <c r="R24" s="156"/>
      <c r="S24" s="138">
        <f>Q24</f>
        <v>8.0000000000000002E-8</v>
      </c>
      <c r="T24" s="208">
        <f>0.001*B24/1000000</f>
        <v>2.0000000000000002E-7</v>
      </c>
      <c r="U24" s="142"/>
      <c r="V24" s="208">
        <f>T24/$U$4</f>
        <v>5.7735026918962584E-8</v>
      </c>
      <c r="W24" s="208">
        <f>SQRT((K24^2)+(Q24^2)+(S24^2)+(V24^2))</f>
        <v>1.2702885439092865E-7</v>
      </c>
      <c r="X24" s="120"/>
      <c r="Y24" s="120"/>
      <c r="Z24" s="120"/>
      <c r="AA24" s="119"/>
    </row>
    <row r="25" spans="1:27" x14ac:dyDescent="0.2">
      <c r="A25" s="142"/>
      <c r="B25" s="168"/>
      <c r="C25" s="1">
        <v>2</v>
      </c>
      <c r="D25" s="49">
        <v>199.91399999999999</v>
      </c>
      <c r="E25" s="291"/>
      <c r="F25" s="70">
        <f>D25+$E$24</f>
        <v>199.964</v>
      </c>
      <c r="G25" s="154"/>
      <c r="H25" s="154"/>
      <c r="I25" s="139"/>
      <c r="J25" s="142"/>
      <c r="K25" s="139"/>
      <c r="L25" s="142"/>
      <c r="M25" s="142"/>
      <c r="N25" s="145"/>
      <c r="O25" s="145"/>
      <c r="P25" s="142"/>
      <c r="Q25" s="139"/>
      <c r="R25" s="157"/>
      <c r="S25" s="139"/>
      <c r="T25" s="162"/>
      <c r="U25" s="142"/>
      <c r="V25" s="162"/>
      <c r="W25" s="162"/>
      <c r="X25" s="120"/>
      <c r="Y25" s="120"/>
      <c r="Z25" s="120"/>
      <c r="AA25" s="119"/>
    </row>
    <row r="26" spans="1:27" x14ac:dyDescent="0.2">
      <c r="A26" s="142"/>
      <c r="B26" s="168"/>
      <c r="C26" s="1">
        <v>3</v>
      </c>
      <c r="D26" s="49">
        <v>199.91300000000001</v>
      </c>
      <c r="E26" s="291"/>
      <c r="F26" s="70">
        <f>D26+$E$24</f>
        <v>199.96300000000002</v>
      </c>
      <c r="G26" s="154"/>
      <c r="H26" s="154"/>
      <c r="I26" s="139"/>
      <c r="J26" s="142"/>
      <c r="K26" s="139"/>
      <c r="L26" s="142"/>
      <c r="M26" s="142"/>
      <c r="N26" s="145"/>
      <c r="O26" s="145"/>
      <c r="P26" s="142"/>
      <c r="Q26" s="139"/>
      <c r="R26" s="157"/>
      <c r="S26" s="139"/>
      <c r="T26" s="162"/>
      <c r="U26" s="142"/>
      <c r="V26" s="162"/>
      <c r="W26" s="162"/>
      <c r="X26" s="120"/>
      <c r="Y26" s="120"/>
      <c r="Z26" s="120"/>
      <c r="AA26" s="119"/>
    </row>
    <row r="27" spans="1:27" x14ac:dyDescent="0.2">
      <c r="A27" s="142"/>
      <c r="B27" s="168"/>
      <c r="C27" s="1">
        <v>4</v>
      </c>
      <c r="D27" s="49">
        <v>199.9143</v>
      </c>
      <c r="E27" s="291"/>
      <c r="F27" s="70">
        <f>D27+$E$24</f>
        <v>199.96430000000001</v>
      </c>
      <c r="G27" s="154"/>
      <c r="H27" s="154"/>
      <c r="I27" s="139"/>
      <c r="J27" s="142"/>
      <c r="K27" s="139"/>
      <c r="L27" s="142"/>
      <c r="M27" s="142"/>
      <c r="N27" s="145"/>
      <c r="O27" s="145"/>
      <c r="P27" s="142"/>
      <c r="Q27" s="139"/>
      <c r="R27" s="157"/>
      <c r="S27" s="139"/>
      <c r="T27" s="162"/>
      <c r="U27" s="142"/>
      <c r="V27" s="162"/>
      <c r="W27" s="162"/>
      <c r="X27" s="120"/>
      <c r="Y27" s="120"/>
      <c r="Z27" s="120"/>
      <c r="AA27" s="119"/>
    </row>
    <row r="28" spans="1:27" x14ac:dyDescent="0.2">
      <c r="A28" s="142"/>
      <c r="B28" s="169"/>
      <c r="C28" s="1">
        <v>5</v>
      </c>
      <c r="D28" s="49">
        <v>199.9152</v>
      </c>
      <c r="E28" s="292"/>
      <c r="F28" s="70">
        <f>D28+$E$24</f>
        <v>199.96520000000001</v>
      </c>
      <c r="G28" s="155"/>
      <c r="H28" s="155"/>
      <c r="I28" s="140"/>
      <c r="J28" s="143"/>
      <c r="K28" s="140"/>
      <c r="L28" s="142"/>
      <c r="M28" s="142"/>
      <c r="N28" s="145"/>
      <c r="O28" s="146"/>
      <c r="P28" s="142"/>
      <c r="Q28" s="140"/>
      <c r="R28" s="158"/>
      <c r="S28" s="140"/>
      <c r="T28" s="162"/>
      <c r="U28" s="142"/>
      <c r="V28" s="162"/>
      <c r="W28" s="162"/>
      <c r="X28" s="120"/>
      <c r="Y28" s="120"/>
      <c r="Z28" s="120"/>
      <c r="AA28" s="119"/>
    </row>
    <row r="29" spans="1:27" x14ac:dyDescent="0.2">
      <c r="A29" s="142"/>
      <c r="B29" s="147">
        <v>300</v>
      </c>
      <c r="C29" s="1">
        <v>1</v>
      </c>
      <c r="D29" s="67">
        <v>0.300043</v>
      </c>
      <c r="E29" s="194">
        <f>[1]dérive!$C$230*1000</f>
        <v>-6.0000000000004494E-5</v>
      </c>
      <c r="F29" s="71">
        <f>D29+$E$29</f>
        <v>0.299983</v>
      </c>
      <c r="G29" s="165">
        <f>AVERAGE(F29:F33)</f>
        <v>0.29998259999999999</v>
      </c>
      <c r="H29" s="153">
        <f>(G29*1000)-B29</f>
        <v>-1.7400000000009186E-2</v>
      </c>
      <c r="I29" s="138">
        <f>((MAX(D29:D33)-MIN(D29:D33))/2.33)/1000</f>
        <v>8.5836909871330477E-10</v>
      </c>
      <c r="J29" s="141">
        <f>5.5/3</f>
        <v>1.8333333333333333</v>
      </c>
      <c r="K29" s="138">
        <f>I29*J29</f>
        <v>1.5736766809743921E-9</v>
      </c>
      <c r="L29" s="142"/>
      <c r="M29" s="142"/>
      <c r="N29" s="142"/>
      <c r="O29" s="144">
        <f>[1]dérive!$D$230</f>
        <v>1.9000000000000001E-7</v>
      </c>
      <c r="P29" s="142"/>
      <c r="Q29" s="138">
        <f>O29/$P$4</f>
        <v>9.5000000000000004E-8</v>
      </c>
      <c r="R29" s="156"/>
      <c r="S29" s="138">
        <f>Q29</f>
        <v>9.5000000000000004E-8</v>
      </c>
      <c r="T29" s="208">
        <f>0.001*B29/1000000</f>
        <v>2.9999999999999999E-7</v>
      </c>
      <c r="U29" s="142"/>
      <c r="V29" s="208">
        <f>T29/$U$4</f>
        <v>8.6602540378443862E-8</v>
      </c>
      <c r="W29" s="208">
        <f>SQRT((K29^2)+(Q29^2)+(S29^2)+(V29^2))</f>
        <v>1.5985141994457303E-7</v>
      </c>
      <c r="X29" s="120"/>
      <c r="Y29" s="120"/>
      <c r="Z29" s="120"/>
      <c r="AA29" s="119"/>
    </row>
    <row r="30" spans="1:27" x14ac:dyDescent="0.2">
      <c r="A30" s="142"/>
      <c r="B30" s="168"/>
      <c r="C30" s="1">
        <v>2</v>
      </c>
      <c r="D30" s="67">
        <v>0.300043</v>
      </c>
      <c r="E30" s="273"/>
      <c r="F30" s="71">
        <f>D30+$E$29</f>
        <v>0.299983</v>
      </c>
      <c r="G30" s="166"/>
      <c r="H30" s="154"/>
      <c r="I30" s="139"/>
      <c r="J30" s="142"/>
      <c r="K30" s="139"/>
      <c r="L30" s="142"/>
      <c r="M30" s="142"/>
      <c r="N30" s="142"/>
      <c r="O30" s="145"/>
      <c r="P30" s="142"/>
      <c r="Q30" s="139"/>
      <c r="R30" s="157"/>
      <c r="S30" s="139"/>
      <c r="T30" s="162"/>
      <c r="U30" s="142"/>
      <c r="V30" s="162"/>
      <c r="W30" s="162"/>
      <c r="X30" s="120"/>
      <c r="Y30" s="120"/>
      <c r="Z30" s="120"/>
      <c r="AA30" s="119"/>
    </row>
    <row r="31" spans="1:27" x14ac:dyDescent="0.2">
      <c r="A31" s="142"/>
      <c r="B31" s="168"/>
      <c r="C31" s="1">
        <v>3</v>
      </c>
      <c r="D31" s="67">
        <v>0.300043</v>
      </c>
      <c r="E31" s="273"/>
      <c r="F31" s="71">
        <f>D31+$E$29</f>
        <v>0.299983</v>
      </c>
      <c r="G31" s="166"/>
      <c r="H31" s="154"/>
      <c r="I31" s="139"/>
      <c r="J31" s="142"/>
      <c r="K31" s="139"/>
      <c r="L31" s="142"/>
      <c r="M31" s="142"/>
      <c r="N31" s="142"/>
      <c r="O31" s="145"/>
      <c r="P31" s="142"/>
      <c r="Q31" s="139"/>
      <c r="R31" s="157"/>
      <c r="S31" s="139"/>
      <c r="T31" s="162"/>
      <c r="U31" s="142"/>
      <c r="V31" s="162"/>
      <c r="W31" s="162"/>
      <c r="X31" s="120"/>
      <c r="Y31" s="120"/>
      <c r="Z31" s="120"/>
      <c r="AA31" s="119"/>
    </row>
    <row r="32" spans="1:27" x14ac:dyDescent="0.2">
      <c r="A32" s="142"/>
      <c r="B32" s="168"/>
      <c r="C32" s="1">
        <v>4</v>
      </c>
      <c r="D32" s="67">
        <v>0.300043</v>
      </c>
      <c r="E32" s="273"/>
      <c r="F32" s="71">
        <f>D32+$E$29</f>
        <v>0.299983</v>
      </c>
      <c r="G32" s="166"/>
      <c r="H32" s="154"/>
      <c r="I32" s="139"/>
      <c r="J32" s="142"/>
      <c r="K32" s="139"/>
      <c r="L32" s="142"/>
      <c r="M32" s="142"/>
      <c r="N32" s="142"/>
      <c r="O32" s="145"/>
      <c r="P32" s="142"/>
      <c r="Q32" s="139"/>
      <c r="R32" s="157"/>
      <c r="S32" s="139"/>
      <c r="T32" s="162"/>
      <c r="U32" s="142"/>
      <c r="V32" s="162"/>
      <c r="W32" s="162"/>
      <c r="X32" s="120"/>
      <c r="Y32" s="120"/>
      <c r="Z32" s="120"/>
      <c r="AA32" s="119"/>
    </row>
    <row r="33" spans="1:27" ht="15" customHeight="1" x14ac:dyDescent="0.2">
      <c r="A33" s="143"/>
      <c r="B33" s="169"/>
      <c r="C33" s="1">
        <v>5</v>
      </c>
      <c r="D33" s="67">
        <v>0.300041</v>
      </c>
      <c r="E33" s="274"/>
      <c r="F33" s="71">
        <f>D33+$E$29</f>
        <v>0.299981</v>
      </c>
      <c r="G33" s="167"/>
      <c r="H33" s="155"/>
      <c r="I33" s="140"/>
      <c r="J33" s="143"/>
      <c r="K33" s="140"/>
      <c r="L33" s="143"/>
      <c r="M33" s="143"/>
      <c r="N33" s="143"/>
      <c r="O33" s="146"/>
      <c r="P33" s="143"/>
      <c r="Q33" s="140"/>
      <c r="R33" s="158"/>
      <c r="S33" s="140"/>
      <c r="T33" s="162"/>
      <c r="U33" s="143"/>
      <c r="V33" s="162"/>
      <c r="W33" s="162"/>
      <c r="X33" s="120"/>
      <c r="Y33" s="120"/>
      <c r="Z33" s="120"/>
      <c r="AA33" s="119"/>
    </row>
    <row r="34" spans="1:27" x14ac:dyDescent="0.2">
      <c r="A34" s="160" t="s">
        <v>13</v>
      </c>
      <c r="B34" s="187">
        <v>0.5</v>
      </c>
      <c r="C34" s="1">
        <v>1</v>
      </c>
      <c r="D34" s="67">
        <v>0.50002100000000005</v>
      </c>
      <c r="E34" s="194">
        <f>[1]dérive!$C$231*1000</f>
        <v>-9.0000000000034497E-5</v>
      </c>
      <c r="F34" s="71">
        <f>D34+$E$34</f>
        <v>0.49993100000000001</v>
      </c>
      <c r="G34" s="165">
        <f>AVERAGE(F34:F38)</f>
        <v>0.49993840000000001</v>
      </c>
      <c r="H34" s="165">
        <f>G34-B34</f>
        <v>-6.1599999999994992E-5</v>
      </c>
      <c r="I34" s="138">
        <f>((MAX(D34:D38)-MIN(D34:D38))/2.33)/1000</f>
        <v>6.0085836909693093E-9</v>
      </c>
      <c r="J34" s="141">
        <f>5.5/3</f>
        <v>1.8333333333333333</v>
      </c>
      <c r="K34" s="138">
        <f>I34*J34</f>
        <v>1.1015736766777066E-8</v>
      </c>
      <c r="L34" s="160">
        <v>1E-8</v>
      </c>
      <c r="M34" s="160">
        <f>SQRT(12)</f>
        <v>3.4641016151377544</v>
      </c>
      <c r="N34" s="144">
        <f>L34/M34</f>
        <v>2.8867513459481292E-9</v>
      </c>
      <c r="O34" s="144">
        <f>[1]dérive!$D$231</f>
        <v>2.4999999999999999E-7</v>
      </c>
      <c r="P34" s="160">
        <v>2</v>
      </c>
      <c r="Q34" s="138">
        <f>O34/$P$34</f>
        <v>1.2499999999999999E-7</v>
      </c>
      <c r="R34" s="156"/>
      <c r="S34" s="138">
        <f>Q34</f>
        <v>1.2499999999999999E-7</v>
      </c>
      <c r="T34" s="208">
        <f>0.001*B34/1000</f>
        <v>4.9999999999999998E-7</v>
      </c>
      <c r="U34" s="160">
        <f>SQRT(12)</f>
        <v>3.4641016151377544</v>
      </c>
      <c r="V34" s="208">
        <f>T34/$U$34</f>
        <v>1.4433756729740645E-7</v>
      </c>
      <c r="W34" s="208">
        <f>SQRT((K34^2)+(Q34^2)+(S34^2)+(V34^2))</f>
        <v>2.2848343438824674E-7</v>
      </c>
      <c r="X34" s="118"/>
      <c r="Y34" s="118"/>
      <c r="Z34" s="118"/>
      <c r="AA34" s="118"/>
    </row>
    <row r="35" spans="1:27" x14ac:dyDescent="0.2">
      <c r="A35" s="142"/>
      <c r="B35" s="249"/>
      <c r="C35" s="1">
        <v>2</v>
      </c>
      <c r="D35" s="67">
        <v>0.50003500000000001</v>
      </c>
      <c r="E35" s="273"/>
      <c r="F35" s="71">
        <f>D35+$E$34</f>
        <v>0.49994499999999997</v>
      </c>
      <c r="G35" s="166"/>
      <c r="H35" s="166"/>
      <c r="I35" s="139"/>
      <c r="J35" s="142"/>
      <c r="K35" s="139"/>
      <c r="L35" s="142"/>
      <c r="M35" s="142"/>
      <c r="N35" s="145"/>
      <c r="O35" s="145"/>
      <c r="P35" s="142"/>
      <c r="Q35" s="139"/>
      <c r="R35" s="157"/>
      <c r="S35" s="139"/>
      <c r="T35" s="162"/>
      <c r="U35" s="142"/>
      <c r="V35" s="162"/>
      <c r="W35" s="162"/>
      <c r="X35" s="120"/>
      <c r="Y35" s="120"/>
      <c r="Z35" s="120"/>
      <c r="AA35" s="120"/>
    </row>
    <row r="36" spans="1:27" x14ac:dyDescent="0.2">
      <c r="A36" s="142"/>
      <c r="B36" s="249"/>
      <c r="C36" s="1">
        <v>3</v>
      </c>
      <c r="D36" s="67">
        <v>0.50002999999999997</v>
      </c>
      <c r="E36" s="273"/>
      <c r="F36" s="71">
        <f>D36+$E$34</f>
        <v>0.49993999999999994</v>
      </c>
      <c r="G36" s="166"/>
      <c r="H36" s="166"/>
      <c r="I36" s="139"/>
      <c r="J36" s="142"/>
      <c r="K36" s="139"/>
      <c r="L36" s="142"/>
      <c r="M36" s="142"/>
      <c r="N36" s="145"/>
      <c r="O36" s="145"/>
      <c r="P36" s="142"/>
      <c r="Q36" s="139"/>
      <c r="R36" s="157"/>
      <c r="S36" s="139"/>
      <c r="T36" s="162"/>
      <c r="U36" s="142"/>
      <c r="V36" s="162"/>
      <c r="W36" s="162"/>
      <c r="X36" s="120"/>
      <c r="Y36" s="120"/>
      <c r="Z36" s="120"/>
      <c r="AA36" s="120"/>
    </row>
    <row r="37" spans="1:27" x14ac:dyDescent="0.2">
      <c r="A37" s="142"/>
      <c r="B37" s="249"/>
      <c r="C37" s="1">
        <v>4</v>
      </c>
      <c r="D37" s="67">
        <v>0.50002899999999995</v>
      </c>
      <c r="E37" s="273"/>
      <c r="F37" s="71">
        <f>D37+$E$34</f>
        <v>0.49993899999999991</v>
      </c>
      <c r="G37" s="166"/>
      <c r="H37" s="166"/>
      <c r="I37" s="139"/>
      <c r="J37" s="142"/>
      <c r="K37" s="139"/>
      <c r="L37" s="142"/>
      <c r="M37" s="142"/>
      <c r="N37" s="145"/>
      <c r="O37" s="145"/>
      <c r="P37" s="142"/>
      <c r="Q37" s="139"/>
      <c r="R37" s="157"/>
      <c r="S37" s="139"/>
      <c r="T37" s="162"/>
      <c r="U37" s="142"/>
      <c r="V37" s="162"/>
      <c r="W37" s="162"/>
      <c r="X37" s="120"/>
      <c r="Y37" s="120"/>
      <c r="Z37" s="120"/>
      <c r="AA37" s="120"/>
    </row>
    <row r="38" spans="1:27" x14ac:dyDescent="0.2">
      <c r="A38" s="142"/>
      <c r="B38" s="250"/>
      <c r="C38" s="1">
        <v>5</v>
      </c>
      <c r="D38" s="67">
        <v>0.500027</v>
      </c>
      <c r="E38" s="274"/>
      <c r="F38" s="71">
        <f>D38+$E$34</f>
        <v>0.49993699999999996</v>
      </c>
      <c r="G38" s="167"/>
      <c r="H38" s="167"/>
      <c r="I38" s="140"/>
      <c r="J38" s="143"/>
      <c r="K38" s="140"/>
      <c r="L38" s="142"/>
      <c r="M38" s="142"/>
      <c r="N38" s="145"/>
      <c r="O38" s="146"/>
      <c r="P38" s="142"/>
      <c r="Q38" s="140"/>
      <c r="R38" s="158"/>
      <c r="S38" s="140"/>
      <c r="T38" s="162"/>
      <c r="U38" s="142"/>
      <c r="V38" s="162"/>
      <c r="W38" s="162"/>
      <c r="X38" s="120"/>
      <c r="Y38" s="120"/>
      <c r="Z38" s="120"/>
      <c r="AA38" s="120"/>
    </row>
    <row r="39" spans="1:27" x14ac:dyDescent="0.2">
      <c r="A39" s="142"/>
      <c r="B39" s="187">
        <v>1</v>
      </c>
      <c r="C39" s="1">
        <v>1</v>
      </c>
      <c r="D39" s="67">
        <v>1.0000929999999999</v>
      </c>
      <c r="E39" s="194">
        <f>[1]dérive!$C$232*1000</f>
        <v>-1.5999999999993797E-4</v>
      </c>
      <c r="F39" s="71">
        <f>D39+$E$39</f>
        <v>0.99993299999999996</v>
      </c>
      <c r="G39" s="165">
        <f>AVERAGE(F39:F43)</f>
        <v>0.9999347999999999</v>
      </c>
      <c r="H39" s="165">
        <f>G39-B39</f>
        <v>-6.5200000000098512E-5</v>
      </c>
      <c r="I39" s="138">
        <f>((MAX(D39:D43)-MIN(D39:D43))/2.33)/1000</f>
        <v>6.8669527897064381E-9</v>
      </c>
      <c r="J39" s="141">
        <f>5.5/3</f>
        <v>1.8333333333333333</v>
      </c>
      <c r="K39" s="138">
        <f>I39*J39</f>
        <v>1.2589413447795137E-8</v>
      </c>
      <c r="L39" s="142"/>
      <c r="M39" s="142"/>
      <c r="N39" s="145"/>
      <c r="O39" s="144">
        <f>[1]dérive!$D$232</f>
        <v>1.9999999999999999E-7</v>
      </c>
      <c r="P39" s="142"/>
      <c r="Q39" s="138">
        <f>O39/$P$34</f>
        <v>9.9999999999999995E-8</v>
      </c>
      <c r="R39" s="156"/>
      <c r="S39" s="138">
        <f>Q39</f>
        <v>9.9999999999999995E-8</v>
      </c>
      <c r="T39" s="208">
        <f>0.001*B39/1000</f>
        <v>9.9999999999999995E-7</v>
      </c>
      <c r="U39" s="142"/>
      <c r="V39" s="208">
        <f>T39/$U$34</f>
        <v>2.8867513459481289E-7</v>
      </c>
      <c r="W39" s="208">
        <f>SQRT((K39^2)+(Q39^2)+(S39^2)+(V39^2))</f>
        <v>3.2170145580070486E-7</v>
      </c>
      <c r="X39" s="120"/>
      <c r="Y39" s="120"/>
      <c r="Z39" s="120"/>
      <c r="AA39" s="120"/>
    </row>
    <row r="40" spans="1:27" x14ac:dyDescent="0.2">
      <c r="A40" s="142"/>
      <c r="B40" s="249"/>
      <c r="C40" s="1">
        <v>2</v>
      </c>
      <c r="D40" s="67">
        <v>1.000103</v>
      </c>
      <c r="E40" s="273"/>
      <c r="F40" s="71">
        <f>D40+$E$39</f>
        <v>0.99994300000000003</v>
      </c>
      <c r="G40" s="166"/>
      <c r="H40" s="166"/>
      <c r="I40" s="139"/>
      <c r="J40" s="142"/>
      <c r="K40" s="139"/>
      <c r="L40" s="142"/>
      <c r="M40" s="142"/>
      <c r="N40" s="145"/>
      <c r="O40" s="145"/>
      <c r="P40" s="142"/>
      <c r="Q40" s="139"/>
      <c r="R40" s="157"/>
      <c r="S40" s="139"/>
      <c r="T40" s="162"/>
      <c r="U40" s="142"/>
      <c r="V40" s="162"/>
      <c r="W40" s="162"/>
      <c r="X40" s="120"/>
      <c r="Y40" s="120"/>
      <c r="Z40" s="120"/>
      <c r="AA40" s="120"/>
    </row>
    <row r="41" spans="1:27" x14ac:dyDescent="0.2">
      <c r="A41" s="142"/>
      <c r="B41" s="249"/>
      <c r="C41" s="1">
        <v>3</v>
      </c>
      <c r="D41" s="67">
        <v>1.0000979999999999</v>
      </c>
      <c r="E41" s="273"/>
      <c r="F41" s="71">
        <f>D41+$E$39</f>
        <v>0.99993799999999999</v>
      </c>
      <c r="G41" s="166"/>
      <c r="H41" s="166"/>
      <c r="I41" s="139"/>
      <c r="J41" s="142"/>
      <c r="K41" s="139"/>
      <c r="L41" s="142"/>
      <c r="M41" s="142"/>
      <c r="N41" s="145"/>
      <c r="O41" s="145"/>
      <c r="P41" s="142"/>
      <c r="Q41" s="139"/>
      <c r="R41" s="157"/>
      <c r="S41" s="139"/>
      <c r="T41" s="162"/>
      <c r="U41" s="142"/>
      <c r="V41" s="162"/>
      <c r="W41" s="162"/>
      <c r="X41" s="120"/>
      <c r="Y41" s="120"/>
      <c r="Z41" s="120"/>
      <c r="AA41" s="120"/>
    </row>
    <row r="42" spans="1:27" x14ac:dyDescent="0.2">
      <c r="A42" s="142"/>
      <c r="B42" s="249"/>
      <c r="C42" s="1">
        <v>4</v>
      </c>
      <c r="D42" s="67">
        <v>1.0000929999999999</v>
      </c>
      <c r="E42" s="273"/>
      <c r="F42" s="71">
        <f>D42+$E$39</f>
        <v>0.99993299999999996</v>
      </c>
      <c r="G42" s="166"/>
      <c r="H42" s="166"/>
      <c r="I42" s="139"/>
      <c r="J42" s="142"/>
      <c r="K42" s="139"/>
      <c r="L42" s="142"/>
      <c r="M42" s="142"/>
      <c r="N42" s="145"/>
      <c r="O42" s="145"/>
      <c r="P42" s="142"/>
      <c r="Q42" s="139"/>
      <c r="R42" s="157"/>
      <c r="S42" s="139"/>
      <c r="T42" s="162"/>
      <c r="U42" s="142"/>
      <c r="V42" s="162"/>
      <c r="W42" s="162"/>
      <c r="X42" s="120"/>
      <c r="Y42" s="120"/>
      <c r="Z42" s="120"/>
      <c r="AA42" s="120"/>
    </row>
    <row r="43" spans="1:27" x14ac:dyDescent="0.2">
      <c r="A43" s="142"/>
      <c r="B43" s="250"/>
      <c r="C43" s="1">
        <v>5</v>
      </c>
      <c r="D43" s="67">
        <v>1.0000869999999999</v>
      </c>
      <c r="E43" s="274"/>
      <c r="F43" s="71">
        <f>D43+$E$39</f>
        <v>0.99992700000000001</v>
      </c>
      <c r="G43" s="167"/>
      <c r="H43" s="167"/>
      <c r="I43" s="140"/>
      <c r="J43" s="143"/>
      <c r="K43" s="140"/>
      <c r="L43" s="142"/>
      <c r="M43" s="142"/>
      <c r="N43" s="145"/>
      <c r="O43" s="146"/>
      <c r="P43" s="142"/>
      <c r="Q43" s="140"/>
      <c r="R43" s="158"/>
      <c r="S43" s="140"/>
      <c r="T43" s="162"/>
      <c r="U43" s="142"/>
      <c r="V43" s="162"/>
      <c r="W43" s="162"/>
      <c r="X43" s="120"/>
      <c r="Y43" s="120"/>
      <c r="Z43" s="120"/>
      <c r="AA43" s="120"/>
    </row>
    <row r="44" spans="1:27" x14ac:dyDescent="0.2">
      <c r="A44" s="142"/>
      <c r="B44" s="187">
        <v>1.5</v>
      </c>
      <c r="C44" s="1">
        <v>1</v>
      </c>
      <c r="D44" s="67">
        <v>1.5002869999999999</v>
      </c>
      <c r="E44" s="214">
        <f>[1]dérive!$C$233*1000</f>
        <v>-3.9999999999995595E-4</v>
      </c>
      <c r="F44" s="71">
        <f>D44+$E$44</f>
        <v>1.499887</v>
      </c>
      <c r="G44" s="165">
        <f>AVERAGE(F44:F48)</f>
        <v>1.4998864000000001</v>
      </c>
      <c r="H44" s="165">
        <f>G44-B44</f>
        <v>-1.1359999999993597E-4</v>
      </c>
      <c r="I44" s="138">
        <f>((MAX(D44:D48)-MIN(D44:D48))/2.33)/1000</f>
        <v>6.4377682403855226E-9</v>
      </c>
      <c r="J44" s="141">
        <f>5.5/3</f>
        <v>1.8333333333333333</v>
      </c>
      <c r="K44" s="138">
        <f>I44*J44</f>
        <v>1.1802575107373458E-8</v>
      </c>
      <c r="L44" s="142"/>
      <c r="M44" s="142"/>
      <c r="N44" s="145"/>
      <c r="O44" s="144">
        <f>[1]dérive!$D$233</f>
        <v>2.9999999999999999E-7</v>
      </c>
      <c r="P44" s="142"/>
      <c r="Q44" s="138">
        <f>O44/$P$34</f>
        <v>1.4999999999999999E-7</v>
      </c>
      <c r="R44" s="156"/>
      <c r="S44" s="138">
        <f>Q44</f>
        <v>1.4999999999999999E-7</v>
      </c>
      <c r="T44" s="208">
        <f>0.001*B44/1000</f>
        <v>1.5E-6</v>
      </c>
      <c r="U44" s="142"/>
      <c r="V44" s="208">
        <f>T44/$U$34</f>
        <v>4.3301270189221934E-7</v>
      </c>
      <c r="W44" s="208">
        <f>SQRT((K44^2)+(Q44^2)+(S44^2)+(V44^2))</f>
        <v>4.823269645988758E-7</v>
      </c>
      <c r="X44" s="120"/>
      <c r="Y44" s="120"/>
      <c r="Z44" s="120"/>
      <c r="AA44" s="120"/>
    </row>
    <row r="45" spans="1:27" x14ac:dyDescent="0.2">
      <c r="A45" s="142"/>
      <c r="B45" s="249"/>
      <c r="C45" s="1">
        <v>2</v>
      </c>
      <c r="D45" s="67">
        <v>1.500278</v>
      </c>
      <c r="E45" s="244"/>
      <c r="F45" s="71">
        <f>D45+$E$44</f>
        <v>1.499878</v>
      </c>
      <c r="G45" s="166"/>
      <c r="H45" s="166"/>
      <c r="I45" s="139"/>
      <c r="J45" s="142"/>
      <c r="K45" s="139"/>
      <c r="L45" s="142"/>
      <c r="M45" s="142"/>
      <c r="N45" s="145"/>
      <c r="O45" s="145"/>
      <c r="P45" s="142"/>
      <c r="Q45" s="139"/>
      <c r="R45" s="157"/>
      <c r="S45" s="139"/>
      <c r="T45" s="162"/>
      <c r="U45" s="142"/>
      <c r="V45" s="162"/>
      <c r="W45" s="162"/>
      <c r="X45" s="120"/>
      <c r="Y45" s="120"/>
      <c r="Z45" s="120"/>
      <c r="AA45" s="120"/>
    </row>
    <row r="46" spans="1:27" x14ac:dyDescent="0.2">
      <c r="A46" s="142"/>
      <c r="B46" s="249"/>
      <c r="C46" s="1">
        <v>3</v>
      </c>
      <c r="D46" s="67">
        <v>1.5002930000000001</v>
      </c>
      <c r="E46" s="244"/>
      <c r="F46" s="71">
        <f>D46+$E$44</f>
        <v>1.4998930000000001</v>
      </c>
      <c r="G46" s="166"/>
      <c r="H46" s="166"/>
      <c r="I46" s="139"/>
      <c r="J46" s="142"/>
      <c r="K46" s="139"/>
      <c r="L46" s="142"/>
      <c r="M46" s="142"/>
      <c r="N46" s="145"/>
      <c r="O46" s="145"/>
      <c r="P46" s="142"/>
      <c r="Q46" s="139"/>
      <c r="R46" s="157"/>
      <c r="S46" s="139"/>
      <c r="T46" s="162"/>
      <c r="U46" s="142"/>
      <c r="V46" s="162"/>
      <c r="W46" s="162"/>
      <c r="X46" s="120"/>
      <c r="Y46" s="120"/>
      <c r="Z46" s="120"/>
      <c r="AA46" s="120"/>
    </row>
    <row r="47" spans="1:27" x14ac:dyDescent="0.2">
      <c r="A47" s="142"/>
      <c r="B47" s="249"/>
      <c r="C47" s="1">
        <v>4</v>
      </c>
      <c r="D47" s="67">
        <v>1.5002930000000001</v>
      </c>
      <c r="E47" s="244"/>
      <c r="F47" s="71">
        <f>D47+$E$44</f>
        <v>1.4998930000000001</v>
      </c>
      <c r="G47" s="166"/>
      <c r="H47" s="166"/>
      <c r="I47" s="139"/>
      <c r="J47" s="142"/>
      <c r="K47" s="139"/>
      <c r="L47" s="142"/>
      <c r="M47" s="142"/>
      <c r="N47" s="145"/>
      <c r="O47" s="145"/>
      <c r="P47" s="142"/>
      <c r="Q47" s="139"/>
      <c r="R47" s="157"/>
      <c r="S47" s="139"/>
      <c r="T47" s="162"/>
      <c r="U47" s="142"/>
      <c r="V47" s="162"/>
      <c r="W47" s="162"/>
      <c r="X47" s="120"/>
      <c r="Y47" s="120"/>
      <c r="Z47" s="120"/>
      <c r="AA47" s="120"/>
    </row>
    <row r="48" spans="1:27" x14ac:dyDescent="0.2">
      <c r="A48" s="142"/>
      <c r="B48" s="250"/>
      <c r="C48" s="1">
        <v>5</v>
      </c>
      <c r="D48" s="67">
        <v>1.500281</v>
      </c>
      <c r="E48" s="245"/>
      <c r="F48" s="71">
        <f>D48+$E$44</f>
        <v>1.499881</v>
      </c>
      <c r="G48" s="167"/>
      <c r="H48" s="167"/>
      <c r="I48" s="140"/>
      <c r="J48" s="143"/>
      <c r="K48" s="140"/>
      <c r="L48" s="142"/>
      <c r="M48" s="142"/>
      <c r="N48" s="145"/>
      <c r="O48" s="146"/>
      <c r="P48" s="142"/>
      <c r="Q48" s="140"/>
      <c r="R48" s="158"/>
      <c r="S48" s="140"/>
      <c r="T48" s="162"/>
      <c r="U48" s="142"/>
      <c r="V48" s="162"/>
      <c r="W48" s="162"/>
      <c r="X48" s="120"/>
      <c r="Y48" s="120"/>
      <c r="Z48" s="120"/>
      <c r="AA48" s="120"/>
    </row>
    <row r="49" spans="1:27" x14ac:dyDescent="0.2">
      <c r="A49" s="142"/>
      <c r="B49" s="187">
        <v>2</v>
      </c>
      <c r="C49" s="1">
        <v>1</v>
      </c>
      <c r="D49" s="67">
        <v>2.000623</v>
      </c>
      <c r="E49" s="214">
        <f>[1]dérive!$C$234*1000</f>
        <v>-9.0000000000012292E-4</v>
      </c>
      <c r="F49" s="71">
        <f>D49+$E$49</f>
        <v>1.9997229999999999</v>
      </c>
      <c r="G49" s="165">
        <f>AVERAGE(F49:F53)</f>
        <v>1.9997259999999997</v>
      </c>
      <c r="H49" s="165">
        <f>G49-B49</f>
        <v>-2.7400000000032954E-4</v>
      </c>
      <c r="I49" s="138">
        <f>((MAX(D49:D53)-MIN(D49:D53))/2.33)/1000</f>
        <v>8.5836909871806957E-9</v>
      </c>
      <c r="J49" s="141">
        <f>5.5/3</f>
        <v>1.8333333333333333</v>
      </c>
      <c r="K49" s="138">
        <f>I49*J49</f>
        <v>1.5736766809831276E-8</v>
      </c>
      <c r="L49" s="142"/>
      <c r="M49" s="142"/>
      <c r="N49" s="145"/>
      <c r="O49" s="144">
        <f>[1]dérive!$D$234</f>
        <v>3.9999999999999998E-7</v>
      </c>
      <c r="P49" s="142"/>
      <c r="Q49" s="138">
        <f>O49/$P$34</f>
        <v>1.9999999999999999E-7</v>
      </c>
      <c r="R49" s="156"/>
      <c r="S49" s="138">
        <f>Q49</f>
        <v>1.9999999999999999E-7</v>
      </c>
      <c r="T49" s="208">
        <f>0.001*B49/1000</f>
        <v>1.9999999999999999E-6</v>
      </c>
      <c r="U49" s="142"/>
      <c r="V49" s="208">
        <f>T49/$U$34</f>
        <v>5.7735026918962578E-7</v>
      </c>
      <c r="W49" s="208">
        <f>SQRT((K49^2)+(Q49^2)+(S49^2)+(V49^2))</f>
        <v>6.4310261946516774E-7</v>
      </c>
      <c r="X49" s="120"/>
      <c r="Y49" s="120"/>
      <c r="Z49" s="120"/>
      <c r="AA49" s="120"/>
    </row>
    <row r="50" spans="1:27" x14ac:dyDescent="0.2">
      <c r="A50" s="142"/>
      <c r="B50" s="249"/>
      <c r="C50" s="1">
        <v>2</v>
      </c>
      <c r="D50" s="67">
        <v>2.0006200000000001</v>
      </c>
      <c r="E50" s="244"/>
      <c r="F50" s="71">
        <f>D50+$E$49</f>
        <v>1.9997199999999999</v>
      </c>
      <c r="G50" s="166"/>
      <c r="H50" s="166"/>
      <c r="I50" s="139"/>
      <c r="J50" s="142"/>
      <c r="K50" s="139"/>
      <c r="L50" s="142"/>
      <c r="M50" s="142"/>
      <c r="N50" s="145"/>
      <c r="O50" s="145"/>
      <c r="P50" s="142"/>
      <c r="Q50" s="139"/>
      <c r="R50" s="157"/>
      <c r="S50" s="139"/>
      <c r="T50" s="162"/>
      <c r="U50" s="142"/>
      <c r="V50" s="162"/>
      <c r="W50" s="162"/>
      <c r="X50" s="120"/>
      <c r="Y50" s="120"/>
      <c r="Z50" s="120"/>
      <c r="AA50" s="120"/>
    </row>
    <row r="51" spans="1:27" x14ac:dyDescent="0.2">
      <c r="A51" s="142"/>
      <c r="B51" s="249"/>
      <c r="C51" s="1">
        <v>3</v>
      </c>
      <c r="D51" s="67">
        <v>2.0006200000000001</v>
      </c>
      <c r="E51" s="244"/>
      <c r="F51" s="71">
        <f>D51+$E$49</f>
        <v>1.9997199999999999</v>
      </c>
      <c r="G51" s="166"/>
      <c r="H51" s="166"/>
      <c r="I51" s="139"/>
      <c r="J51" s="142"/>
      <c r="K51" s="139"/>
      <c r="L51" s="142"/>
      <c r="M51" s="142"/>
      <c r="N51" s="145"/>
      <c r="O51" s="145"/>
      <c r="P51" s="142"/>
      <c r="Q51" s="139"/>
      <c r="R51" s="157"/>
      <c r="S51" s="139"/>
      <c r="T51" s="162"/>
      <c r="U51" s="142"/>
      <c r="V51" s="162"/>
      <c r="W51" s="162"/>
      <c r="X51" s="120"/>
      <c r="Y51" s="120"/>
      <c r="Z51" s="120"/>
      <c r="AA51" s="120"/>
    </row>
    <row r="52" spans="1:27" x14ac:dyDescent="0.2">
      <c r="A52" s="142"/>
      <c r="B52" s="249"/>
      <c r="C52" s="1">
        <v>4</v>
      </c>
      <c r="D52" s="67">
        <v>2.0006270000000002</v>
      </c>
      <c r="E52" s="244"/>
      <c r="F52" s="71">
        <f>D52+$E$49</f>
        <v>1.999727</v>
      </c>
      <c r="G52" s="166"/>
      <c r="H52" s="166"/>
      <c r="I52" s="139"/>
      <c r="J52" s="142"/>
      <c r="K52" s="139"/>
      <c r="L52" s="142"/>
      <c r="M52" s="142"/>
      <c r="N52" s="145"/>
      <c r="O52" s="145"/>
      <c r="P52" s="142"/>
      <c r="Q52" s="139"/>
      <c r="R52" s="157"/>
      <c r="S52" s="139"/>
      <c r="T52" s="162"/>
      <c r="U52" s="142"/>
      <c r="V52" s="162"/>
      <c r="W52" s="162"/>
      <c r="X52" s="120"/>
      <c r="Y52" s="120"/>
      <c r="Z52" s="120"/>
      <c r="AA52" s="120"/>
    </row>
    <row r="53" spans="1:27" x14ac:dyDescent="0.2">
      <c r="A53" s="142"/>
      <c r="B53" s="250"/>
      <c r="C53" s="1">
        <v>5</v>
      </c>
      <c r="D53" s="67">
        <v>2.0006400000000002</v>
      </c>
      <c r="E53" s="245"/>
      <c r="F53" s="71">
        <f>D53+$E$49</f>
        <v>1.9997400000000001</v>
      </c>
      <c r="G53" s="167"/>
      <c r="H53" s="167"/>
      <c r="I53" s="140"/>
      <c r="J53" s="143"/>
      <c r="K53" s="140"/>
      <c r="L53" s="142"/>
      <c r="M53" s="142"/>
      <c r="N53" s="145"/>
      <c r="O53" s="146"/>
      <c r="P53" s="142"/>
      <c r="Q53" s="140"/>
      <c r="R53" s="158"/>
      <c r="S53" s="140"/>
      <c r="T53" s="162"/>
      <c r="U53" s="142"/>
      <c r="V53" s="162"/>
      <c r="W53" s="162"/>
      <c r="X53" s="120"/>
      <c r="Y53" s="120"/>
      <c r="Z53" s="120"/>
      <c r="AA53" s="120"/>
    </row>
    <row r="54" spans="1:27" x14ac:dyDescent="0.2">
      <c r="A54" s="142"/>
      <c r="B54" s="187">
        <v>3</v>
      </c>
      <c r="C54" s="1">
        <v>1</v>
      </c>
      <c r="D54" s="50">
        <v>3.0006699999999999</v>
      </c>
      <c r="E54" s="214">
        <f>[1]dérive!$C$237*1000</f>
        <v>-9.9999999999988987E-4</v>
      </c>
      <c r="F54" s="71">
        <f>D54+$E$54</f>
        <v>2.9996700000000001</v>
      </c>
      <c r="G54" s="165">
        <f>AVERAGE(F54:F58)</f>
        <v>2.999644</v>
      </c>
      <c r="H54" s="165">
        <f>G54-B54</f>
        <v>-3.5600000000002296E-4</v>
      </c>
      <c r="I54" s="138">
        <f>((MAX(D54:D58)-MIN(D54:D58))/2.33)/1000</f>
        <v>1.7167381974170796E-8</v>
      </c>
      <c r="J54" s="141">
        <f>5.5/3</f>
        <v>1.8333333333333333</v>
      </c>
      <c r="K54" s="138">
        <f>I54*J54</f>
        <v>3.1473533619313123E-8</v>
      </c>
      <c r="L54" s="142"/>
      <c r="M54" s="142"/>
      <c r="N54" s="142"/>
      <c r="O54" s="144">
        <f>[1]dérive!$D$237</f>
        <v>5.9999999999999997E-7</v>
      </c>
      <c r="P54" s="142"/>
      <c r="Q54" s="138">
        <f>O54/$P$34</f>
        <v>2.9999999999999999E-7</v>
      </c>
      <c r="R54" s="156"/>
      <c r="S54" s="138">
        <f>Q54</f>
        <v>2.9999999999999999E-7</v>
      </c>
      <c r="T54" s="208">
        <f>0.001*B54/1000</f>
        <v>3.0000000000000001E-6</v>
      </c>
      <c r="U54" s="142"/>
      <c r="V54" s="208">
        <f>T54/$U$34</f>
        <v>8.6602540378443868E-7</v>
      </c>
      <c r="W54" s="208">
        <f>SQRT((K54^2)+(Q54^2)+(S54^2)+(V54^2))</f>
        <v>9.6487853293483841E-7</v>
      </c>
      <c r="X54" s="120"/>
      <c r="Y54" s="120"/>
      <c r="Z54" s="120"/>
      <c r="AA54" s="120"/>
    </row>
    <row r="55" spans="1:27" x14ac:dyDescent="0.2">
      <c r="A55" s="142"/>
      <c r="B55" s="249"/>
      <c r="C55" s="1">
        <v>2</v>
      </c>
      <c r="D55" s="50">
        <v>3.0006300000000001</v>
      </c>
      <c r="E55" s="244"/>
      <c r="F55" s="71">
        <f>D55+$E$54</f>
        <v>2.9996300000000002</v>
      </c>
      <c r="G55" s="166"/>
      <c r="H55" s="166"/>
      <c r="I55" s="139"/>
      <c r="J55" s="142"/>
      <c r="K55" s="139"/>
      <c r="L55" s="142"/>
      <c r="M55" s="142"/>
      <c r="N55" s="142"/>
      <c r="O55" s="145"/>
      <c r="P55" s="142"/>
      <c r="Q55" s="139"/>
      <c r="R55" s="157"/>
      <c r="S55" s="139"/>
      <c r="T55" s="162"/>
      <c r="U55" s="142"/>
      <c r="V55" s="162"/>
      <c r="W55" s="162"/>
      <c r="X55" s="120"/>
      <c r="Y55" s="120"/>
      <c r="Z55" s="120"/>
      <c r="AA55" s="120"/>
    </row>
    <row r="56" spans="1:27" x14ac:dyDescent="0.2">
      <c r="A56" s="142"/>
      <c r="B56" s="249"/>
      <c r="C56" s="1">
        <v>3</v>
      </c>
      <c r="D56" s="50">
        <v>3.0006400000000002</v>
      </c>
      <c r="E56" s="244"/>
      <c r="F56" s="71">
        <f>D56+$E$54</f>
        <v>2.9996400000000003</v>
      </c>
      <c r="G56" s="166"/>
      <c r="H56" s="166"/>
      <c r="I56" s="139"/>
      <c r="J56" s="142"/>
      <c r="K56" s="139"/>
      <c r="L56" s="142"/>
      <c r="M56" s="142"/>
      <c r="N56" s="142"/>
      <c r="O56" s="145"/>
      <c r="P56" s="142"/>
      <c r="Q56" s="139"/>
      <c r="R56" s="157"/>
      <c r="S56" s="139"/>
      <c r="T56" s="162"/>
      <c r="U56" s="142"/>
      <c r="V56" s="162"/>
      <c r="W56" s="162"/>
      <c r="X56" s="120"/>
      <c r="Y56" s="120"/>
      <c r="Z56" s="120"/>
      <c r="AA56" s="120"/>
    </row>
    <row r="57" spans="1:27" x14ac:dyDescent="0.2">
      <c r="A57" s="142"/>
      <c r="B57" s="249"/>
      <c r="C57" s="1">
        <v>4</v>
      </c>
      <c r="D57" s="50">
        <v>3.0006400000000002</v>
      </c>
      <c r="E57" s="244"/>
      <c r="F57" s="71">
        <f>D57+$E$54</f>
        <v>2.9996400000000003</v>
      </c>
      <c r="G57" s="166"/>
      <c r="H57" s="166"/>
      <c r="I57" s="139"/>
      <c r="J57" s="142"/>
      <c r="K57" s="139"/>
      <c r="L57" s="142"/>
      <c r="M57" s="142"/>
      <c r="N57" s="142"/>
      <c r="O57" s="145"/>
      <c r="P57" s="142"/>
      <c r="Q57" s="139"/>
      <c r="R57" s="157"/>
      <c r="S57" s="139"/>
      <c r="T57" s="162"/>
      <c r="U57" s="142"/>
      <c r="V57" s="162"/>
      <c r="W57" s="162"/>
      <c r="X57" s="120"/>
      <c r="Y57" s="120"/>
      <c r="Z57" s="120"/>
      <c r="AA57" s="120"/>
    </row>
    <row r="58" spans="1:27" x14ac:dyDescent="0.2">
      <c r="A58" s="143"/>
      <c r="B58" s="250"/>
      <c r="C58" s="1">
        <v>5</v>
      </c>
      <c r="D58" s="50">
        <v>3.0006400000000002</v>
      </c>
      <c r="E58" s="245"/>
      <c r="F58" s="71">
        <f>D58+$E$54</f>
        <v>2.9996400000000003</v>
      </c>
      <c r="G58" s="167"/>
      <c r="H58" s="167"/>
      <c r="I58" s="140"/>
      <c r="J58" s="143"/>
      <c r="K58" s="140"/>
      <c r="L58" s="143"/>
      <c r="M58" s="143"/>
      <c r="N58" s="143"/>
      <c r="O58" s="146"/>
      <c r="P58" s="143"/>
      <c r="Q58" s="140"/>
      <c r="R58" s="158"/>
      <c r="S58" s="140"/>
      <c r="T58" s="162"/>
      <c r="U58" s="143"/>
      <c r="V58" s="162"/>
      <c r="W58" s="162"/>
      <c r="X58" s="120"/>
      <c r="Y58" s="120"/>
      <c r="Z58" s="120"/>
      <c r="AA58" s="120"/>
    </row>
    <row r="59" spans="1:27" x14ac:dyDescent="0.2">
      <c r="A59" s="160" t="s">
        <v>14</v>
      </c>
      <c r="B59" s="153">
        <v>5</v>
      </c>
      <c r="C59" s="10">
        <v>1</v>
      </c>
      <c r="D59" s="50">
        <v>5.0015499999999999</v>
      </c>
      <c r="E59" s="214">
        <f>[1]dérive!$C$238*1000</f>
        <v>-1.1000000000001009E-3</v>
      </c>
      <c r="F59" s="72">
        <f>D59+$E$59</f>
        <v>5.0004499999999998</v>
      </c>
      <c r="G59" s="187">
        <f>AVERAGE(F59:F63)</f>
        <v>5.0004419999999996</v>
      </c>
      <c r="H59" s="187">
        <f>G59-B59</f>
        <v>4.4199999999960937E-4</v>
      </c>
      <c r="I59" s="138">
        <f>((MAX(D59:D63)-MIN(D59:D63))/2.33)/1000</f>
        <v>4.7210300429303238E-8</v>
      </c>
      <c r="J59" s="141">
        <f>5.5/3</f>
        <v>1.8333333333333333</v>
      </c>
      <c r="K59" s="138">
        <f>I59*J59</f>
        <v>8.6552217453722594E-8</v>
      </c>
      <c r="L59" s="160">
        <v>9.9999999999999995E-8</v>
      </c>
      <c r="M59" s="160">
        <f>SQRT(12)</f>
        <v>3.4641016151377544</v>
      </c>
      <c r="N59" s="144">
        <f>L59/M59</f>
        <v>2.8867513459481289E-8</v>
      </c>
      <c r="O59" s="144">
        <f>[1]dérive!$D$238</f>
        <v>9.9999999999999995E-7</v>
      </c>
      <c r="P59" s="160">
        <v>2</v>
      </c>
      <c r="Q59" s="138">
        <f>O59/$P$59</f>
        <v>4.9999999999999998E-7</v>
      </c>
      <c r="R59" s="156"/>
      <c r="S59" s="138">
        <f>Q59</f>
        <v>4.9999999999999998E-7</v>
      </c>
      <c r="T59" s="208">
        <f>0.001*B59/1000</f>
        <v>5.0000000000000004E-6</v>
      </c>
      <c r="U59" s="160">
        <f>SQRT(12)</f>
        <v>3.4641016151377544</v>
      </c>
      <c r="V59" s="208">
        <f>T59/$U$59</f>
        <v>1.4433756729740647E-6</v>
      </c>
      <c r="W59" s="208">
        <f>SQRT((K59^2)+(Q59^2)+(S59^2)+(V59^2))</f>
        <v>1.6096038704226238E-6</v>
      </c>
      <c r="X59" s="118"/>
      <c r="Y59" s="118"/>
      <c r="Z59" s="118"/>
      <c r="AA59" s="118"/>
    </row>
    <row r="60" spans="1:27" x14ac:dyDescent="0.2">
      <c r="A60" s="142"/>
      <c r="B60" s="247"/>
      <c r="C60" s="10">
        <v>2</v>
      </c>
      <c r="D60" s="50">
        <v>5.0015099999999997</v>
      </c>
      <c r="E60" s="244"/>
      <c r="F60" s="72">
        <f>D60+$E$59</f>
        <v>5.0004099999999996</v>
      </c>
      <c r="G60" s="185"/>
      <c r="H60" s="185"/>
      <c r="I60" s="139"/>
      <c r="J60" s="142"/>
      <c r="K60" s="139"/>
      <c r="L60" s="142"/>
      <c r="M60" s="142"/>
      <c r="N60" s="145"/>
      <c r="O60" s="145"/>
      <c r="P60" s="142"/>
      <c r="Q60" s="139"/>
      <c r="R60" s="157"/>
      <c r="S60" s="139"/>
      <c r="T60" s="162"/>
      <c r="U60" s="142"/>
      <c r="V60" s="162"/>
      <c r="W60" s="162"/>
      <c r="X60" s="120"/>
      <c r="Y60" s="120"/>
      <c r="Z60" s="120"/>
      <c r="AA60" s="120"/>
    </row>
    <row r="61" spans="1:27" x14ac:dyDescent="0.2">
      <c r="A61" s="142"/>
      <c r="B61" s="247"/>
      <c r="C61" s="1">
        <v>3</v>
      </c>
      <c r="D61" s="50">
        <v>5.0015000000000001</v>
      </c>
      <c r="E61" s="244"/>
      <c r="F61" s="72">
        <f>D61+$E$59</f>
        <v>5.0004</v>
      </c>
      <c r="G61" s="185"/>
      <c r="H61" s="185"/>
      <c r="I61" s="139"/>
      <c r="J61" s="142"/>
      <c r="K61" s="139"/>
      <c r="L61" s="142"/>
      <c r="M61" s="142"/>
      <c r="N61" s="145"/>
      <c r="O61" s="145"/>
      <c r="P61" s="142"/>
      <c r="Q61" s="139"/>
      <c r="R61" s="157"/>
      <c r="S61" s="139"/>
      <c r="T61" s="162"/>
      <c r="U61" s="142"/>
      <c r="V61" s="162"/>
      <c r="W61" s="162"/>
      <c r="X61" s="120"/>
      <c r="Y61" s="120"/>
      <c r="Z61" s="120"/>
      <c r="AA61" s="120"/>
    </row>
    <row r="62" spans="1:27" x14ac:dyDescent="0.2">
      <c r="A62" s="142"/>
      <c r="B62" s="247"/>
      <c r="C62" s="1">
        <v>4</v>
      </c>
      <c r="D62" s="50">
        <v>5.0015400000000003</v>
      </c>
      <c r="E62" s="244"/>
      <c r="F62" s="72">
        <f>D62+$E$59</f>
        <v>5.0004400000000002</v>
      </c>
      <c r="G62" s="185"/>
      <c r="H62" s="185"/>
      <c r="I62" s="139"/>
      <c r="J62" s="142"/>
      <c r="K62" s="139"/>
      <c r="L62" s="142"/>
      <c r="M62" s="142"/>
      <c r="N62" s="145"/>
      <c r="O62" s="145"/>
      <c r="P62" s="142"/>
      <c r="Q62" s="139"/>
      <c r="R62" s="157"/>
      <c r="S62" s="139"/>
      <c r="T62" s="162"/>
      <c r="U62" s="142"/>
      <c r="V62" s="162"/>
      <c r="W62" s="162"/>
      <c r="X62" s="120"/>
      <c r="Y62" s="120"/>
      <c r="Z62" s="120"/>
      <c r="AA62" s="120"/>
    </row>
    <row r="63" spans="1:27" x14ac:dyDescent="0.2">
      <c r="A63" s="142"/>
      <c r="B63" s="248"/>
      <c r="C63" s="1">
        <v>5</v>
      </c>
      <c r="D63" s="50">
        <v>5.0016100000000003</v>
      </c>
      <c r="E63" s="245"/>
      <c r="F63" s="72">
        <f>D63+$E$59</f>
        <v>5.0005100000000002</v>
      </c>
      <c r="G63" s="186"/>
      <c r="H63" s="186"/>
      <c r="I63" s="140"/>
      <c r="J63" s="143"/>
      <c r="K63" s="140"/>
      <c r="L63" s="142"/>
      <c r="M63" s="142"/>
      <c r="N63" s="145"/>
      <c r="O63" s="146"/>
      <c r="P63" s="142"/>
      <c r="Q63" s="140"/>
      <c r="R63" s="158"/>
      <c r="S63" s="140"/>
      <c r="T63" s="162"/>
      <c r="U63" s="142"/>
      <c r="V63" s="162"/>
      <c r="W63" s="162"/>
      <c r="X63" s="120"/>
      <c r="Y63" s="120"/>
      <c r="Z63" s="120"/>
      <c r="AA63" s="120"/>
    </row>
    <row r="64" spans="1:27" x14ac:dyDescent="0.2">
      <c r="A64" s="142"/>
      <c r="B64" s="153">
        <v>10</v>
      </c>
      <c r="C64" s="1">
        <v>1</v>
      </c>
      <c r="D64" s="48">
        <v>10.002750000000001</v>
      </c>
      <c r="E64" s="214">
        <f>[1]dérive!$C$239*1000</f>
        <v>-2.5999999999992696E-3</v>
      </c>
      <c r="F64" s="72">
        <f>D64+$E$64</f>
        <v>10.000150000000001</v>
      </c>
      <c r="G64" s="187">
        <f>AVERAGE(F64:F68)</f>
        <v>10.000172000000001</v>
      </c>
      <c r="H64" s="187">
        <f>G64-B64</f>
        <v>1.7200000000094917E-4</v>
      </c>
      <c r="I64" s="138">
        <f>((MAX(D64:D68)-MIN(D64:D68))/2.33)/1000</f>
        <v>7.7253218884245084E-8</v>
      </c>
      <c r="J64" s="141">
        <f>5.5/3</f>
        <v>1.8333333333333333</v>
      </c>
      <c r="K64" s="138">
        <f>I64*J64</f>
        <v>1.4163090128778264E-7</v>
      </c>
      <c r="L64" s="142"/>
      <c r="M64" s="142"/>
      <c r="N64" s="145"/>
      <c r="O64" s="144">
        <f>[1]dérive!$D$239</f>
        <v>1.9999999999999999E-6</v>
      </c>
      <c r="P64" s="142"/>
      <c r="Q64" s="138">
        <f>O64/$P$59</f>
        <v>9.9999999999999995E-7</v>
      </c>
      <c r="R64" s="156"/>
      <c r="S64" s="138">
        <f>Q64</f>
        <v>9.9999999999999995E-7</v>
      </c>
      <c r="T64" s="208">
        <f>0.001*B64/1000</f>
        <v>1.0000000000000001E-5</v>
      </c>
      <c r="U64" s="142"/>
      <c r="V64" s="208">
        <f>T64/$U$59</f>
        <v>2.8867513459481293E-6</v>
      </c>
      <c r="W64" s="208">
        <f>SQRT((K64^2)+(Q64^2)+(S64^2)+(V64^2))</f>
        <v>3.2176688216056243E-6</v>
      </c>
      <c r="X64" s="120"/>
      <c r="Y64" s="120"/>
      <c r="Z64" s="120"/>
      <c r="AA64" s="120"/>
    </row>
    <row r="65" spans="1:27" x14ac:dyDescent="0.2">
      <c r="A65" s="142"/>
      <c r="B65" s="247"/>
      <c r="C65" s="1">
        <v>2</v>
      </c>
      <c r="D65" s="48">
        <v>10.00272</v>
      </c>
      <c r="E65" s="244"/>
      <c r="F65" s="72">
        <f>D65+$E$64</f>
        <v>10.000120000000001</v>
      </c>
      <c r="G65" s="185"/>
      <c r="H65" s="185"/>
      <c r="I65" s="139"/>
      <c r="J65" s="142"/>
      <c r="K65" s="139"/>
      <c r="L65" s="142"/>
      <c r="M65" s="142"/>
      <c r="N65" s="145"/>
      <c r="O65" s="145"/>
      <c r="P65" s="142"/>
      <c r="Q65" s="139"/>
      <c r="R65" s="157"/>
      <c r="S65" s="139"/>
      <c r="T65" s="162"/>
      <c r="U65" s="142"/>
      <c r="V65" s="162"/>
      <c r="W65" s="162"/>
      <c r="X65" s="120"/>
      <c r="Y65" s="120"/>
      <c r="Z65" s="120"/>
      <c r="AA65" s="120"/>
    </row>
    <row r="66" spans="1:27" x14ac:dyDescent="0.2">
      <c r="A66" s="142"/>
      <c r="B66" s="247"/>
      <c r="C66" s="1">
        <v>3</v>
      </c>
      <c r="D66" s="48">
        <v>10.002750000000001</v>
      </c>
      <c r="E66" s="244"/>
      <c r="F66" s="72">
        <f>D66+$E$64</f>
        <v>10.000150000000001</v>
      </c>
      <c r="G66" s="185"/>
      <c r="H66" s="185"/>
      <c r="I66" s="139"/>
      <c r="J66" s="142"/>
      <c r="K66" s="139"/>
      <c r="L66" s="142"/>
      <c r="M66" s="142"/>
      <c r="N66" s="145"/>
      <c r="O66" s="145"/>
      <c r="P66" s="142"/>
      <c r="Q66" s="139"/>
      <c r="R66" s="157"/>
      <c r="S66" s="139"/>
      <c r="T66" s="162"/>
      <c r="U66" s="142"/>
      <c r="V66" s="162"/>
      <c r="W66" s="162"/>
      <c r="X66" s="120"/>
      <c r="Y66" s="120"/>
      <c r="Z66" s="120"/>
      <c r="AA66" s="120"/>
    </row>
    <row r="67" spans="1:27" x14ac:dyDescent="0.2">
      <c r="A67" s="142"/>
      <c r="B67" s="247"/>
      <c r="C67" s="1">
        <v>4</v>
      </c>
      <c r="D67" s="48">
        <v>10.002739999999999</v>
      </c>
      <c r="E67" s="244"/>
      <c r="F67" s="72">
        <f>D67+$E$64</f>
        <v>10.00014</v>
      </c>
      <c r="G67" s="185"/>
      <c r="H67" s="185"/>
      <c r="I67" s="139"/>
      <c r="J67" s="142"/>
      <c r="K67" s="139"/>
      <c r="L67" s="142"/>
      <c r="M67" s="142"/>
      <c r="N67" s="145"/>
      <c r="O67" s="145"/>
      <c r="P67" s="142"/>
      <c r="Q67" s="139"/>
      <c r="R67" s="157"/>
      <c r="S67" s="139"/>
      <c r="T67" s="162"/>
      <c r="U67" s="142"/>
      <c r="V67" s="162"/>
      <c r="W67" s="162"/>
      <c r="X67" s="120"/>
      <c r="Y67" s="120"/>
      <c r="Z67" s="120"/>
      <c r="AA67" s="120"/>
    </row>
    <row r="68" spans="1:27" x14ac:dyDescent="0.2">
      <c r="A68" s="142"/>
      <c r="B68" s="248"/>
      <c r="C68" s="1">
        <v>5</v>
      </c>
      <c r="D68" s="48">
        <v>10.0029</v>
      </c>
      <c r="E68" s="245"/>
      <c r="F68" s="72">
        <f>D68+$E$64</f>
        <v>10.000300000000001</v>
      </c>
      <c r="G68" s="186"/>
      <c r="H68" s="186"/>
      <c r="I68" s="140"/>
      <c r="J68" s="143"/>
      <c r="K68" s="140"/>
      <c r="L68" s="142"/>
      <c r="M68" s="142"/>
      <c r="N68" s="145"/>
      <c r="O68" s="146"/>
      <c r="P68" s="142"/>
      <c r="Q68" s="140"/>
      <c r="R68" s="158"/>
      <c r="S68" s="140"/>
      <c r="T68" s="162"/>
      <c r="U68" s="142"/>
      <c r="V68" s="162"/>
      <c r="W68" s="162"/>
      <c r="X68" s="120"/>
      <c r="Y68" s="120"/>
      <c r="Z68" s="120"/>
      <c r="AA68" s="120"/>
    </row>
    <row r="69" spans="1:27" x14ac:dyDescent="0.2">
      <c r="A69" s="142"/>
      <c r="B69" s="153">
        <v>15</v>
      </c>
      <c r="C69" s="1">
        <v>1</v>
      </c>
      <c r="D69" s="48">
        <v>15.005710000000001</v>
      </c>
      <c r="E69" s="305">
        <f>[1]dérive!$C$240*1000</f>
        <v>-6.0000000000002274E-3</v>
      </c>
      <c r="F69" s="72">
        <f>D69+$E$69</f>
        <v>14.99971</v>
      </c>
      <c r="G69" s="187">
        <f>AVERAGE(F69:F73)</f>
        <v>14.999853999999999</v>
      </c>
      <c r="H69" s="187">
        <f>G69-B69</f>
        <v>-1.4600000000086766E-4</v>
      </c>
      <c r="I69" s="138">
        <f>((MAX(D69:D73)-MIN(D69:D73))/2.33)/1000</f>
        <v>1.4592274678092825E-7</v>
      </c>
      <c r="J69" s="141">
        <f>5.5/3</f>
        <v>1.8333333333333333</v>
      </c>
      <c r="K69" s="138">
        <f>I69*J69</f>
        <v>2.6752503576503513E-7</v>
      </c>
      <c r="L69" s="142"/>
      <c r="M69" s="142"/>
      <c r="N69" s="145"/>
      <c r="O69" s="144">
        <f>[1]dérive!$D$240</f>
        <v>3.0000000000000001E-6</v>
      </c>
      <c r="P69" s="142"/>
      <c r="Q69" s="138">
        <f>O69/$P$59</f>
        <v>1.5E-6</v>
      </c>
      <c r="R69" s="156"/>
      <c r="S69" s="138">
        <f>Q69</f>
        <v>1.5E-6</v>
      </c>
      <c r="T69" s="208">
        <f>0.001*B69/1000</f>
        <v>1.4999999999999999E-5</v>
      </c>
      <c r="U69" s="142"/>
      <c r="V69" s="208">
        <f>T69/$U$59</f>
        <v>4.3301270189221934E-6</v>
      </c>
      <c r="W69" s="208">
        <f>SQRT((K69^2)+(Q69^2)+(S69^2)+(V69^2))</f>
        <v>4.8292411044346383E-6</v>
      </c>
      <c r="X69" s="120"/>
      <c r="Y69" s="120"/>
      <c r="Z69" s="120"/>
      <c r="AA69" s="120"/>
    </row>
    <row r="70" spans="1:27" x14ac:dyDescent="0.2">
      <c r="A70" s="142"/>
      <c r="B70" s="247"/>
      <c r="C70" s="1">
        <v>2</v>
      </c>
      <c r="D70" s="48">
        <v>15.0059</v>
      </c>
      <c r="E70" s="306"/>
      <c r="F70" s="72">
        <f>D70+$E$69</f>
        <v>14.9999</v>
      </c>
      <c r="G70" s="185"/>
      <c r="H70" s="185"/>
      <c r="I70" s="139"/>
      <c r="J70" s="142"/>
      <c r="K70" s="139"/>
      <c r="L70" s="142"/>
      <c r="M70" s="142"/>
      <c r="N70" s="145"/>
      <c r="O70" s="145"/>
      <c r="P70" s="142"/>
      <c r="Q70" s="139"/>
      <c r="R70" s="157"/>
      <c r="S70" s="139"/>
      <c r="T70" s="162"/>
      <c r="U70" s="142"/>
      <c r="V70" s="162"/>
      <c r="W70" s="162"/>
      <c r="X70" s="120"/>
      <c r="Y70" s="120"/>
      <c r="Z70" s="120"/>
      <c r="AA70" s="120"/>
    </row>
    <row r="71" spans="1:27" x14ac:dyDescent="0.2">
      <c r="A71" s="142"/>
      <c r="B71" s="247"/>
      <c r="C71" s="1">
        <v>3</v>
      </c>
      <c r="D71" s="48">
        <v>15.00605</v>
      </c>
      <c r="E71" s="306"/>
      <c r="F71" s="72">
        <f>D71+$E$69</f>
        <v>15.00005</v>
      </c>
      <c r="G71" s="185"/>
      <c r="H71" s="185"/>
      <c r="I71" s="139"/>
      <c r="J71" s="142"/>
      <c r="K71" s="139"/>
      <c r="L71" s="142"/>
      <c r="M71" s="142"/>
      <c r="N71" s="145"/>
      <c r="O71" s="145"/>
      <c r="P71" s="142"/>
      <c r="Q71" s="139"/>
      <c r="R71" s="157"/>
      <c r="S71" s="139"/>
      <c r="T71" s="162"/>
      <c r="U71" s="142"/>
      <c r="V71" s="162"/>
      <c r="W71" s="162"/>
      <c r="X71" s="120"/>
      <c r="Y71" s="120"/>
      <c r="Z71" s="120"/>
      <c r="AA71" s="120"/>
    </row>
    <row r="72" spans="1:27" x14ac:dyDescent="0.2">
      <c r="A72" s="142"/>
      <c r="B72" s="247"/>
      <c r="C72" s="1">
        <v>4</v>
      </c>
      <c r="D72" s="48">
        <v>15.005879999999999</v>
      </c>
      <c r="E72" s="306"/>
      <c r="F72" s="72">
        <f>D72+$E$69</f>
        <v>14.999879999999999</v>
      </c>
      <c r="G72" s="185"/>
      <c r="H72" s="185"/>
      <c r="I72" s="139"/>
      <c r="J72" s="142"/>
      <c r="K72" s="139"/>
      <c r="L72" s="142"/>
      <c r="M72" s="142"/>
      <c r="N72" s="145"/>
      <c r="O72" s="145"/>
      <c r="P72" s="142"/>
      <c r="Q72" s="139"/>
      <c r="R72" s="157"/>
      <c r="S72" s="139"/>
      <c r="T72" s="162"/>
      <c r="U72" s="142"/>
      <c r="V72" s="162"/>
      <c r="W72" s="162"/>
      <c r="X72" s="120"/>
      <c r="Y72" s="120"/>
      <c r="Z72" s="120"/>
      <c r="AA72" s="120"/>
    </row>
    <row r="73" spans="1:27" x14ac:dyDescent="0.2">
      <c r="A73" s="142"/>
      <c r="B73" s="248"/>
      <c r="C73" s="1">
        <v>5</v>
      </c>
      <c r="D73" s="48">
        <v>15.00573</v>
      </c>
      <c r="E73" s="307"/>
      <c r="F73" s="72">
        <f>D73+$E$69</f>
        <v>14.99973</v>
      </c>
      <c r="G73" s="186"/>
      <c r="H73" s="186"/>
      <c r="I73" s="140"/>
      <c r="J73" s="143"/>
      <c r="K73" s="140"/>
      <c r="L73" s="142"/>
      <c r="M73" s="142"/>
      <c r="N73" s="145"/>
      <c r="O73" s="146"/>
      <c r="P73" s="142"/>
      <c r="Q73" s="140"/>
      <c r="R73" s="158"/>
      <c r="S73" s="140"/>
      <c r="T73" s="162"/>
      <c r="U73" s="142"/>
      <c r="V73" s="162"/>
      <c r="W73" s="162"/>
      <c r="X73" s="120"/>
      <c r="Y73" s="120"/>
      <c r="Z73" s="120"/>
      <c r="AA73" s="120"/>
    </row>
    <row r="74" spans="1:27" x14ac:dyDescent="0.2">
      <c r="A74" s="142"/>
      <c r="B74" s="153">
        <v>20</v>
      </c>
      <c r="C74" s="1">
        <v>1</v>
      </c>
      <c r="D74" s="48">
        <v>20.010059999999999</v>
      </c>
      <c r="E74" s="211">
        <f>[1]dérive!$C$241*1000</f>
        <v>-1.0000000000001563E-2</v>
      </c>
      <c r="F74" s="72">
        <f>D74+$E$74</f>
        <v>20.000059999999998</v>
      </c>
      <c r="G74" s="187">
        <f>AVERAGE(F74:F78)</f>
        <v>19.999817999999998</v>
      </c>
      <c r="H74" s="187">
        <f>G74-B74</f>
        <v>-1.8200000000234695E-4</v>
      </c>
      <c r="I74" s="138">
        <f>((MAX(D74:D78)-MIN(D74:D78))/2.33)/1000</f>
        <v>1.7167381974208915E-7</v>
      </c>
      <c r="J74" s="141">
        <f>5.5/3</f>
        <v>1.8333333333333333</v>
      </c>
      <c r="K74" s="138">
        <f>I74*J74</f>
        <v>3.1473533619383009E-7</v>
      </c>
      <c r="L74" s="142"/>
      <c r="M74" s="142"/>
      <c r="N74" s="145"/>
      <c r="O74" s="144">
        <f>[1]dérive!$D$241</f>
        <v>3.9999999999999998E-6</v>
      </c>
      <c r="P74" s="142"/>
      <c r="Q74" s="138">
        <f>O74/$P$59</f>
        <v>1.9999999999999999E-6</v>
      </c>
      <c r="R74" s="156"/>
      <c r="S74" s="138">
        <f>Q74</f>
        <v>1.9999999999999999E-6</v>
      </c>
      <c r="T74" s="208">
        <f>0.001*B74/1000</f>
        <v>2.0000000000000002E-5</v>
      </c>
      <c r="U74" s="142"/>
      <c r="V74" s="208">
        <f>T74/$U$59</f>
        <v>5.7735026918962587E-6</v>
      </c>
      <c r="W74" s="208">
        <f>SQRT((K74^2)+(Q74^2)+(S74^2)+(V74^2))</f>
        <v>6.4367997999924149E-6</v>
      </c>
      <c r="X74" s="120"/>
      <c r="Y74" s="120"/>
      <c r="Z74" s="120"/>
      <c r="AA74" s="120"/>
    </row>
    <row r="75" spans="1:27" x14ac:dyDescent="0.2">
      <c r="A75" s="142"/>
      <c r="B75" s="247"/>
      <c r="C75" s="1">
        <v>2</v>
      </c>
      <c r="D75" s="48">
        <v>20.009869999999999</v>
      </c>
      <c r="E75" s="239"/>
      <c r="F75" s="72">
        <f>D75+$E$74</f>
        <v>19.999869999999998</v>
      </c>
      <c r="G75" s="185"/>
      <c r="H75" s="185"/>
      <c r="I75" s="139"/>
      <c r="J75" s="142"/>
      <c r="K75" s="139"/>
      <c r="L75" s="142"/>
      <c r="M75" s="142"/>
      <c r="N75" s="145"/>
      <c r="O75" s="145"/>
      <c r="P75" s="142"/>
      <c r="Q75" s="139"/>
      <c r="R75" s="157"/>
      <c r="S75" s="139"/>
      <c r="T75" s="162"/>
      <c r="U75" s="142"/>
      <c r="V75" s="162"/>
      <c r="W75" s="162"/>
      <c r="X75" s="120"/>
      <c r="Y75" s="120"/>
      <c r="Z75" s="120"/>
      <c r="AA75" s="120"/>
    </row>
    <row r="76" spans="1:27" x14ac:dyDescent="0.2">
      <c r="A76" s="142"/>
      <c r="B76" s="247"/>
      <c r="C76" s="1">
        <v>3</v>
      </c>
      <c r="D76" s="48">
        <v>20.00976</v>
      </c>
      <c r="E76" s="239"/>
      <c r="F76" s="72">
        <f>D76+$E$74</f>
        <v>19.999759999999998</v>
      </c>
      <c r="G76" s="185"/>
      <c r="H76" s="185"/>
      <c r="I76" s="139"/>
      <c r="J76" s="142"/>
      <c r="K76" s="139"/>
      <c r="L76" s="142"/>
      <c r="M76" s="142"/>
      <c r="N76" s="145"/>
      <c r="O76" s="145"/>
      <c r="P76" s="142"/>
      <c r="Q76" s="139"/>
      <c r="R76" s="157"/>
      <c r="S76" s="139"/>
      <c r="T76" s="162"/>
      <c r="U76" s="142"/>
      <c r="V76" s="162"/>
      <c r="W76" s="162"/>
      <c r="X76" s="120"/>
      <c r="Y76" s="120"/>
      <c r="Z76" s="120"/>
      <c r="AA76" s="120"/>
    </row>
    <row r="77" spans="1:27" x14ac:dyDescent="0.2">
      <c r="A77" s="142"/>
      <c r="B77" s="247"/>
      <c r="C77" s="1">
        <v>4</v>
      </c>
      <c r="D77" s="48">
        <v>20.009740000000001</v>
      </c>
      <c r="E77" s="239"/>
      <c r="F77" s="72">
        <f>D77+$E$74</f>
        <v>19.999739999999999</v>
      </c>
      <c r="G77" s="185"/>
      <c r="H77" s="185"/>
      <c r="I77" s="139"/>
      <c r="J77" s="142"/>
      <c r="K77" s="139"/>
      <c r="L77" s="142"/>
      <c r="M77" s="142"/>
      <c r="N77" s="145"/>
      <c r="O77" s="145"/>
      <c r="P77" s="142"/>
      <c r="Q77" s="139"/>
      <c r="R77" s="157"/>
      <c r="S77" s="139"/>
      <c r="T77" s="162"/>
      <c r="U77" s="142"/>
      <c r="V77" s="162"/>
      <c r="W77" s="162"/>
      <c r="X77" s="120"/>
      <c r="Y77" s="120"/>
      <c r="Z77" s="120"/>
      <c r="AA77" s="120"/>
    </row>
    <row r="78" spans="1:27" x14ac:dyDescent="0.2">
      <c r="A78" s="142"/>
      <c r="B78" s="248"/>
      <c r="C78" s="1">
        <v>5</v>
      </c>
      <c r="D78" s="48">
        <v>20.00966</v>
      </c>
      <c r="E78" s="240"/>
      <c r="F78" s="72">
        <f>D78+$E$74</f>
        <v>19.999659999999999</v>
      </c>
      <c r="G78" s="186"/>
      <c r="H78" s="186"/>
      <c r="I78" s="140"/>
      <c r="J78" s="143"/>
      <c r="K78" s="140"/>
      <c r="L78" s="142"/>
      <c r="M78" s="142"/>
      <c r="N78" s="145"/>
      <c r="O78" s="146"/>
      <c r="P78" s="142"/>
      <c r="Q78" s="140"/>
      <c r="R78" s="158"/>
      <c r="S78" s="140"/>
      <c r="T78" s="162"/>
      <c r="U78" s="142"/>
      <c r="V78" s="162"/>
      <c r="W78" s="162"/>
      <c r="X78" s="120"/>
      <c r="Y78" s="120"/>
      <c r="Z78" s="120"/>
      <c r="AA78" s="120"/>
    </row>
    <row r="79" spans="1:27" x14ac:dyDescent="0.2">
      <c r="A79" s="142"/>
      <c r="B79" s="153">
        <v>30</v>
      </c>
      <c r="C79" s="1">
        <v>1</v>
      </c>
      <c r="D79" s="49">
        <v>30.006599999999999</v>
      </c>
      <c r="E79" s="211">
        <f>[1]dérive!$C$244*1000</f>
        <v>-4.0000000000013358E-3</v>
      </c>
      <c r="F79" s="70">
        <f>D79+$E$79</f>
        <v>30.002599999999997</v>
      </c>
      <c r="G79" s="153">
        <f>AVERAGE(F79:F83)</f>
        <v>30.002439999999996</v>
      </c>
      <c r="H79" s="153">
        <f>G79-B79</f>
        <v>2.439999999996445E-3</v>
      </c>
      <c r="I79" s="138">
        <f>((MAX(D79:D83)-MIN(D79:D83))/2.33)/1000</f>
        <v>2.1459227467761146E-7</v>
      </c>
      <c r="J79" s="141">
        <f>5.5/3</f>
        <v>1.8333333333333333</v>
      </c>
      <c r="K79" s="138">
        <f>I79*J79</f>
        <v>3.9341917024228768E-7</v>
      </c>
      <c r="L79" s="142"/>
      <c r="M79" s="142"/>
      <c r="N79" s="142"/>
      <c r="O79" s="144">
        <f>[1]dérive!$D$244</f>
        <v>6.0000000000000002E-6</v>
      </c>
      <c r="P79" s="142"/>
      <c r="Q79" s="138">
        <f>O79/$P$59</f>
        <v>3.0000000000000001E-6</v>
      </c>
      <c r="R79" s="156"/>
      <c r="S79" s="138">
        <f>Q79</f>
        <v>3.0000000000000001E-6</v>
      </c>
      <c r="T79" s="208">
        <f>0.001*B79/1000</f>
        <v>2.9999999999999997E-5</v>
      </c>
      <c r="U79" s="142"/>
      <c r="V79" s="208">
        <f>T79/$U$59</f>
        <v>8.6602540378443868E-6</v>
      </c>
      <c r="W79" s="208">
        <f>SQRT((K79^2)+(Q79^2)+(S79^2)+(V79^2))</f>
        <v>9.6516723236708636E-6</v>
      </c>
      <c r="X79" s="120"/>
      <c r="Y79" s="120"/>
      <c r="Z79" s="120"/>
      <c r="AA79" s="120"/>
    </row>
    <row r="80" spans="1:27" x14ac:dyDescent="0.2">
      <c r="A80" s="142"/>
      <c r="B80" s="247"/>
      <c r="C80" s="1">
        <v>2</v>
      </c>
      <c r="D80" s="49">
        <v>30.0062</v>
      </c>
      <c r="E80" s="239"/>
      <c r="F80" s="70">
        <f>D80+$E$79</f>
        <v>30.002199999999998</v>
      </c>
      <c r="G80" s="154"/>
      <c r="H80" s="154"/>
      <c r="I80" s="139"/>
      <c r="J80" s="142"/>
      <c r="K80" s="139"/>
      <c r="L80" s="142"/>
      <c r="M80" s="142"/>
      <c r="N80" s="142"/>
      <c r="O80" s="145"/>
      <c r="P80" s="142"/>
      <c r="Q80" s="139"/>
      <c r="R80" s="157"/>
      <c r="S80" s="139"/>
      <c r="T80" s="162"/>
      <c r="U80" s="142"/>
      <c r="V80" s="162"/>
      <c r="W80" s="162"/>
      <c r="X80" s="120"/>
      <c r="Y80" s="120"/>
      <c r="Z80" s="120"/>
      <c r="AA80" s="120"/>
    </row>
    <row r="81" spans="1:27" x14ac:dyDescent="0.2">
      <c r="A81" s="142"/>
      <c r="B81" s="247"/>
      <c r="C81" s="1">
        <v>3</v>
      </c>
      <c r="D81" s="49">
        <v>30.006699999999999</v>
      </c>
      <c r="E81" s="239"/>
      <c r="F81" s="70">
        <f>D81+$E$79</f>
        <v>30.002699999999997</v>
      </c>
      <c r="G81" s="154"/>
      <c r="H81" s="154"/>
      <c r="I81" s="139"/>
      <c r="J81" s="142"/>
      <c r="K81" s="139"/>
      <c r="L81" s="142"/>
      <c r="M81" s="142"/>
      <c r="N81" s="142"/>
      <c r="O81" s="145"/>
      <c r="P81" s="142"/>
      <c r="Q81" s="139"/>
      <c r="R81" s="157"/>
      <c r="S81" s="139"/>
      <c r="T81" s="162"/>
      <c r="U81" s="142"/>
      <c r="V81" s="162"/>
      <c r="W81" s="162"/>
      <c r="X81" s="120"/>
      <c r="Y81" s="120"/>
      <c r="Z81" s="120"/>
      <c r="AA81" s="120"/>
    </row>
    <row r="82" spans="1:27" x14ac:dyDescent="0.2">
      <c r="A82" s="142"/>
      <c r="B82" s="247"/>
      <c r="C82" s="1">
        <v>4</v>
      </c>
      <c r="D82" s="49">
        <v>30.0063</v>
      </c>
      <c r="E82" s="239"/>
      <c r="F82" s="70">
        <f>D82+$E$79</f>
        <v>30.002299999999998</v>
      </c>
      <c r="G82" s="154"/>
      <c r="H82" s="154"/>
      <c r="I82" s="139"/>
      <c r="J82" s="142"/>
      <c r="K82" s="139"/>
      <c r="L82" s="142"/>
      <c r="M82" s="142"/>
      <c r="N82" s="142"/>
      <c r="O82" s="145"/>
      <c r="P82" s="142"/>
      <c r="Q82" s="139"/>
      <c r="R82" s="157"/>
      <c r="S82" s="139"/>
      <c r="T82" s="162"/>
      <c r="U82" s="142"/>
      <c r="V82" s="162"/>
      <c r="W82" s="162"/>
      <c r="X82" s="120"/>
      <c r="Y82" s="120"/>
      <c r="Z82" s="120"/>
      <c r="AA82" s="120"/>
    </row>
    <row r="83" spans="1:27" x14ac:dyDescent="0.2">
      <c r="A83" s="143"/>
      <c r="B83" s="248"/>
      <c r="C83" s="1">
        <v>5</v>
      </c>
      <c r="D83" s="49">
        <v>30.006399999999999</v>
      </c>
      <c r="E83" s="240"/>
      <c r="F83" s="70">
        <f>D83+$E$79</f>
        <v>30.002399999999998</v>
      </c>
      <c r="G83" s="155"/>
      <c r="H83" s="155"/>
      <c r="I83" s="140"/>
      <c r="J83" s="143"/>
      <c r="K83" s="140"/>
      <c r="L83" s="143"/>
      <c r="M83" s="143"/>
      <c r="N83" s="143"/>
      <c r="O83" s="146"/>
      <c r="P83" s="143"/>
      <c r="Q83" s="140"/>
      <c r="R83" s="158"/>
      <c r="S83" s="140"/>
      <c r="T83" s="162"/>
      <c r="U83" s="143"/>
      <c r="V83" s="162"/>
      <c r="W83" s="162"/>
      <c r="X83" s="120"/>
      <c r="Y83" s="120"/>
      <c r="Z83" s="120"/>
      <c r="AA83" s="120"/>
    </row>
    <row r="84" spans="1:27" x14ac:dyDescent="0.2">
      <c r="A84" s="160" t="s">
        <v>15</v>
      </c>
      <c r="B84" s="147">
        <v>50</v>
      </c>
      <c r="C84" s="1">
        <v>1</v>
      </c>
      <c r="D84" s="49">
        <v>50.007399999999997</v>
      </c>
      <c r="E84" s="211">
        <f>[1]dérive!$C$245*1000</f>
        <v>-2.0000000000024443E-3</v>
      </c>
      <c r="F84" s="70">
        <f>D84+$E$84</f>
        <v>50.005399999999995</v>
      </c>
      <c r="G84" s="153">
        <f>AVERAGE(F84:F88)</f>
        <v>50.006119999999996</v>
      </c>
      <c r="H84" s="153">
        <f>G84-B84</f>
        <v>6.1199999999956844E-3</v>
      </c>
      <c r="I84" s="138">
        <f>((MAX(D84:D88)-MIN(D84:D88))/2.33)/1000</f>
        <v>5.5793991416331455E-7</v>
      </c>
      <c r="J84" s="141">
        <f>5.5/3</f>
        <v>1.8333333333333333</v>
      </c>
      <c r="K84" s="138">
        <f>I84*J84</f>
        <v>1.0228898426327433E-6</v>
      </c>
      <c r="L84" s="160">
        <v>9.9999999999999995E-7</v>
      </c>
      <c r="M84" s="160">
        <f>SQRT(12)</f>
        <v>3.4641016151377544</v>
      </c>
      <c r="N84" s="144">
        <f>L84/M84</f>
        <v>2.8867513459481289E-7</v>
      </c>
      <c r="O84" s="144">
        <f>[1]dérive!$D$245</f>
        <v>1.0000000000000001E-5</v>
      </c>
      <c r="P84" s="160">
        <v>2</v>
      </c>
      <c r="Q84" s="138">
        <f>O84/$P$84</f>
        <v>5.0000000000000004E-6</v>
      </c>
      <c r="R84" s="156"/>
      <c r="S84" s="138">
        <f>Q84</f>
        <v>5.0000000000000004E-6</v>
      </c>
      <c r="T84" s="208">
        <f>0.001*B84/1000</f>
        <v>5.0000000000000002E-5</v>
      </c>
      <c r="U84" s="160">
        <f>SQRT(12)</f>
        <v>3.4641016151377544</v>
      </c>
      <c r="V84" s="208">
        <f>T84/$U$84</f>
        <v>1.4433756729740646E-5</v>
      </c>
      <c r="W84" s="208">
        <f>SQRT((K84^2)+(Q84^2)+(S84^2)+(V84^2))</f>
        <v>1.6105267367029171E-5</v>
      </c>
      <c r="X84" s="118"/>
      <c r="Y84" s="118"/>
      <c r="Z84" s="118"/>
      <c r="AA84" s="118"/>
    </row>
    <row r="85" spans="1:27" x14ac:dyDescent="0.2">
      <c r="A85" s="232"/>
      <c r="B85" s="234"/>
      <c r="C85" s="1">
        <v>2</v>
      </c>
      <c r="D85" s="49">
        <v>50.008299999999998</v>
      </c>
      <c r="E85" s="239"/>
      <c r="F85" s="70">
        <f>D85+$E$84</f>
        <v>50.006299999999996</v>
      </c>
      <c r="G85" s="242"/>
      <c r="H85" s="242"/>
      <c r="I85" s="139"/>
      <c r="J85" s="142"/>
      <c r="K85" s="246"/>
      <c r="L85" s="232"/>
      <c r="M85" s="232"/>
      <c r="N85" s="145"/>
      <c r="O85" s="145"/>
      <c r="P85" s="232"/>
      <c r="Q85" s="246"/>
      <c r="R85" s="296"/>
      <c r="S85" s="139"/>
      <c r="T85" s="162"/>
      <c r="U85" s="232"/>
      <c r="V85" s="162"/>
      <c r="W85" s="162"/>
      <c r="X85" s="120"/>
      <c r="Y85" s="120"/>
      <c r="Z85" s="120"/>
      <c r="AA85" s="120"/>
    </row>
    <row r="86" spans="1:27" x14ac:dyDescent="0.2">
      <c r="A86" s="232"/>
      <c r="B86" s="234"/>
      <c r="C86" s="1">
        <v>3</v>
      </c>
      <c r="D86" s="49">
        <v>50.008699999999997</v>
      </c>
      <c r="E86" s="239"/>
      <c r="F86" s="70">
        <f>D86+$E$84</f>
        <v>50.006699999999995</v>
      </c>
      <c r="G86" s="242"/>
      <c r="H86" s="242"/>
      <c r="I86" s="139"/>
      <c r="J86" s="142"/>
      <c r="K86" s="246"/>
      <c r="L86" s="232"/>
      <c r="M86" s="232"/>
      <c r="N86" s="145"/>
      <c r="O86" s="145"/>
      <c r="P86" s="232"/>
      <c r="Q86" s="246"/>
      <c r="R86" s="296"/>
      <c r="S86" s="139"/>
      <c r="T86" s="162"/>
      <c r="U86" s="232"/>
      <c r="V86" s="162"/>
      <c r="W86" s="162"/>
      <c r="X86" s="120"/>
      <c r="Y86" s="120"/>
      <c r="Z86" s="120"/>
      <c r="AA86" s="120"/>
    </row>
    <row r="87" spans="1:27" x14ac:dyDescent="0.2">
      <c r="A87" s="232"/>
      <c r="B87" s="234"/>
      <c r="C87" s="1">
        <v>4</v>
      </c>
      <c r="D87" s="49">
        <v>50.008200000000002</v>
      </c>
      <c r="E87" s="239"/>
      <c r="F87" s="70">
        <f>D87+$E$84</f>
        <v>50.0062</v>
      </c>
      <c r="G87" s="242"/>
      <c r="H87" s="242"/>
      <c r="I87" s="139"/>
      <c r="J87" s="142"/>
      <c r="K87" s="246"/>
      <c r="L87" s="232"/>
      <c r="M87" s="232"/>
      <c r="N87" s="145"/>
      <c r="O87" s="145"/>
      <c r="P87" s="232"/>
      <c r="Q87" s="246"/>
      <c r="R87" s="296"/>
      <c r="S87" s="139"/>
      <c r="T87" s="162"/>
      <c r="U87" s="232"/>
      <c r="V87" s="162"/>
      <c r="W87" s="162"/>
      <c r="X87" s="120"/>
      <c r="Y87" s="120"/>
      <c r="Z87" s="120"/>
      <c r="AA87" s="120"/>
    </row>
    <row r="88" spans="1:27" x14ac:dyDescent="0.2">
      <c r="A88" s="232"/>
      <c r="B88" s="235"/>
      <c r="C88" s="1">
        <v>5</v>
      </c>
      <c r="D88" s="49">
        <v>50.008000000000003</v>
      </c>
      <c r="E88" s="240"/>
      <c r="F88" s="70">
        <f>D88+$E$84</f>
        <v>50.006</v>
      </c>
      <c r="G88" s="243"/>
      <c r="H88" s="243"/>
      <c r="I88" s="140"/>
      <c r="J88" s="143"/>
      <c r="K88" s="260"/>
      <c r="L88" s="232"/>
      <c r="M88" s="232"/>
      <c r="N88" s="145"/>
      <c r="O88" s="146"/>
      <c r="P88" s="232"/>
      <c r="Q88" s="260"/>
      <c r="R88" s="297"/>
      <c r="S88" s="140"/>
      <c r="T88" s="162"/>
      <c r="U88" s="232"/>
      <c r="V88" s="162"/>
      <c r="W88" s="162"/>
      <c r="X88" s="120"/>
      <c r="Y88" s="120"/>
      <c r="Z88" s="120"/>
      <c r="AA88" s="120"/>
    </row>
    <row r="89" spans="1:27" x14ac:dyDescent="0.2">
      <c r="A89" s="232"/>
      <c r="B89" s="147">
        <v>100</v>
      </c>
      <c r="C89" s="1">
        <v>1</v>
      </c>
      <c r="D89" s="49">
        <v>100.01819999999999</v>
      </c>
      <c r="E89" s="211">
        <f>[1]dérive!$C$246*1000</f>
        <v>-7.9999999999955662E-3</v>
      </c>
      <c r="F89" s="70">
        <f>D89+$E$89</f>
        <v>100.0102</v>
      </c>
      <c r="G89" s="153">
        <f>AVERAGE(F89:F93)</f>
        <v>100.01038000000001</v>
      </c>
      <c r="H89" s="153">
        <f>G89-B89</f>
        <v>1.0380000000012046E-2</v>
      </c>
      <c r="I89" s="138">
        <f>((MAX(D89:D93)-MIN(D89:D93))/2.33)/1000</f>
        <v>7.296137339054037E-7</v>
      </c>
      <c r="J89" s="141">
        <f>5.5/3</f>
        <v>1.8333333333333333</v>
      </c>
      <c r="K89" s="138">
        <f>I89*J89</f>
        <v>1.3376251788265735E-6</v>
      </c>
      <c r="L89" s="232"/>
      <c r="M89" s="232"/>
      <c r="N89" s="145"/>
      <c r="O89" s="144">
        <f>[1]dérive!$D$246</f>
        <v>2.0000000000000002E-5</v>
      </c>
      <c r="P89" s="232"/>
      <c r="Q89" s="138">
        <f>O89/$P$84</f>
        <v>1.0000000000000001E-5</v>
      </c>
      <c r="R89" s="156"/>
      <c r="S89" s="138">
        <f>Q89</f>
        <v>1.0000000000000001E-5</v>
      </c>
      <c r="T89" s="208">
        <f>0.001*B89/1000</f>
        <v>1E-4</v>
      </c>
      <c r="U89" s="232"/>
      <c r="V89" s="208">
        <f>T89/$U$84</f>
        <v>2.8867513459481293E-5</v>
      </c>
      <c r="W89" s="208">
        <f>SQRT((K89^2)+(Q89^2)+(S89^2)+(V89^2))</f>
        <v>3.2173320848994818E-5</v>
      </c>
      <c r="X89" s="120"/>
      <c r="Y89" s="120"/>
      <c r="Z89" s="120"/>
      <c r="AA89" s="120"/>
    </row>
    <row r="90" spans="1:27" x14ac:dyDescent="0.2">
      <c r="A90" s="232"/>
      <c r="B90" s="233"/>
      <c r="C90" s="1">
        <v>2</v>
      </c>
      <c r="D90" s="49">
        <v>100.0177</v>
      </c>
      <c r="E90" s="239"/>
      <c r="F90" s="70">
        <f>D90+$E$89</f>
        <v>100.00970000000001</v>
      </c>
      <c r="G90" s="241"/>
      <c r="H90" s="241"/>
      <c r="I90" s="139"/>
      <c r="J90" s="142"/>
      <c r="K90" s="180"/>
      <c r="L90" s="232"/>
      <c r="M90" s="232"/>
      <c r="N90" s="145"/>
      <c r="O90" s="145"/>
      <c r="P90" s="232"/>
      <c r="Q90" s="180"/>
      <c r="R90" s="295"/>
      <c r="S90" s="139"/>
      <c r="T90" s="162"/>
      <c r="U90" s="232"/>
      <c r="V90" s="162"/>
      <c r="W90" s="162"/>
      <c r="X90" s="120"/>
      <c r="Y90" s="120"/>
      <c r="Z90" s="120"/>
      <c r="AA90" s="120"/>
    </row>
    <row r="91" spans="1:27" x14ac:dyDescent="0.2">
      <c r="A91" s="232"/>
      <c r="B91" s="233"/>
      <c r="C91" s="1">
        <v>3</v>
      </c>
      <c r="D91" s="49">
        <v>100.01779999999999</v>
      </c>
      <c r="E91" s="239"/>
      <c r="F91" s="70">
        <f>D91+$E$89</f>
        <v>100.0098</v>
      </c>
      <c r="G91" s="241"/>
      <c r="H91" s="241"/>
      <c r="I91" s="139"/>
      <c r="J91" s="142"/>
      <c r="K91" s="180"/>
      <c r="L91" s="232"/>
      <c r="M91" s="232"/>
      <c r="N91" s="145"/>
      <c r="O91" s="145"/>
      <c r="P91" s="232"/>
      <c r="Q91" s="180"/>
      <c r="R91" s="295"/>
      <c r="S91" s="139"/>
      <c r="T91" s="162"/>
      <c r="U91" s="232"/>
      <c r="V91" s="162"/>
      <c r="W91" s="162"/>
      <c r="X91" s="120"/>
      <c r="Y91" s="120"/>
      <c r="Z91" s="120"/>
      <c r="AA91" s="120"/>
    </row>
    <row r="92" spans="1:27" x14ac:dyDescent="0.2">
      <c r="A92" s="232"/>
      <c r="B92" s="234"/>
      <c r="C92" s="1">
        <v>4</v>
      </c>
      <c r="D92" s="49">
        <v>100.0188</v>
      </c>
      <c r="E92" s="239"/>
      <c r="F92" s="70">
        <f>D92+$E$89</f>
        <v>100.0108</v>
      </c>
      <c r="G92" s="242"/>
      <c r="H92" s="242"/>
      <c r="I92" s="139"/>
      <c r="J92" s="142"/>
      <c r="K92" s="246"/>
      <c r="L92" s="232"/>
      <c r="M92" s="232"/>
      <c r="N92" s="145"/>
      <c r="O92" s="145"/>
      <c r="P92" s="232"/>
      <c r="Q92" s="246"/>
      <c r="R92" s="296"/>
      <c r="S92" s="139"/>
      <c r="T92" s="162"/>
      <c r="U92" s="232"/>
      <c r="V92" s="162"/>
      <c r="W92" s="162"/>
      <c r="X92" s="120"/>
      <c r="Y92" s="120"/>
      <c r="Z92" s="120"/>
      <c r="AA92" s="120"/>
    </row>
    <row r="93" spans="1:27" x14ac:dyDescent="0.2">
      <c r="A93" s="232"/>
      <c r="B93" s="235"/>
      <c r="C93" s="1">
        <v>5</v>
      </c>
      <c r="D93" s="49">
        <v>100.0194</v>
      </c>
      <c r="E93" s="240"/>
      <c r="F93" s="70">
        <f>D93+$E$89</f>
        <v>100.01140000000001</v>
      </c>
      <c r="G93" s="243"/>
      <c r="H93" s="243"/>
      <c r="I93" s="140"/>
      <c r="J93" s="143"/>
      <c r="K93" s="260"/>
      <c r="L93" s="232"/>
      <c r="M93" s="232"/>
      <c r="N93" s="145"/>
      <c r="O93" s="146"/>
      <c r="P93" s="232"/>
      <c r="Q93" s="260"/>
      <c r="R93" s="297"/>
      <c r="S93" s="140"/>
      <c r="T93" s="162"/>
      <c r="U93" s="232"/>
      <c r="V93" s="162"/>
      <c r="W93" s="162"/>
      <c r="X93" s="120"/>
      <c r="Y93" s="120"/>
      <c r="Z93" s="120"/>
      <c r="AA93" s="120"/>
    </row>
    <row r="94" spans="1:27" x14ac:dyDescent="0.2">
      <c r="A94" s="232"/>
      <c r="B94" s="147">
        <v>150</v>
      </c>
      <c r="C94" s="1">
        <v>1</v>
      </c>
      <c r="D94" s="49">
        <v>150.0428</v>
      </c>
      <c r="E94" s="211">
        <f>[1]dérive!$C$247*1000</f>
        <v>-3.0000000000001137E-2</v>
      </c>
      <c r="F94" s="70">
        <f>D94+$E$94</f>
        <v>150.0128</v>
      </c>
      <c r="G94" s="153">
        <f>AVERAGE(F94:F98)</f>
        <v>150.01334</v>
      </c>
      <c r="H94" s="153">
        <f>G94-B94</f>
        <v>1.3339999999999463E-2</v>
      </c>
      <c r="I94" s="138">
        <f>((MAX(D94:D98)-MIN(D94:D98))/2.33)/1000</f>
        <v>6.0085836909426249E-7</v>
      </c>
      <c r="J94" s="141">
        <f>5.5/3</f>
        <v>1.8333333333333333</v>
      </c>
      <c r="K94" s="138">
        <f>I94*J94</f>
        <v>1.1015736766728146E-6</v>
      </c>
      <c r="L94" s="232"/>
      <c r="M94" s="232"/>
      <c r="N94" s="145"/>
      <c r="O94" s="144">
        <f>[1]dérive!$D$247</f>
        <v>3.0000000000000001E-5</v>
      </c>
      <c r="P94" s="232"/>
      <c r="Q94" s="138">
        <f>O94/$P$84</f>
        <v>1.5E-5</v>
      </c>
      <c r="R94" s="156"/>
      <c r="S94" s="138">
        <f>Q94</f>
        <v>1.5E-5</v>
      </c>
      <c r="T94" s="208">
        <f>0.001*B94/1000</f>
        <v>1.4999999999999999E-4</v>
      </c>
      <c r="U94" s="232"/>
      <c r="V94" s="208">
        <f>T94/$U$84</f>
        <v>4.3301270189221932E-5</v>
      </c>
      <c r="W94" s="208">
        <f>SQRT((K94^2)+(Q94^2)+(S94^2)+(V94^2))</f>
        <v>4.8230835204930238E-5</v>
      </c>
      <c r="X94" s="120"/>
      <c r="Y94" s="120"/>
      <c r="Z94" s="120"/>
      <c r="AA94" s="120"/>
    </row>
    <row r="95" spans="1:27" x14ac:dyDescent="0.2">
      <c r="A95" s="232"/>
      <c r="B95" s="233"/>
      <c r="C95" s="1">
        <v>2</v>
      </c>
      <c r="D95" s="49">
        <v>150.04339999999999</v>
      </c>
      <c r="E95" s="239"/>
      <c r="F95" s="70">
        <f>D95+$E$94</f>
        <v>150.01339999999999</v>
      </c>
      <c r="G95" s="241"/>
      <c r="H95" s="241"/>
      <c r="I95" s="139"/>
      <c r="J95" s="142"/>
      <c r="K95" s="180"/>
      <c r="L95" s="232"/>
      <c r="M95" s="232"/>
      <c r="N95" s="145"/>
      <c r="O95" s="145"/>
      <c r="P95" s="232"/>
      <c r="Q95" s="180"/>
      <c r="R95" s="295"/>
      <c r="S95" s="139"/>
      <c r="T95" s="162"/>
      <c r="U95" s="232"/>
      <c r="V95" s="162"/>
      <c r="W95" s="162"/>
      <c r="X95" s="120"/>
      <c r="Y95" s="120"/>
      <c r="Z95" s="120"/>
      <c r="AA95" s="120"/>
    </row>
    <row r="96" spans="1:27" x14ac:dyDescent="0.2">
      <c r="A96" s="232"/>
      <c r="B96" s="233"/>
      <c r="C96" s="1">
        <v>3</v>
      </c>
      <c r="D96" s="49">
        <v>150.04409999999999</v>
      </c>
      <c r="E96" s="239"/>
      <c r="F96" s="70">
        <f>D96+$E$94</f>
        <v>150.01409999999998</v>
      </c>
      <c r="G96" s="241"/>
      <c r="H96" s="241"/>
      <c r="I96" s="139"/>
      <c r="J96" s="142"/>
      <c r="K96" s="180"/>
      <c r="L96" s="232"/>
      <c r="M96" s="232"/>
      <c r="N96" s="145"/>
      <c r="O96" s="145"/>
      <c r="P96" s="232"/>
      <c r="Q96" s="180"/>
      <c r="R96" s="295"/>
      <c r="S96" s="139"/>
      <c r="T96" s="162"/>
      <c r="U96" s="232"/>
      <c r="V96" s="162"/>
      <c r="W96" s="162"/>
      <c r="X96" s="120"/>
      <c r="Y96" s="120"/>
      <c r="Z96" s="120"/>
      <c r="AA96" s="120"/>
    </row>
    <row r="97" spans="1:27" x14ac:dyDescent="0.2">
      <c r="A97" s="232"/>
      <c r="B97" s="234"/>
      <c r="C97" s="1">
        <v>4</v>
      </c>
      <c r="D97" s="49">
        <v>150.0437</v>
      </c>
      <c r="E97" s="239"/>
      <c r="F97" s="70">
        <f>D97+$E$94</f>
        <v>150.0137</v>
      </c>
      <c r="G97" s="242"/>
      <c r="H97" s="242"/>
      <c r="I97" s="139"/>
      <c r="J97" s="142"/>
      <c r="K97" s="246"/>
      <c r="L97" s="232"/>
      <c r="M97" s="232"/>
      <c r="N97" s="145"/>
      <c r="O97" s="145"/>
      <c r="P97" s="232"/>
      <c r="Q97" s="246"/>
      <c r="R97" s="296"/>
      <c r="S97" s="139"/>
      <c r="T97" s="162"/>
      <c r="U97" s="232"/>
      <c r="V97" s="162"/>
      <c r="W97" s="162"/>
      <c r="X97" s="120"/>
      <c r="Y97" s="120"/>
      <c r="Z97" s="120"/>
      <c r="AA97" s="120"/>
    </row>
    <row r="98" spans="1:27" x14ac:dyDescent="0.2">
      <c r="A98" s="232"/>
      <c r="B98" s="235"/>
      <c r="C98" s="1">
        <v>5</v>
      </c>
      <c r="D98" s="49">
        <v>150.0427</v>
      </c>
      <c r="E98" s="240"/>
      <c r="F98" s="70">
        <f>D98+$E$94</f>
        <v>150.0127</v>
      </c>
      <c r="G98" s="243"/>
      <c r="H98" s="243"/>
      <c r="I98" s="140"/>
      <c r="J98" s="143"/>
      <c r="K98" s="260"/>
      <c r="L98" s="232"/>
      <c r="M98" s="232"/>
      <c r="N98" s="145"/>
      <c r="O98" s="146"/>
      <c r="P98" s="232"/>
      <c r="Q98" s="260"/>
      <c r="R98" s="297"/>
      <c r="S98" s="140"/>
      <c r="T98" s="162"/>
      <c r="U98" s="232"/>
      <c r="V98" s="162"/>
      <c r="W98" s="162"/>
      <c r="X98" s="120"/>
      <c r="Y98" s="120"/>
      <c r="Z98" s="120"/>
      <c r="AA98" s="120"/>
    </row>
    <row r="99" spans="1:27" x14ac:dyDescent="0.2">
      <c r="A99" s="232"/>
      <c r="B99" s="147">
        <v>200</v>
      </c>
      <c r="C99" s="1">
        <v>1</v>
      </c>
      <c r="D99" s="49">
        <v>200.08539999999999</v>
      </c>
      <c r="E99" s="217">
        <f>[1]dérive!$C$248*1000</f>
        <v>-6.0000000000002274E-2</v>
      </c>
      <c r="F99" s="70">
        <f>D99+$E$99</f>
        <v>200.02539999999999</v>
      </c>
      <c r="G99" s="153">
        <f>AVERAGE(F99:F103)</f>
        <v>200.02482000000001</v>
      </c>
      <c r="H99" s="153">
        <f>G99-B99</f>
        <v>2.4820000000005393E-2</v>
      </c>
      <c r="I99" s="138">
        <f>((MAX(D99:D103)-MIN(D99:D103))/2.33)/1000</f>
        <v>6.866952789683566E-7</v>
      </c>
      <c r="J99" s="141">
        <f>5.5/3</f>
        <v>1.8333333333333333</v>
      </c>
      <c r="K99" s="138">
        <f>I99*J99</f>
        <v>1.2589413447753204E-6</v>
      </c>
      <c r="L99" s="232"/>
      <c r="M99" s="232"/>
      <c r="N99" s="145"/>
      <c r="O99" s="144">
        <f>[1]dérive!$D$248</f>
        <v>4.0000000000000003E-5</v>
      </c>
      <c r="P99" s="232"/>
      <c r="Q99" s="138">
        <f>O99/$P$84</f>
        <v>2.0000000000000002E-5</v>
      </c>
      <c r="R99" s="156"/>
      <c r="S99" s="138">
        <f>Q99</f>
        <v>2.0000000000000002E-5</v>
      </c>
      <c r="T99" s="208">
        <f>0.001*B99/1000</f>
        <v>2.0000000000000001E-4</v>
      </c>
      <c r="U99" s="232"/>
      <c r="V99" s="208">
        <f>T99/$U$84</f>
        <v>5.7735026918962585E-5</v>
      </c>
      <c r="W99" s="208">
        <f>SQRT((K99^2)+(Q99^2)+(S99^2)+(V99^2))</f>
        <v>6.4303330136493864E-5</v>
      </c>
      <c r="X99" s="120"/>
      <c r="Y99" s="120"/>
      <c r="Z99" s="120"/>
      <c r="AA99" s="120"/>
    </row>
    <row r="100" spans="1:27" x14ac:dyDescent="0.2">
      <c r="A100" s="232"/>
      <c r="B100" s="233"/>
      <c r="C100" s="1">
        <v>2</v>
      </c>
      <c r="D100" s="49">
        <v>200.08459999999999</v>
      </c>
      <c r="E100" s="300"/>
      <c r="F100" s="70">
        <f>D100+$E$99</f>
        <v>200.02459999999999</v>
      </c>
      <c r="G100" s="241"/>
      <c r="H100" s="241"/>
      <c r="I100" s="139"/>
      <c r="J100" s="142"/>
      <c r="K100" s="180"/>
      <c r="L100" s="232"/>
      <c r="M100" s="232"/>
      <c r="N100" s="145"/>
      <c r="O100" s="145"/>
      <c r="P100" s="232"/>
      <c r="Q100" s="180"/>
      <c r="R100" s="295"/>
      <c r="S100" s="139"/>
      <c r="T100" s="162"/>
      <c r="U100" s="232"/>
      <c r="V100" s="162"/>
      <c r="W100" s="162"/>
      <c r="X100" s="120"/>
      <c r="Y100" s="120"/>
      <c r="Z100" s="120"/>
      <c r="AA100" s="120"/>
    </row>
    <row r="101" spans="1:27" x14ac:dyDescent="0.2">
      <c r="A101" s="232"/>
      <c r="B101" s="233"/>
      <c r="C101" s="1">
        <v>3</v>
      </c>
      <c r="D101" s="49">
        <v>200.08519999999999</v>
      </c>
      <c r="E101" s="300"/>
      <c r="F101" s="70">
        <f>D101+$E$99</f>
        <v>200.02519999999998</v>
      </c>
      <c r="G101" s="241"/>
      <c r="H101" s="241"/>
      <c r="I101" s="139"/>
      <c r="J101" s="142"/>
      <c r="K101" s="180"/>
      <c r="L101" s="232"/>
      <c r="M101" s="232"/>
      <c r="N101" s="145"/>
      <c r="O101" s="145"/>
      <c r="P101" s="232"/>
      <c r="Q101" s="180"/>
      <c r="R101" s="295"/>
      <c r="S101" s="139"/>
      <c r="T101" s="162"/>
      <c r="U101" s="232"/>
      <c r="V101" s="162"/>
      <c r="W101" s="162"/>
      <c r="X101" s="120"/>
      <c r="Y101" s="120"/>
      <c r="Z101" s="120"/>
      <c r="AA101" s="120"/>
    </row>
    <row r="102" spans="1:27" x14ac:dyDescent="0.2">
      <c r="A102" s="232"/>
      <c r="B102" s="234"/>
      <c r="C102" s="1">
        <v>4</v>
      </c>
      <c r="D102" s="49">
        <v>200.08510000000001</v>
      </c>
      <c r="E102" s="300"/>
      <c r="F102" s="70">
        <f>D102+$E$99</f>
        <v>200.02510000000001</v>
      </c>
      <c r="G102" s="242"/>
      <c r="H102" s="242"/>
      <c r="I102" s="139"/>
      <c r="J102" s="142"/>
      <c r="K102" s="246"/>
      <c r="L102" s="232"/>
      <c r="M102" s="232"/>
      <c r="N102" s="145"/>
      <c r="O102" s="145"/>
      <c r="P102" s="232"/>
      <c r="Q102" s="246"/>
      <c r="R102" s="296"/>
      <c r="S102" s="139"/>
      <c r="T102" s="162"/>
      <c r="U102" s="232"/>
      <c r="V102" s="162"/>
      <c r="W102" s="162"/>
      <c r="X102" s="120"/>
      <c r="Y102" s="120"/>
      <c r="Z102" s="120"/>
      <c r="AA102" s="120"/>
    </row>
    <row r="103" spans="1:27" x14ac:dyDescent="0.2">
      <c r="A103" s="232"/>
      <c r="B103" s="235"/>
      <c r="C103" s="1">
        <v>5</v>
      </c>
      <c r="D103" s="49">
        <v>200.0838</v>
      </c>
      <c r="E103" s="301"/>
      <c r="F103" s="70">
        <f>D103+$E$99</f>
        <v>200.02379999999999</v>
      </c>
      <c r="G103" s="243"/>
      <c r="H103" s="243"/>
      <c r="I103" s="140"/>
      <c r="J103" s="143"/>
      <c r="K103" s="260"/>
      <c r="L103" s="232"/>
      <c r="M103" s="232"/>
      <c r="N103" s="145"/>
      <c r="O103" s="146"/>
      <c r="P103" s="232"/>
      <c r="Q103" s="260"/>
      <c r="R103" s="297"/>
      <c r="S103" s="140"/>
      <c r="T103" s="162"/>
      <c r="U103" s="232"/>
      <c r="V103" s="162"/>
      <c r="W103" s="162"/>
      <c r="X103" s="120"/>
      <c r="Y103" s="120"/>
      <c r="Z103" s="120"/>
      <c r="AA103" s="120"/>
    </row>
    <row r="104" spans="1:27" x14ac:dyDescent="0.2">
      <c r="A104" s="142"/>
      <c r="B104" s="147">
        <v>300</v>
      </c>
      <c r="C104" s="1">
        <v>1</v>
      </c>
      <c r="D104" s="67">
        <v>0.300095</v>
      </c>
      <c r="E104" s="194">
        <f>[1]dérive!$C$252</f>
        <v>-3.0000000000030001E-8</v>
      </c>
      <c r="F104" s="71">
        <f>D104+$E$104</f>
        <v>0.30009497000000002</v>
      </c>
      <c r="G104" s="165">
        <f>AVERAGE(F104:F108)</f>
        <v>0.30009737000000003</v>
      </c>
      <c r="H104" s="153">
        <f>(G104*1000)-B104</f>
        <v>9.7370000000012169E-2</v>
      </c>
      <c r="I104" s="138">
        <f>((MAX(D104:D108)-MIN(D104:D108))/2.33)/1000</f>
        <v>2.5751072961399147E-9</v>
      </c>
      <c r="J104" s="141">
        <f>5.5/3</f>
        <v>1.8333333333333333</v>
      </c>
      <c r="K104" s="138">
        <f>I104*J104</f>
        <v>4.7210300429231764E-9</v>
      </c>
      <c r="L104" s="142"/>
      <c r="M104" s="142"/>
      <c r="N104" s="142"/>
      <c r="O104" s="144">
        <f>[1]dérive!$D$252</f>
        <v>6.0000000000000002E-5</v>
      </c>
      <c r="P104" s="142"/>
      <c r="Q104" s="108"/>
      <c r="R104" s="107"/>
      <c r="S104" s="138">
        <f>Q104</f>
        <v>0</v>
      </c>
      <c r="T104" s="208">
        <f>0.001*B104/1000</f>
        <v>2.9999999999999997E-4</v>
      </c>
      <c r="U104" s="142"/>
      <c r="V104" s="208">
        <f>T104/$U$84</f>
        <v>8.6602540378443864E-5</v>
      </c>
      <c r="W104" s="208">
        <f>SQRT((K104^2)+(Q104^2)+(S104^2)+(V104^2))</f>
        <v>8.6602540507124405E-5</v>
      </c>
      <c r="X104" s="120"/>
      <c r="Y104" s="120"/>
      <c r="Z104" s="120"/>
      <c r="AA104" s="120"/>
    </row>
    <row r="105" spans="1:27" x14ac:dyDescent="0.2">
      <c r="A105" s="142"/>
      <c r="B105" s="233"/>
      <c r="C105" s="1">
        <v>2</v>
      </c>
      <c r="D105" s="67">
        <v>0.300097</v>
      </c>
      <c r="E105" s="273"/>
      <c r="F105" s="71">
        <f>D105+$E$104</f>
        <v>0.30009697000000002</v>
      </c>
      <c r="G105" s="236"/>
      <c r="H105" s="154"/>
      <c r="I105" s="139"/>
      <c r="J105" s="142"/>
      <c r="K105" s="180"/>
      <c r="L105" s="142"/>
      <c r="M105" s="142"/>
      <c r="N105" s="142"/>
      <c r="O105" s="145"/>
      <c r="P105" s="142"/>
      <c r="Q105" s="108"/>
      <c r="R105" s="107"/>
      <c r="S105" s="139"/>
      <c r="T105" s="162"/>
      <c r="U105" s="142"/>
      <c r="V105" s="162"/>
      <c r="W105" s="162"/>
      <c r="X105" s="120"/>
      <c r="Y105" s="120"/>
      <c r="Z105" s="120"/>
      <c r="AA105" s="120"/>
    </row>
    <row r="106" spans="1:27" x14ac:dyDescent="0.2">
      <c r="A106" s="142"/>
      <c r="B106" s="233"/>
      <c r="C106" s="1">
        <v>3</v>
      </c>
      <c r="D106" s="67">
        <v>0.300099</v>
      </c>
      <c r="E106" s="273"/>
      <c r="F106" s="71">
        <f>D106+$E$104</f>
        <v>0.30009897000000002</v>
      </c>
      <c r="G106" s="236"/>
      <c r="H106" s="154"/>
      <c r="I106" s="139"/>
      <c r="J106" s="142"/>
      <c r="K106" s="180"/>
      <c r="L106" s="142"/>
      <c r="M106" s="142"/>
      <c r="N106" s="142"/>
      <c r="O106" s="145"/>
      <c r="P106" s="142"/>
      <c r="Q106" s="108"/>
      <c r="R106" s="107"/>
      <c r="S106" s="139"/>
      <c r="T106" s="162"/>
      <c r="U106" s="142"/>
      <c r="V106" s="162"/>
      <c r="W106" s="162"/>
      <c r="X106" s="120"/>
      <c r="Y106" s="120"/>
      <c r="Z106" s="120"/>
      <c r="AA106" s="120"/>
    </row>
    <row r="107" spans="1:27" x14ac:dyDescent="0.2">
      <c r="A107" s="142"/>
      <c r="B107" s="234"/>
      <c r="C107" s="1">
        <v>4</v>
      </c>
      <c r="D107" s="67">
        <v>0.30010100000000001</v>
      </c>
      <c r="E107" s="273"/>
      <c r="F107" s="71">
        <f>D107+$E$104</f>
        <v>0.30010097000000002</v>
      </c>
      <c r="G107" s="237"/>
      <c r="H107" s="154"/>
      <c r="I107" s="139"/>
      <c r="J107" s="142"/>
      <c r="K107" s="246"/>
      <c r="L107" s="142"/>
      <c r="M107" s="142"/>
      <c r="N107" s="142"/>
      <c r="O107" s="145"/>
      <c r="P107" s="142"/>
      <c r="Q107" s="108"/>
      <c r="R107" s="107"/>
      <c r="S107" s="139"/>
      <c r="T107" s="162"/>
      <c r="U107" s="142"/>
      <c r="V107" s="162"/>
      <c r="W107" s="162"/>
      <c r="X107" s="120"/>
      <c r="Y107" s="120"/>
      <c r="Z107" s="120"/>
      <c r="AA107" s="120"/>
    </row>
    <row r="108" spans="1:27" x14ac:dyDescent="0.2">
      <c r="A108" s="143"/>
      <c r="B108" s="235"/>
      <c r="C108" s="1">
        <v>5</v>
      </c>
      <c r="D108" s="67">
        <v>0.300095</v>
      </c>
      <c r="E108" s="274"/>
      <c r="F108" s="71">
        <f>D108+$E$104</f>
        <v>0.30009497000000002</v>
      </c>
      <c r="G108" s="238"/>
      <c r="H108" s="155"/>
      <c r="I108" s="140"/>
      <c r="J108" s="143"/>
      <c r="K108" s="260"/>
      <c r="L108" s="143"/>
      <c r="M108" s="143"/>
      <c r="N108" s="143"/>
      <c r="O108" s="146"/>
      <c r="P108" s="143"/>
      <c r="Q108" s="108"/>
      <c r="R108" s="107"/>
      <c r="S108" s="140"/>
      <c r="T108" s="162"/>
      <c r="U108" s="143"/>
      <c r="V108" s="162"/>
      <c r="W108" s="162"/>
      <c r="X108" s="120"/>
      <c r="Y108" s="120"/>
      <c r="Z108" s="120"/>
      <c r="AA108" s="120"/>
    </row>
    <row r="109" spans="1:27" x14ac:dyDescent="0.2">
      <c r="A109" s="160" t="s">
        <v>16</v>
      </c>
      <c r="B109" s="187">
        <v>0.5</v>
      </c>
      <c r="C109" s="1">
        <v>1</v>
      </c>
      <c r="D109" s="67">
        <v>0.49956099999999998</v>
      </c>
      <c r="E109" s="194">
        <f>[1]dérive!$C$253</f>
        <v>1.0000000000010001E-8</v>
      </c>
      <c r="F109" s="71">
        <f>D109+$E$109</f>
        <v>0.49956100999999997</v>
      </c>
      <c r="G109" s="165">
        <f>AVERAGE(F109:F113)</f>
        <v>0.49956100999999997</v>
      </c>
      <c r="H109" s="165">
        <f>G109-B109</f>
        <v>-4.3899000000002797E-4</v>
      </c>
      <c r="I109" s="138">
        <f>((MAX(D109:D113)-MIN(D109:D113))/2.33)</f>
        <v>0</v>
      </c>
      <c r="J109" s="141">
        <f>5.5/3</f>
        <v>1.8333333333333333</v>
      </c>
      <c r="K109" s="138">
        <f>I109*J109</f>
        <v>0</v>
      </c>
      <c r="L109" s="161">
        <v>1.0000000000000001E-5</v>
      </c>
      <c r="M109" s="161">
        <f>SQRT(12)</f>
        <v>3.4641016151377544</v>
      </c>
      <c r="N109" s="298">
        <f>L109/M109</f>
        <v>2.8867513459481293E-6</v>
      </c>
      <c r="O109" s="144">
        <f>[1]dérive!$D$253</f>
        <v>1E-4</v>
      </c>
      <c r="P109" s="161">
        <v>2</v>
      </c>
      <c r="Q109" s="138">
        <f>O109/$P$84</f>
        <v>5.0000000000000002E-5</v>
      </c>
      <c r="R109" s="156"/>
      <c r="S109" s="138">
        <f>Q109</f>
        <v>5.0000000000000002E-5</v>
      </c>
      <c r="T109" s="208">
        <f>0.002*B109</f>
        <v>1E-3</v>
      </c>
      <c r="U109" s="161">
        <f>SQRT(12)</f>
        <v>3.4641016151377544</v>
      </c>
      <c r="V109" s="208">
        <f>T109/$U$109</f>
        <v>2.886751345948129E-4</v>
      </c>
      <c r="W109" s="208">
        <f>SQRT((K109^2)+(Q109^2)+(S109^2)+(V109^2))</f>
        <v>2.972092416687835E-4</v>
      </c>
      <c r="X109" s="118"/>
      <c r="Y109" s="118"/>
      <c r="Z109" s="118"/>
      <c r="AA109" s="118"/>
    </row>
    <row r="110" spans="1:27" x14ac:dyDescent="0.2">
      <c r="A110" s="262"/>
      <c r="B110" s="269"/>
      <c r="C110" s="1">
        <v>2</v>
      </c>
      <c r="D110" s="67">
        <v>0.49956099999999998</v>
      </c>
      <c r="E110" s="273"/>
      <c r="F110" s="71">
        <f>D110+$E$109</f>
        <v>0.49956100999999997</v>
      </c>
      <c r="G110" s="236"/>
      <c r="H110" s="236"/>
      <c r="I110" s="139"/>
      <c r="J110" s="142"/>
      <c r="K110" s="180"/>
      <c r="L110" s="161"/>
      <c r="M110" s="161"/>
      <c r="N110" s="298"/>
      <c r="O110" s="145"/>
      <c r="P110" s="161"/>
      <c r="Q110" s="180"/>
      <c r="R110" s="295"/>
      <c r="S110" s="139"/>
      <c r="T110" s="162"/>
      <c r="U110" s="161"/>
      <c r="V110" s="162"/>
      <c r="W110" s="162"/>
      <c r="X110" s="118"/>
      <c r="Y110" s="118"/>
      <c r="Z110" s="118"/>
      <c r="AA110" s="118"/>
    </row>
    <row r="111" spans="1:27" x14ac:dyDescent="0.2">
      <c r="A111" s="262"/>
      <c r="B111" s="269"/>
      <c r="C111" s="1">
        <v>3</v>
      </c>
      <c r="D111" s="67">
        <v>0.49956099999999998</v>
      </c>
      <c r="E111" s="273"/>
      <c r="F111" s="71">
        <f>D111+$E$109</f>
        <v>0.49956100999999997</v>
      </c>
      <c r="G111" s="236"/>
      <c r="H111" s="236"/>
      <c r="I111" s="139"/>
      <c r="J111" s="142"/>
      <c r="K111" s="180"/>
      <c r="L111" s="161"/>
      <c r="M111" s="161"/>
      <c r="N111" s="298"/>
      <c r="O111" s="145"/>
      <c r="P111" s="161"/>
      <c r="Q111" s="180"/>
      <c r="R111" s="295"/>
      <c r="S111" s="139"/>
      <c r="T111" s="162"/>
      <c r="U111" s="161"/>
      <c r="V111" s="162"/>
      <c r="W111" s="162"/>
      <c r="X111" s="118"/>
      <c r="Y111" s="118"/>
      <c r="Z111" s="118"/>
      <c r="AA111" s="118"/>
    </row>
    <row r="112" spans="1:27" x14ac:dyDescent="0.2">
      <c r="A112" s="232"/>
      <c r="B112" s="270"/>
      <c r="C112" s="1">
        <v>4</v>
      </c>
      <c r="D112" s="67">
        <v>0.49956099999999998</v>
      </c>
      <c r="E112" s="273"/>
      <c r="F112" s="71">
        <f>D112+$E$109</f>
        <v>0.49956100999999997</v>
      </c>
      <c r="G112" s="237"/>
      <c r="H112" s="237"/>
      <c r="I112" s="139"/>
      <c r="J112" s="142"/>
      <c r="K112" s="246"/>
      <c r="L112" s="275"/>
      <c r="M112" s="275"/>
      <c r="N112" s="302"/>
      <c r="O112" s="145"/>
      <c r="P112" s="275"/>
      <c r="Q112" s="246"/>
      <c r="R112" s="296"/>
      <c r="S112" s="139"/>
      <c r="T112" s="162"/>
      <c r="U112" s="275"/>
      <c r="V112" s="162"/>
      <c r="W112" s="162"/>
      <c r="X112" s="120"/>
      <c r="Y112" s="120"/>
      <c r="Z112" s="120"/>
      <c r="AA112" s="120"/>
    </row>
    <row r="113" spans="1:27" x14ac:dyDescent="0.2">
      <c r="A113" s="232"/>
      <c r="B113" s="271"/>
      <c r="C113" s="1">
        <v>5</v>
      </c>
      <c r="D113" s="67">
        <v>0.49956099999999998</v>
      </c>
      <c r="E113" s="274"/>
      <c r="F113" s="71">
        <f>D113+$E$109</f>
        <v>0.49956100999999997</v>
      </c>
      <c r="G113" s="238"/>
      <c r="H113" s="238"/>
      <c r="I113" s="140"/>
      <c r="J113" s="143"/>
      <c r="K113" s="260"/>
      <c r="L113" s="275"/>
      <c r="M113" s="275"/>
      <c r="N113" s="302"/>
      <c r="O113" s="146"/>
      <c r="P113" s="275"/>
      <c r="Q113" s="260"/>
      <c r="R113" s="297"/>
      <c r="S113" s="140"/>
      <c r="T113" s="162"/>
      <c r="U113" s="275"/>
      <c r="V113" s="162"/>
      <c r="W113" s="162"/>
      <c r="X113" s="120"/>
      <c r="Y113" s="120"/>
      <c r="Z113" s="120"/>
      <c r="AA113" s="120"/>
    </row>
    <row r="114" spans="1:27" x14ac:dyDescent="0.2">
      <c r="A114" s="232"/>
      <c r="B114" s="187">
        <v>1</v>
      </c>
      <c r="C114" s="1">
        <v>1</v>
      </c>
      <c r="D114" s="67">
        <v>0.99901700000000004</v>
      </c>
      <c r="E114" s="194">
        <f>[1]dérive!$C$254</f>
        <v>1.1000000000005449E-7</v>
      </c>
      <c r="F114" s="71">
        <f>D114+$E$114</f>
        <v>0.99901711000000004</v>
      </c>
      <c r="G114" s="165">
        <f>AVERAGE(F114:F118)</f>
        <v>0.99900750999999999</v>
      </c>
      <c r="H114" s="165">
        <f>G114-B114</f>
        <v>-9.9249000000001253E-4</v>
      </c>
      <c r="I114" s="138">
        <f>((MAX(D114:D118)-MIN(D114:D118))/2.33)</f>
        <v>1.0729613733928221E-5</v>
      </c>
      <c r="J114" s="141">
        <f>5.5/3</f>
        <v>1.8333333333333333</v>
      </c>
      <c r="K114" s="138">
        <f>I114*J114</f>
        <v>1.9670958512201738E-5</v>
      </c>
      <c r="L114" s="275"/>
      <c r="M114" s="275"/>
      <c r="N114" s="302"/>
      <c r="O114" s="144">
        <f>[1]dérive!$D$254</f>
        <v>2.0000000000000001E-4</v>
      </c>
      <c r="P114" s="275"/>
      <c r="Q114" s="138">
        <f>O114/$P$84</f>
        <v>1E-4</v>
      </c>
      <c r="R114" s="156"/>
      <c r="S114" s="138">
        <f>Q114</f>
        <v>1E-4</v>
      </c>
      <c r="T114" s="208">
        <f>0.002*B114</f>
        <v>2E-3</v>
      </c>
      <c r="U114" s="275"/>
      <c r="V114" s="208">
        <f>T114/$U$109</f>
        <v>5.773502691896258E-4</v>
      </c>
      <c r="W114" s="208">
        <f>SQRT((K114^2)+(Q114^2)+(S114^2)+(V114^2))</f>
        <v>5.9474387759952778E-4</v>
      </c>
      <c r="X114" s="120"/>
      <c r="Y114" s="120"/>
      <c r="Z114" s="120"/>
      <c r="AA114" s="120"/>
    </row>
    <row r="115" spans="1:27" x14ac:dyDescent="0.2">
      <c r="A115" s="232"/>
      <c r="B115" s="269"/>
      <c r="C115" s="1">
        <v>2</v>
      </c>
      <c r="D115" s="67">
        <v>0.99902000000000002</v>
      </c>
      <c r="E115" s="273"/>
      <c r="F115" s="71">
        <f>D115+$E$114</f>
        <v>0.99902011000000002</v>
      </c>
      <c r="G115" s="236"/>
      <c r="H115" s="236"/>
      <c r="I115" s="139"/>
      <c r="J115" s="142"/>
      <c r="K115" s="180"/>
      <c r="L115" s="275"/>
      <c r="M115" s="275"/>
      <c r="N115" s="302"/>
      <c r="O115" s="145"/>
      <c r="P115" s="275"/>
      <c r="Q115" s="180"/>
      <c r="R115" s="295"/>
      <c r="S115" s="139"/>
      <c r="T115" s="162"/>
      <c r="U115" s="275"/>
      <c r="V115" s="162"/>
      <c r="W115" s="162"/>
      <c r="X115" s="120"/>
      <c r="Y115" s="120"/>
      <c r="Z115" s="120"/>
      <c r="AA115" s="120"/>
    </row>
    <row r="116" spans="1:27" x14ac:dyDescent="0.2">
      <c r="A116" s="232"/>
      <c r="B116" s="269"/>
      <c r="C116" s="1">
        <v>3</v>
      </c>
      <c r="D116" s="67">
        <v>0.99900699999999998</v>
      </c>
      <c r="E116" s="273"/>
      <c r="F116" s="71">
        <f>D116+$E$114</f>
        <v>0.99900710999999998</v>
      </c>
      <c r="G116" s="236"/>
      <c r="H116" s="236"/>
      <c r="I116" s="139"/>
      <c r="J116" s="142"/>
      <c r="K116" s="180"/>
      <c r="L116" s="275"/>
      <c r="M116" s="275"/>
      <c r="N116" s="302"/>
      <c r="O116" s="145"/>
      <c r="P116" s="275"/>
      <c r="Q116" s="180"/>
      <c r="R116" s="295"/>
      <c r="S116" s="139"/>
      <c r="T116" s="162"/>
      <c r="U116" s="275"/>
      <c r="V116" s="162"/>
      <c r="W116" s="162"/>
      <c r="X116" s="120"/>
      <c r="Y116" s="120"/>
      <c r="Z116" s="120"/>
      <c r="AA116" s="120"/>
    </row>
    <row r="117" spans="1:27" x14ac:dyDescent="0.2">
      <c r="A117" s="232"/>
      <c r="B117" s="270"/>
      <c r="C117" s="1">
        <v>4</v>
      </c>
      <c r="D117" s="67">
        <v>0.99899800000000005</v>
      </c>
      <c r="E117" s="273"/>
      <c r="F117" s="71">
        <f>D117+$E$114</f>
        <v>0.99899811000000005</v>
      </c>
      <c r="G117" s="237"/>
      <c r="H117" s="237"/>
      <c r="I117" s="139"/>
      <c r="J117" s="142"/>
      <c r="K117" s="246"/>
      <c r="L117" s="275"/>
      <c r="M117" s="275"/>
      <c r="N117" s="302"/>
      <c r="O117" s="145"/>
      <c r="P117" s="275"/>
      <c r="Q117" s="246"/>
      <c r="R117" s="296"/>
      <c r="S117" s="139"/>
      <c r="T117" s="162"/>
      <c r="U117" s="275"/>
      <c r="V117" s="162"/>
      <c r="W117" s="162"/>
      <c r="X117" s="120"/>
      <c r="Y117" s="120"/>
      <c r="Z117" s="120"/>
      <c r="AA117" s="120"/>
    </row>
    <row r="118" spans="1:27" x14ac:dyDescent="0.2">
      <c r="A118" s="232"/>
      <c r="B118" s="271"/>
      <c r="C118" s="1">
        <v>5</v>
      </c>
      <c r="D118" s="67">
        <v>0.99899499999999997</v>
      </c>
      <c r="E118" s="274"/>
      <c r="F118" s="71">
        <f>D118+$E$114</f>
        <v>0.99899510999999996</v>
      </c>
      <c r="G118" s="238"/>
      <c r="H118" s="238"/>
      <c r="I118" s="140"/>
      <c r="J118" s="143"/>
      <c r="K118" s="260"/>
      <c r="L118" s="275"/>
      <c r="M118" s="275"/>
      <c r="N118" s="302"/>
      <c r="O118" s="146"/>
      <c r="P118" s="275"/>
      <c r="Q118" s="260"/>
      <c r="R118" s="297"/>
      <c r="S118" s="140"/>
      <c r="T118" s="162"/>
      <c r="U118" s="275"/>
      <c r="V118" s="162"/>
      <c r="W118" s="162"/>
      <c r="X118" s="120"/>
      <c r="Y118" s="120"/>
      <c r="Z118" s="120"/>
      <c r="AA118" s="120"/>
    </row>
    <row r="119" spans="1:27" x14ac:dyDescent="0.2">
      <c r="A119" s="232"/>
      <c r="B119" s="187">
        <v>1.5</v>
      </c>
      <c r="C119" s="1">
        <v>1</v>
      </c>
      <c r="D119" s="67">
        <v>1.49844</v>
      </c>
      <c r="E119" s="214">
        <f>[1]dérive!$C$255</f>
        <v>2.9999999999996695E-7</v>
      </c>
      <c r="F119" s="71">
        <f>D119+$E$119</f>
        <v>1.4984402999999999</v>
      </c>
      <c r="G119" s="165">
        <f>AVERAGE(F119:F123)</f>
        <v>1.4984269000000001</v>
      </c>
      <c r="H119" s="165">
        <f>G119-B119</f>
        <v>-1.5730999999998829E-3</v>
      </c>
      <c r="I119" s="138">
        <f>((MAX(D119:D123)-MIN(D119:D123))/2.33)</f>
        <v>3.0901287553678969E-5</v>
      </c>
      <c r="J119" s="141">
        <f>5.5/3</f>
        <v>1.8333333333333333</v>
      </c>
      <c r="K119" s="138">
        <f>I119*J119</f>
        <v>5.665236051507811E-5</v>
      </c>
      <c r="L119" s="275"/>
      <c r="M119" s="275"/>
      <c r="N119" s="302"/>
      <c r="O119" s="144">
        <f>[1]dérive!$D$255</f>
        <v>5.0000000000000001E-4</v>
      </c>
      <c r="P119" s="275"/>
      <c r="Q119" s="138">
        <f>O119/$P$84</f>
        <v>2.5000000000000001E-4</v>
      </c>
      <c r="R119" s="156"/>
      <c r="S119" s="138">
        <f>Q119</f>
        <v>2.5000000000000001E-4</v>
      </c>
      <c r="T119" s="208">
        <f>0.002*B119</f>
        <v>3.0000000000000001E-3</v>
      </c>
      <c r="U119" s="275"/>
      <c r="V119" s="208">
        <f>T119/$U$109</f>
        <v>8.660254037844387E-4</v>
      </c>
      <c r="W119" s="208">
        <f>SQRT((K119^2)+(Q119^2)+(S119^2)+(V119^2))</f>
        <v>9.3712832096353295E-4</v>
      </c>
      <c r="X119" s="120"/>
      <c r="Y119" s="120"/>
      <c r="Z119" s="120"/>
      <c r="AA119" s="120"/>
    </row>
    <row r="120" spans="1:27" x14ac:dyDescent="0.2">
      <c r="A120" s="232"/>
      <c r="B120" s="269"/>
      <c r="C120" s="1">
        <v>2</v>
      </c>
      <c r="D120" s="67">
        <v>1.4983709999999999</v>
      </c>
      <c r="E120" s="244"/>
      <c r="F120" s="71">
        <f>D120+$E$119</f>
        <v>1.4983712999999999</v>
      </c>
      <c r="G120" s="236"/>
      <c r="H120" s="236"/>
      <c r="I120" s="139"/>
      <c r="J120" s="142"/>
      <c r="K120" s="180"/>
      <c r="L120" s="275"/>
      <c r="M120" s="275"/>
      <c r="N120" s="302"/>
      <c r="O120" s="145"/>
      <c r="P120" s="275"/>
      <c r="Q120" s="180"/>
      <c r="R120" s="295"/>
      <c r="S120" s="139"/>
      <c r="T120" s="162"/>
      <c r="U120" s="275"/>
      <c r="V120" s="162"/>
      <c r="W120" s="162"/>
      <c r="X120" s="120"/>
      <c r="Y120" s="120"/>
      <c r="Z120" s="120"/>
      <c r="AA120" s="120"/>
    </row>
    <row r="121" spans="1:27" x14ac:dyDescent="0.2">
      <c r="A121" s="232"/>
      <c r="B121" s="269"/>
      <c r="C121" s="1">
        <v>3</v>
      </c>
      <c r="D121" s="67">
        <v>1.498443</v>
      </c>
      <c r="E121" s="244"/>
      <c r="F121" s="71">
        <f>D121+$E$119</f>
        <v>1.4984432999999999</v>
      </c>
      <c r="G121" s="236"/>
      <c r="H121" s="236"/>
      <c r="I121" s="139"/>
      <c r="J121" s="142"/>
      <c r="K121" s="180"/>
      <c r="L121" s="275"/>
      <c r="M121" s="275"/>
      <c r="N121" s="302"/>
      <c r="O121" s="145"/>
      <c r="P121" s="275"/>
      <c r="Q121" s="180"/>
      <c r="R121" s="295"/>
      <c r="S121" s="139"/>
      <c r="T121" s="162"/>
      <c r="U121" s="275"/>
      <c r="V121" s="162"/>
      <c r="W121" s="162"/>
      <c r="X121" s="120"/>
      <c r="Y121" s="120"/>
      <c r="Z121" s="120"/>
      <c r="AA121" s="120"/>
    </row>
    <row r="122" spans="1:27" x14ac:dyDescent="0.2">
      <c r="A122" s="232"/>
      <c r="B122" s="270"/>
      <c r="C122" s="1">
        <v>4</v>
      </c>
      <c r="D122" s="67">
        <v>1.4984390000000001</v>
      </c>
      <c r="E122" s="244"/>
      <c r="F122" s="71">
        <f>D122+$E$119</f>
        <v>1.4984393</v>
      </c>
      <c r="G122" s="237"/>
      <c r="H122" s="237"/>
      <c r="I122" s="139"/>
      <c r="J122" s="142"/>
      <c r="K122" s="246"/>
      <c r="L122" s="275"/>
      <c r="M122" s="275"/>
      <c r="N122" s="302"/>
      <c r="O122" s="145"/>
      <c r="P122" s="275"/>
      <c r="Q122" s="246"/>
      <c r="R122" s="296"/>
      <c r="S122" s="139"/>
      <c r="T122" s="162"/>
      <c r="U122" s="275"/>
      <c r="V122" s="162"/>
      <c r="W122" s="162"/>
      <c r="X122" s="120"/>
      <c r="Y122" s="120"/>
      <c r="Z122" s="120"/>
      <c r="AA122" s="120"/>
    </row>
    <row r="123" spans="1:27" x14ac:dyDescent="0.2">
      <c r="A123" s="232"/>
      <c r="B123" s="271"/>
      <c r="C123" s="1">
        <v>5</v>
      </c>
      <c r="D123" s="67">
        <v>1.49844</v>
      </c>
      <c r="E123" s="245"/>
      <c r="F123" s="71">
        <f>D123+$E$119</f>
        <v>1.4984402999999999</v>
      </c>
      <c r="G123" s="238"/>
      <c r="H123" s="238"/>
      <c r="I123" s="140"/>
      <c r="J123" s="143"/>
      <c r="K123" s="260"/>
      <c r="L123" s="275"/>
      <c r="M123" s="275"/>
      <c r="N123" s="302"/>
      <c r="O123" s="146"/>
      <c r="P123" s="275"/>
      <c r="Q123" s="260"/>
      <c r="R123" s="297"/>
      <c r="S123" s="140"/>
      <c r="T123" s="162"/>
      <c r="U123" s="275"/>
      <c r="V123" s="162"/>
      <c r="W123" s="162"/>
      <c r="X123" s="120"/>
      <c r="Y123" s="120"/>
      <c r="Z123" s="120"/>
      <c r="AA123" s="120"/>
    </row>
    <row r="124" spans="1:27" x14ac:dyDescent="0.2">
      <c r="A124" s="232"/>
      <c r="B124" s="187">
        <v>2</v>
      </c>
      <c r="C124" s="1">
        <v>1</v>
      </c>
      <c r="D124" s="67">
        <v>1.9977199999999999</v>
      </c>
      <c r="E124" s="214">
        <f>[1]dérive!$C$256</f>
        <v>7.9999999999991187E-7</v>
      </c>
      <c r="F124" s="71">
        <f>D124+$E$124</f>
        <v>1.9977208</v>
      </c>
      <c r="G124" s="165">
        <f>AVERAGE(F124:F128)</f>
        <v>1.9976331999999999</v>
      </c>
      <c r="H124" s="165">
        <f>G124-B124</f>
        <v>-2.3668000000001133E-3</v>
      </c>
      <c r="I124" s="138">
        <f>((MAX(D124:D128)-MIN(D124:D128))/2.33)</f>
        <v>5.7939914163088512E-5</v>
      </c>
      <c r="J124" s="141">
        <f>5.5/3</f>
        <v>1.8333333333333333</v>
      </c>
      <c r="K124" s="138">
        <f>I124*J124</f>
        <v>1.0622317596566226E-4</v>
      </c>
      <c r="L124" s="275"/>
      <c r="M124" s="275"/>
      <c r="N124" s="302"/>
      <c r="O124" s="144">
        <f>[1]dérive!$D$256</f>
        <v>5.9999999999999995E-4</v>
      </c>
      <c r="P124" s="275"/>
      <c r="Q124" s="138">
        <f>O124/$P$84</f>
        <v>2.9999999999999997E-4</v>
      </c>
      <c r="R124" s="156"/>
      <c r="S124" s="138">
        <f>Q124</f>
        <v>2.9999999999999997E-4</v>
      </c>
      <c r="T124" s="208">
        <f>0.002*B124</f>
        <v>4.0000000000000001E-3</v>
      </c>
      <c r="U124" s="275"/>
      <c r="V124" s="208">
        <f>T124/$U$109</f>
        <v>1.1547005383792516E-3</v>
      </c>
      <c r="W124" s="208">
        <f>SQRT((K124^2)+(Q124^2)+(S124^2)+(V124^2))</f>
        <v>1.2347536986968557E-3</v>
      </c>
      <c r="X124" s="120"/>
      <c r="Y124" s="120"/>
      <c r="Z124" s="120"/>
      <c r="AA124" s="120"/>
    </row>
    <row r="125" spans="1:27" x14ac:dyDescent="0.2">
      <c r="A125" s="232"/>
      <c r="B125" s="269"/>
      <c r="C125" s="1">
        <v>2</v>
      </c>
      <c r="D125" s="67">
        <v>1.9976449999999999</v>
      </c>
      <c r="E125" s="244"/>
      <c r="F125" s="71">
        <f>D125+$E$124</f>
        <v>1.9976457999999999</v>
      </c>
      <c r="G125" s="236"/>
      <c r="H125" s="236"/>
      <c r="I125" s="139"/>
      <c r="J125" s="142"/>
      <c r="K125" s="180"/>
      <c r="L125" s="275"/>
      <c r="M125" s="275"/>
      <c r="N125" s="302"/>
      <c r="O125" s="145"/>
      <c r="P125" s="275"/>
      <c r="Q125" s="180"/>
      <c r="R125" s="295"/>
      <c r="S125" s="139"/>
      <c r="T125" s="162"/>
      <c r="U125" s="275"/>
      <c r="V125" s="162"/>
      <c r="W125" s="162"/>
      <c r="X125" s="120"/>
      <c r="Y125" s="120"/>
      <c r="Z125" s="120"/>
      <c r="AA125" s="120"/>
    </row>
    <row r="126" spans="1:27" x14ac:dyDescent="0.2">
      <c r="A126" s="232"/>
      <c r="B126" s="269"/>
      <c r="C126" s="1">
        <v>3</v>
      </c>
      <c r="D126" s="67">
        <v>1.997619</v>
      </c>
      <c r="E126" s="244"/>
      <c r="F126" s="71">
        <f>D126+$E$124</f>
        <v>1.9976198000000001</v>
      </c>
      <c r="G126" s="236"/>
      <c r="H126" s="236"/>
      <c r="I126" s="139"/>
      <c r="J126" s="142"/>
      <c r="K126" s="180"/>
      <c r="L126" s="275"/>
      <c r="M126" s="275"/>
      <c r="N126" s="302"/>
      <c r="O126" s="145"/>
      <c r="P126" s="275"/>
      <c r="Q126" s="180"/>
      <c r="R126" s="295"/>
      <c r="S126" s="139"/>
      <c r="T126" s="162"/>
      <c r="U126" s="275"/>
      <c r="V126" s="162"/>
      <c r="W126" s="162"/>
      <c r="X126" s="120"/>
      <c r="Y126" s="120"/>
      <c r="Z126" s="120"/>
      <c r="AA126" s="120"/>
    </row>
    <row r="127" spans="1:27" x14ac:dyDescent="0.2">
      <c r="A127" s="232"/>
      <c r="B127" s="270"/>
      <c r="C127" s="1">
        <v>4</v>
      </c>
      <c r="D127" s="67">
        <v>1.997593</v>
      </c>
      <c r="E127" s="244"/>
      <c r="F127" s="71">
        <f>D127+$E$124</f>
        <v>1.9975938</v>
      </c>
      <c r="G127" s="237"/>
      <c r="H127" s="237"/>
      <c r="I127" s="139"/>
      <c r="J127" s="142"/>
      <c r="K127" s="246"/>
      <c r="L127" s="275"/>
      <c r="M127" s="275"/>
      <c r="N127" s="302"/>
      <c r="O127" s="145"/>
      <c r="P127" s="275"/>
      <c r="Q127" s="246"/>
      <c r="R127" s="296"/>
      <c r="S127" s="139"/>
      <c r="T127" s="162"/>
      <c r="U127" s="275"/>
      <c r="V127" s="162"/>
      <c r="W127" s="162"/>
      <c r="X127" s="120"/>
      <c r="Y127" s="120"/>
      <c r="Z127" s="120"/>
      <c r="AA127" s="120"/>
    </row>
    <row r="128" spans="1:27" x14ac:dyDescent="0.2">
      <c r="A128" s="263"/>
      <c r="B128" s="271"/>
      <c r="C128" s="1">
        <v>5</v>
      </c>
      <c r="D128" s="67">
        <v>1.9975849999999999</v>
      </c>
      <c r="E128" s="245"/>
      <c r="F128" s="71">
        <f>D128+$E$124</f>
        <v>1.9975858</v>
      </c>
      <c r="G128" s="238"/>
      <c r="H128" s="238"/>
      <c r="I128" s="140"/>
      <c r="J128" s="143"/>
      <c r="K128" s="260"/>
      <c r="L128" s="275"/>
      <c r="M128" s="275"/>
      <c r="N128" s="302"/>
      <c r="O128" s="146"/>
      <c r="P128" s="275"/>
      <c r="Q128" s="260"/>
      <c r="R128" s="297"/>
      <c r="S128" s="140"/>
      <c r="T128" s="162"/>
      <c r="U128" s="275"/>
      <c r="V128" s="162"/>
      <c r="W128" s="162"/>
      <c r="X128" s="120"/>
      <c r="Y128" s="120"/>
      <c r="Z128" s="120"/>
      <c r="AA128" s="120"/>
    </row>
    <row r="129" spans="1:47" ht="76.5" x14ac:dyDescent="0.2">
      <c r="A129" s="24" t="str">
        <f>A3</f>
        <v>Calibre 1 KHZ</v>
      </c>
      <c r="B129" s="24" t="str">
        <f>B3</f>
        <v>Valeur affichée</v>
      </c>
      <c r="C129" s="24" t="str">
        <f>C3</f>
        <v>point</v>
      </c>
      <c r="D129" s="9" t="s">
        <v>46</v>
      </c>
      <c r="E129" s="9" t="s">
        <v>45</v>
      </c>
      <c r="F129" s="38" t="s">
        <v>4</v>
      </c>
      <c r="G129" s="6" t="str">
        <f>F3</f>
        <v>Valeur corrigée</v>
      </c>
      <c r="H129" s="6" t="s">
        <v>59</v>
      </c>
      <c r="I129" s="6" t="s">
        <v>58</v>
      </c>
      <c r="J129" s="6" t="str">
        <f>J3</f>
        <v>Coefficient K</v>
      </c>
      <c r="K129" s="6" t="s">
        <v>52</v>
      </c>
      <c r="L129" s="6" t="s">
        <v>47</v>
      </c>
      <c r="M129" s="5" t="s">
        <v>50</v>
      </c>
      <c r="N129" s="62" t="s">
        <v>48</v>
      </c>
      <c r="O129" s="62" t="s">
        <v>49</v>
      </c>
      <c r="P129" s="5" t="s">
        <v>51</v>
      </c>
      <c r="Q129" s="6" t="s">
        <v>47</v>
      </c>
      <c r="R129" s="53" t="s">
        <v>53</v>
      </c>
      <c r="S129" s="7" t="s">
        <v>54</v>
      </c>
      <c r="T129" s="10" t="s">
        <v>49</v>
      </c>
      <c r="U129" s="5" t="s">
        <v>55</v>
      </c>
      <c r="V129" s="6" t="s">
        <v>63</v>
      </c>
      <c r="W129" s="6" t="s">
        <v>56</v>
      </c>
      <c r="X129" s="34" t="s">
        <v>57</v>
      </c>
      <c r="Y129" s="6" t="s">
        <v>121</v>
      </c>
      <c r="Z129" s="6" t="s">
        <v>60</v>
      </c>
      <c r="AA129" s="6" t="s">
        <v>61</v>
      </c>
      <c r="AB129" s="6" t="s">
        <v>62</v>
      </c>
      <c r="AC129" s="6" t="s">
        <v>64</v>
      </c>
      <c r="AD129" s="7" t="s">
        <v>65</v>
      </c>
      <c r="AE129" s="6" t="s">
        <v>62</v>
      </c>
      <c r="AF129" s="6" t="s">
        <v>66</v>
      </c>
      <c r="AG129" s="6" t="s">
        <v>67</v>
      </c>
      <c r="AH129" s="6" t="s">
        <v>60</v>
      </c>
      <c r="AI129" s="6" t="s">
        <v>68</v>
      </c>
      <c r="AJ129" s="6" t="s">
        <v>93</v>
      </c>
      <c r="AK129" s="6" t="s">
        <v>60</v>
      </c>
      <c r="AL129" s="6" t="s">
        <v>119</v>
      </c>
      <c r="AM129" s="6" t="s">
        <v>69</v>
      </c>
      <c r="AN129" s="6" t="s">
        <v>70</v>
      </c>
      <c r="AO129" s="6" t="s">
        <v>71</v>
      </c>
    </row>
    <row r="130" spans="1:47" x14ac:dyDescent="0.2">
      <c r="A130" s="161" t="s">
        <v>44</v>
      </c>
      <c r="B130" s="220">
        <v>5</v>
      </c>
      <c r="C130" s="1">
        <v>1</v>
      </c>
      <c r="D130" s="264">
        <v>25</v>
      </c>
      <c r="E130" s="69">
        <v>25.017900000000001</v>
      </c>
      <c r="F130" s="299">
        <v>-4.9999999999990052E-3</v>
      </c>
      <c r="G130" s="37">
        <f>E130+$F$130</f>
        <v>25.012900000000002</v>
      </c>
      <c r="H130" s="153">
        <f>AVERAGE(G130:G134)</f>
        <v>25.013800000000003</v>
      </c>
      <c r="I130" s="138">
        <f>((MAX(E130:E134)-MIN(E130:E134))/2.33)</f>
        <v>6.008583690988369E-4</v>
      </c>
      <c r="J130" s="163">
        <f>J4</f>
        <v>1.8333333333333333</v>
      </c>
      <c r="K130" s="138">
        <f>I130*J130</f>
        <v>1.1015736766812009E-3</v>
      </c>
      <c r="L130" s="253">
        <f>1/0.01</f>
        <v>100</v>
      </c>
      <c r="M130" s="159">
        <f>K130*L130</f>
        <v>0.11015736766812009</v>
      </c>
      <c r="N130" s="144">
        <f>[1]dérive!$D$68</f>
        <v>7.9999999999999996E-6</v>
      </c>
      <c r="O130" s="257">
        <v>2</v>
      </c>
      <c r="P130" s="254">
        <f>N130/O130</f>
        <v>3.9999999999999998E-6</v>
      </c>
      <c r="Q130" s="253">
        <v>100</v>
      </c>
      <c r="R130" s="144">
        <f>P130*Q130</f>
        <v>3.9999999999999996E-4</v>
      </c>
      <c r="S130" s="287"/>
      <c r="T130" s="253">
        <f>2*SQRT(3)</f>
        <v>3.4641016151377544</v>
      </c>
      <c r="U130" s="159">
        <f>P130</f>
        <v>3.9999999999999998E-6</v>
      </c>
      <c r="V130" s="253">
        <v>100</v>
      </c>
      <c r="W130" s="159">
        <f>U130*V130</f>
        <v>3.9999999999999996E-4</v>
      </c>
      <c r="X130" s="150">
        <f>[2]dérive!$C$12</f>
        <v>4.99</v>
      </c>
      <c r="Y130" s="290">
        <f>[2]dérive!$E$12</f>
        <v>3.9999999999999998E-6</v>
      </c>
      <c r="Z130" s="253">
        <v>2</v>
      </c>
      <c r="AA130" s="159">
        <f>Y130/Z130</f>
        <v>1.9999999999999999E-6</v>
      </c>
      <c r="AB130" s="253">
        <f>0.1/(0.01^2)</f>
        <v>1000</v>
      </c>
      <c r="AC130" s="159">
        <f>AA130*AB130</f>
        <v>2E-3</v>
      </c>
      <c r="AD130" s="159">
        <f>AA130</f>
        <v>1.9999999999999999E-6</v>
      </c>
      <c r="AE130" s="253">
        <f>0.1/(0.01^2)</f>
        <v>1000</v>
      </c>
      <c r="AF130" s="159">
        <f>AD130*AE130</f>
        <v>2E-3</v>
      </c>
      <c r="AG130" s="253">
        <v>1E-4</v>
      </c>
      <c r="AH130" s="253">
        <f>2*SQRT(3)</f>
        <v>3.4641016151377544</v>
      </c>
      <c r="AI130" s="159">
        <f>AG130/AH130</f>
        <v>2.8867513459481293E-5</v>
      </c>
      <c r="AJ130" s="298">
        <f>0.002*B130</f>
        <v>0.01</v>
      </c>
      <c r="AK130" s="253">
        <f>2*SQRT(3)</f>
        <v>3.4641016151377544</v>
      </c>
      <c r="AL130" s="208">
        <f>AJ130/AK130</f>
        <v>2.886751345948129E-3</v>
      </c>
      <c r="AM130" s="144">
        <f>SQRT((M130^2)+(R130^2)+(W130^2)+(AC130^2)+(AF130^2)+(AL130^2))</f>
        <v>0.11023293058293754</v>
      </c>
      <c r="AN130" s="279">
        <f>H130/X130</f>
        <v>5.0127855711422846</v>
      </c>
      <c r="AO130" s="279">
        <f>AN130-B130</f>
        <v>1.2785571142284624E-2</v>
      </c>
    </row>
    <row r="131" spans="1:47" x14ac:dyDescent="0.2">
      <c r="A131" s="162"/>
      <c r="B131" s="261"/>
      <c r="C131" s="1">
        <v>2</v>
      </c>
      <c r="D131" s="265"/>
      <c r="E131" s="69">
        <v>25.018599999999999</v>
      </c>
      <c r="F131" s="303"/>
      <c r="G131" s="37">
        <f>E131+$F$130</f>
        <v>25.0136</v>
      </c>
      <c r="H131" s="241"/>
      <c r="I131" s="139"/>
      <c r="J131" s="272"/>
      <c r="K131" s="180"/>
      <c r="L131" s="168"/>
      <c r="M131" s="170"/>
      <c r="N131" s="277"/>
      <c r="O131" s="258"/>
      <c r="P131" s="255"/>
      <c r="Q131" s="168"/>
      <c r="R131" s="277"/>
      <c r="S131" s="288"/>
      <c r="T131" s="142"/>
      <c r="U131" s="142"/>
      <c r="V131" s="142"/>
      <c r="W131" s="142"/>
      <c r="X131" s="239"/>
      <c r="Y131" s="291"/>
      <c r="Z131" s="142"/>
      <c r="AA131" s="142"/>
      <c r="AB131" s="142"/>
      <c r="AC131" s="142"/>
      <c r="AD131" s="142"/>
      <c r="AE131" s="142"/>
      <c r="AF131" s="142"/>
      <c r="AG131" s="142"/>
      <c r="AH131" s="168"/>
      <c r="AI131" s="170"/>
      <c r="AJ131" s="162"/>
      <c r="AK131" s="142"/>
      <c r="AL131" s="162"/>
      <c r="AM131" s="277"/>
      <c r="AN131" s="247"/>
      <c r="AO131" s="247"/>
    </row>
    <row r="132" spans="1:47" x14ac:dyDescent="0.2">
      <c r="A132" s="162"/>
      <c r="B132" s="261"/>
      <c r="C132" s="1">
        <v>3</v>
      </c>
      <c r="D132" s="265"/>
      <c r="E132" s="69">
        <v>25.018899999999999</v>
      </c>
      <c r="F132" s="303"/>
      <c r="G132" s="37">
        <f>E132+$F$130</f>
        <v>25.0139</v>
      </c>
      <c r="H132" s="241"/>
      <c r="I132" s="139"/>
      <c r="J132" s="272"/>
      <c r="K132" s="180"/>
      <c r="L132" s="168"/>
      <c r="M132" s="170"/>
      <c r="N132" s="277"/>
      <c r="O132" s="258"/>
      <c r="P132" s="255"/>
      <c r="Q132" s="168"/>
      <c r="R132" s="277"/>
      <c r="S132" s="288"/>
      <c r="T132" s="142"/>
      <c r="U132" s="142"/>
      <c r="V132" s="142"/>
      <c r="W132" s="142"/>
      <c r="X132" s="239"/>
      <c r="Y132" s="291"/>
      <c r="Z132" s="142"/>
      <c r="AA132" s="142"/>
      <c r="AB132" s="142"/>
      <c r="AC132" s="142"/>
      <c r="AD132" s="142"/>
      <c r="AE132" s="142"/>
      <c r="AF132" s="142"/>
      <c r="AG132" s="142"/>
      <c r="AH132" s="168"/>
      <c r="AI132" s="170"/>
      <c r="AJ132" s="162"/>
      <c r="AK132" s="142"/>
      <c r="AL132" s="162"/>
      <c r="AM132" s="277"/>
      <c r="AN132" s="247"/>
      <c r="AO132" s="247"/>
    </row>
    <row r="133" spans="1:47" x14ac:dyDescent="0.2">
      <c r="A133" s="162"/>
      <c r="B133" s="162"/>
      <c r="C133" s="1">
        <v>4</v>
      </c>
      <c r="D133" s="265"/>
      <c r="E133" s="69">
        <v>25.019300000000001</v>
      </c>
      <c r="F133" s="303"/>
      <c r="G133" s="37">
        <f>E133+$F$130</f>
        <v>25.014300000000002</v>
      </c>
      <c r="H133" s="242"/>
      <c r="I133" s="139"/>
      <c r="J133" s="272"/>
      <c r="K133" s="246"/>
      <c r="L133" s="168"/>
      <c r="M133" s="170"/>
      <c r="N133" s="277"/>
      <c r="O133" s="258"/>
      <c r="P133" s="255"/>
      <c r="Q133" s="168"/>
      <c r="R133" s="277"/>
      <c r="S133" s="288"/>
      <c r="T133" s="142"/>
      <c r="U133" s="142"/>
      <c r="V133" s="142"/>
      <c r="W133" s="142"/>
      <c r="X133" s="239"/>
      <c r="Y133" s="291"/>
      <c r="Z133" s="142"/>
      <c r="AA133" s="142"/>
      <c r="AB133" s="142"/>
      <c r="AC133" s="142"/>
      <c r="AD133" s="142"/>
      <c r="AE133" s="142"/>
      <c r="AF133" s="142"/>
      <c r="AG133" s="142"/>
      <c r="AH133" s="168"/>
      <c r="AI133" s="170"/>
      <c r="AJ133" s="162"/>
      <c r="AK133" s="142"/>
      <c r="AL133" s="162"/>
      <c r="AM133" s="277"/>
      <c r="AN133" s="247"/>
      <c r="AO133" s="247"/>
    </row>
    <row r="134" spans="1:47" x14ac:dyDescent="0.2">
      <c r="A134" s="162"/>
      <c r="B134" s="162"/>
      <c r="C134" s="1">
        <v>5</v>
      </c>
      <c r="D134" s="266"/>
      <c r="E134" s="69">
        <v>25.019300000000001</v>
      </c>
      <c r="F134" s="304"/>
      <c r="G134" s="37">
        <f>E134+$F$130</f>
        <v>25.014300000000002</v>
      </c>
      <c r="H134" s="243"/>
      <c r="I134" s="140"/>
      <c r="J134" s="205"/>
      <c r="K134" s="260"/>
      <c r="L134" s="169"/>
      <c r="M134" s="171"/>
      <c r="N134" s="278"/>
      <c r="O134" s="259"/>
      <c r="P134" s="256"/>
      <c r="Q134" s="169"/>
      <c r="R134" s="278"/>
      <c r="S134" s="289"/>
      <c r="T134" s="143"/>
      <c r="U134" s="143"/>
      <c r="V134" s="143"/>
      <c r="W134" s="143"/>
      <c r="X134" s="240"/>
      <c r="Y134" s="292"/>
      <c r="Z134" s="143"/>
      <c r="AA134" s="143"/>
      <c r="AB134" s="143"/>
      <c r="AC134" s="143"/>
      <c r="AD134" s="143"/>
      <c r="AE134" s="143"/>
      <c r="AF134" s="143"/>
      <c r="AG134" s="142"/>
      <c r="AH134" s="168"/>
      <c r="AI134" s="170"/>
      <c r="AJ134" s="162"/>
      <c r="AK134" s="143"/>
      <c r="AL134" s="162"/>
      <c r="AM134" s="278"/>
      <c r="AN134" s="248"/>
      <c r="AO134" s="248"/>
    </row>
    <row r="135" spans="1:47" s="11" customFormat="1" x14ac:dyDescent="0.2">
      <c r="A135" s="161" t="s">
        <v>44</v>
      </c>
      <c r="B135" s="220">
        <v>10</v>
      </c>
      <c r="C135" s="1">
        <v>1</v>
      </c>
      <c r="D135" s="264">
        <v>50</v>
      </c>
      <c r="E135" s="49">
        <v>50.025700000000001</v>
      </c>
      <c r="F135" s="299">
        <v>9.9999999999766942E-4</v>
      </c>
      <c r="G135" s="37">
        <f>E135+$F$135</f>
        <v>50.026699999999998</v>
      </c>
      <c r="H135" s="153">
        <f>AVERAGE(G135:G139)</f>
        <v>50.0291</v>
      </c>
      <c r="I135" s="138">
        <f>((MAX(E135:E139)-MIN(E135:E139))/2.33)</f>
        <v>1.6738197424899437E-3</v>
      </c>
      <c r="J135" s="163">
        <f>J4</f>
        <v>1.8333333333333333</v>
      </c>
      <c r="K135" s="138">
        <f>I135*J135</f>
        <v>3.0686695278982299E-3</v>
      </c>
      <c r="L135" s="253">
        <f>1/0.01</f>
        <v>100</v>
      </c>
      <c r="M135" s="159">
        <f>K135*L135</f>
        <v>0.30686695278982301</v>
      </c>
      <c r="N135" s="144">
        <f>[1]dérive!$D$69</f>
        <v>1.7E-5</v>
      </c>
      <c r="O135" s="257">
        <v>2</v>
      </c>
      <c r="P135" s="254">
        <f>N135/O135</f>
        <v>8.4999999999999999E-6</v>
      </c>
      <c r="Q135" s="253">
        <v>100</v>
      </c>
      <c r="R135" s="144">
        <f>P135*Q135</f>
        <v>8.4999999999999995E-4</v>
      </c>
      <c r="S135" s="287"/>
      <c r="T135" s="253">
        <f>2*SQRT(3)</f>
        <v>3.4641016151377544</v>
      </c>
      <c r="U135" s="159">
        <f>P135</f>
        <v>8.4999999999999999E-6</v>
      </c>
      <c r="V135" s="253">
        <v>100</v>
      </c>
      <c r="W135" s="159">
        <f>U135*V135</f>
        <v>8.4999999999999995E-4</v>
      </c>
      <c r="X135" s="150">
        <f>[2]dérive!$C$13</f>
        <v>4.992</v>
      </c>
      <c r="Y135" s="290">
        <f>[2]dérive!$E$13</f>
        <v>3.9999999999999998E-6</v>
      </c>
      <c r="Z135" s="253">
        <v>2</v>
      </c>
      <c r="AA135" s="159">
        <f>Y135/Z135</f>
        <v>1.9999999999999999E-6</v>
      </c>
      <c r="AB135" s="253">
        <f>0.1/(0.01^2)</f>
        <v>1000</v>
      </c>
      <c r="AC135" s="159">
        <f>AA135*AB135</f>
        <v>2E-3</v>
      </c>
      <c r="AD135" s="159">
        <f>AA135</f>
        <v>1.9999999999999999E-6</v>
      </c>
      <c r="AE135" s="253">
        <f>0.1/(0.01^2)</f>
        <v>1000</v>
      </c>
      <c r="AF135" s="159">
        <f>AD135*AE135</f>
        <v>2E-3</v>
      </c>
      <c r="AG135" s="142"/>
      <c r="AH135" s="142"/>
      <c r="AI135" s="142"/>
      <c r="AJ135" s="298">
        <f>0.002*B135</f>
        <v>0.02</v>
      </c>
      <c r="AK135" s="253">
        <f>2*SQRT(3)</f>
        <v>3.4641016151377544</v>
      </c>
      <c r="AL135" s="208">
        <f>AJ135/AK135</f>
        <v>5.773502691896258E-3</v>
      </c>
      <c r="AM135" s="144">
        <f>SQRT((M135^2)+(R135^2)+(W135^2)+(AC135^2)+(AF135^2)+(AL135^2))</f>
        <v>0.30693664663549836</v>
      </c>
      <c r="AN135" s="279">
        <f>H135/X135</f>
        <v>10.021854967948718</v>
      </c>
      <c r="AO135" s="279">
        <f>AN135-B135</f>
        <v>2.1854967948717885E-2</v>
      </c>
    </row>
    <row r="136" spans="1:47" s="11" customFormat="1" x14ac:dyDescent="0.2">
      <c r="A136" s="162"/>
      <c r="B136" s="261"/>
      <c r="C136" s="1">
        <v>2</v>
      </c>
      <c r="D136" s="265"/>
      <c r="E136" s="49">
        <v>50.027799999999999</v>
      </c>
      <c r="F136" s="303"/>
      <c r="G136" s="37">
        <f>E136+$F$135</f>
        <v>50.028799999999997</v>
      </c>
      <c r="H136" s="241"/>
      <c r="I136" s="139"/>
      <c r="J136" s="272"/>
      <c r="K136" s="180"/>
      <c r="L136" s="168"/>
      <c r="M136" s="170"/>
      <c r="N136" s="277"/>
      <c r="O136" s="258"/>
      <c r="P136" s="255"/>
      <c r="Q136" s="168"/>
      <c r="R136" s="277"/>
      <c r="S136" s="288"/>
      <c r="T136" s="142"/>
      <c r="U136" s="142"/>
      <c r="V136" s="142"/>
      <c r="W136" s="142"/>
      <c r="X136" s="239"/>
      <c r="Y136" s="291"/>
      <c r="Z136" s="142"/>
      <c r="AA136" s="142"/>
      <c r="AB136" s="142"/>
      <c r="AC136" s="142"/>
      <c r="AD136" s="142"/>
      <c r="AE136" s="142"/>
      <c r="AF136" s="142"/>
      <c r="AG136" s="142"/>
      <c r="AH136" s="142"/>
      <c r="AI136" s="142"/>
      <c r="AJ136" s="162"/>
      <c r="AK136" s="142"/>
      <c r="AL136" s="162"/>
      <c r="AM136" s="277"/>
      <c r="AN136" s="247"/>
      <c r="AO136" s="247"/>
    </row>
    <row r="137" spans="1:47" s="11" customFormat="1" x14ac:dyDescent="0.2">
      <c r="A137" s="162"/>
      <c r="B137" s="261"/>
      <c r="C137" s="1">
        <v>3</v>
      </c>
      <c r="D137" s="265"/>
      <c r="E137" s="49">
        <v>50.028399999999998</v>
      </c>
      <c r="F137" s="303"/>
      <c r="G137" s="37">
        <f>E137+$F$135</f>
        <v>50.029399999999995</v>
      </c>
      <c r="H137" s="241"/>
      <c r="I137" s="139"/>
      <c r="J137" s="272"/>
      <c r="K137" s="180"/>
      <c r="L137" s="168"/>
      <c r="M137" s="170"/>
      <c r="N137" s="277"/>
      <c r="O137" s="258"/>
      <c r="P137" s="255"/>
      <c r="Q137" s="168"/>
      <c r="R137" s="277"/>
      <c r="S137" s="288"/>
      <c r="T137" s="142"/>
      <c r="U137" s="142"/>
      <c r="V137" s="142"/>
      <c r="W137" s="142"/>
      <c r="X137" s="239"/>
      <c r="Y137" s="291"/>
      <c r="Z137" s="142"/>
      <c r="AA137" s="142"/>
      <c r="AB137" s="142"/>
      <c r="AC137" s="142"/>
      <c r="AD137" s="142"/>
      <c r="AE137" s="142"/>
      <c r="AF137" s="142"/>
      <c r="AG137" s="142"/>
      <c r="AH137" s="142"/>
      <c r="AI137" s="142"/>
      <c r="AJ137" s="162"/>
      <c r="AK137" s="142"/>
      <c r="AL137" s="162"/>
      <c r="AM137" s="277"/>
      <c r="AN137" s="247"/>
      <c r="AO137" s="247"/>
    </row>
    <row r="138" spans="1:47" s="11" customFormat="1" x14ac:dyDescent="0.2">
      <c r="A138" s="162"/>
      <c r="B138" s="162"/>
      <c r="C138" s="1">
        <v>4</v>
      </c>
      <c r="D138" s="265"/>
      <c r="E138" s="49">
        <v>50.029000000000003</v>
      </c>
      <c r="F138" s="303"/>
      <c r="G138" s="37">
        <f>E138+$F$135</f>
        <v>50.03</v>
      </c>
      <c r="H138" s="242"/>
      <c r="I138" s="139"/>
      <c r="J138" s="272"/>
      <c r="K138" s="246"/>
      <c r="L138" s="168"/>
      <c r="M138" s="170"/>
      <c r="N138" s="277"/>
      <c r="O138" s="258"/>
      <c r="P138" s="255"/>
      <c r="Q138" s="168"/>
      <c r="R138" s="277"/>
      <c r="S138" s="288"/>
      <c r="T138" s="142"/>
      <c r="U138" s="142"/>
      <c r="V138" s="142"/>
      <c r="W138" s="142"/>
      <c r="X138" s="239"/>
      <c r="Y138" s="291"/>
      <c r="Z138" s="142"/>
      <c r="AA138" s="142"/>
      <c r="AB138" s="142"/>
      <c r="AC138" s="142"/>
      <c r="AD138" s="142"/>
      <c r="AE138" s="142"/>
      <c r="AF138" s="142"/>
      <c r="AG138" s="142"/>
      <c r="AH138" s="142"/>
      <c r="AI138" s="142"/>
      <c r="AJ138" s="162"/>
      <c r="AK138" s="142"/>
      <c r="AL138" s="162"/>
      <c r="AM138" s="277"/>
      <c r="AN138" s="247"/>
      <c r="AO138" s="247"/>
    </row>
    <row r="139" spans="1:47" s="11" customFormat="1" x14ac:dyDescent="0.2">
      <c r="A139" s="162"/>
      <c r="B139" s="162"/>
      <c r="C139" s="1">
        <v>5</v>
      </c>
      <c r="D139" s="266"/>
      <c r="E139" s="49">
        <v>50.029600000000002</v>
      </c>
      <c r="F139" s="304"/>
      <c r="G139" s="37">
        <f>E139+$F$135</f>
        <v>50.0306</v>
      </c>
      <c r="H139" s="243"/>
      <c r="I139" s="140"/>
      <c r="J139" s="205"/>
      <c r="K139" s="260"/>
      <c r="L139" s="169"/>
      <c r="M139" s="171"/>
      <c r="N139" s="278"/>
      <c r="O139" s="259"/>
      <c r="P139" s="256"/>
      <c r="Q139" s="169"/>
      <c r="R139" s="278"/>
      <c r="S139" s="289"/>
      <c r="T139" s="143"/>
      <c r="U139" s="143"/>
      <c r="V139" s="143"/>
      <c r="W139" s="143"/>
      <c r="X139" s="240"/>
      <c r="Y139" s="292"/>
      <c r="Z139" s="143"/>
      <c r="AA139" s="143"/>
      <c r="AB139" s="143"/>
      <c r="AC139" s="143"/>
      <c r="AD139" s="143"/>
      <c r="AE139" s="143"/>
      <c r="AF139" s="143"/>
      <c r="AG139" s="143"/>
      <c r="AH139" s="143"/>
      <c r="AI139" s="143"/>
      <c r="AJ139" s="162"/>
      <c r="AK139" s="143"/>
      <c r="AL139" s="162"/>
      <c r="AM139" s="278"/>
      <c r="AN139" s="248"/>
      <c r="AO139" s="248"/>
    </row>
    <row r="140" spans="1:47" s="11" customFormat="1" x14ac:dyDescent="0.2">
      <c r="B140" s="25"/>
      <c r="C140" s="15"/>
      <c r="D140" s="14"/>
      <c r="E140" s="15"/>
      <c r="F140" s="31"/>
      <c r="G140" s="30"/>
      <c r="H140" s="30"/>
      <c r="I140" s="30"/>
      <c r="J140" s="30"/>
      <c r="K140" s="30"/>
      <c r="L140" s="30"/>
      <c r="M140" s="30"/>
      <c r="N140" s="46"/>
      <c r="O140" s="54"/>
      <c r="Q140" s="16"/>
      <c r="R140" s="54"/>
      <c r="S140" s="16"/>
      <c r="T140" s="16"/>
      <c r="U140" s="16"/>
      <c r="V140" s="16"/>
      <c r="W140" s="16"/>
      <c r="X140" s="16"/>
      <c r="Y140" s="16"/>
    </row>
    <row r="141" spans="1:47" x14ac:dyDescent="0.2">
      <c r="H141" s="14"/>
      <c r="S141" s="14"/>
      <c r="T141" s="14"/>
      <c r="U141" s="14"/>
      <c r="V141" s="14"/>
      <c r="W141" s="14"/>
      <c r="X141" s="14"/>
      <c r="Y141" s="14"/>
    </row>
    <row r="142" spans="1:47" x14ac:dyDescent="0.2">
      <c r="A142" s="161" t="str">
        <f>A1</f>
        <v>FONCTION GENERATION D'INTENSITE POUR COURANT ALTERNATIF</v>
      </c>
      <c r="B142" s="275"/>
      <c r="C142" s="275"/>
      <c r="D142" s="275"/>
      <c r="E142" s="275"/>
      <c r="F142" s="275"/>
      <c r="G142" s="275"/>
      <c r="H142" s="275"/>
      <c r="I142" s="162"/>
      <c r="J142" s="88" t="s">
        <v>23</v>
      </c>
      <c r="K142" s="89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"/>
    </row>
    <row r="143" spans="1:47" x14ac:dyDescent="0.2">
      <c r="A143" s="275"/>
      <c r="B143" s="275"/>
      <c r="C143" s="275"/>
      <c r="D143" s="275"/>
      <c r="E143" s="275"/>
      <c r="F143" s="275"/>
      <c r="G143" s="275"/>
      <c r="H143" s="275"/>
      <c r="I143" s="162"/>
      <c r="J143" s="189" t="s">
        <v>0</v>
      </c>
      <c r="K143" s="191"/>
      <c r="L143" s="161" t="s">
        <v>22</v>
      </c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3" t="s">
        <v>96</v>
      </c>
      <c r="X143" s="116"/>
      <c r="Y143" s="116"/>
      <c r="Z143" s="95"/>
      <c r="AA143" s="95"/>
    </row>
    <row r="144" spans="1:47" ht="38.25" x14ac:dyDescent="0.2">
      <c r="A144" s="5" t="s">
        <v>107</v>
      </c>
      <c r="B144" s="5" t="s">
        <v>91</v>
      </c>
      <c r="C144" s="6" t="s">
        <v>2</v>
      </c>
      <c r="D144" s="6" t="s">
        <v>3</v>
      </c>
      <c r="E144" s="6" t="s">
        <v>4</v>
      </c>
      <c r="F144" s="38" t="s">
        <v>5</v>
      </c>
      <c r="G144" s="6" t="s">
        <v>6</v>
      </c>
      <c r="H144" s="8" t="s">
        <v>25</v>
      </c>
      <c r="I144" s="7" t="s">
        <v>37</v>
      </c>
      <c r="J144" s="7" t="s">
        <v>39</v>
      </c>
      <c r="K144" s="1" t="s">
        <v>38</v>
      </c>
      <c r="L144" s="6" t="s">
        <v>28</v>
      </c>
      <c r="M144" s="6" t="s">
        <v>7</v>
      </c>
      <c r="N144" s="38" t="s">
        <v>27</v>
      </c>
      <c r="O144" s="38" t="s">
        <v>26</v>
      </c>
      <c r="P144" s="6" t="s">
        <v>7</v>
      </c>
      <c r="Q144" s="6" t="s">
        <v>26</v>
      </c>
      <c r="R144" s="38" t="s">
        <v>42</v>
      </c>
      <c r="S144" s="6" t="s">
        <v>43</v>
      </c>
      <c r="T144" s="6" t="s">
        <v>93</v>
      </c>
      <c r="U144" s="6" t="s">
        <v>7</v>
      </c>
      <c r="V144" s="6" t="s">
        <v>119</v>
      </c>
      <c r="W144" s="143"/>
      <c r="X144" s="116"/>
      <c r="Y144" s="116"/>
      <c r="Z144" s="117"/>
      <c r="AA144" s="117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</row>
    <row r="145" spans="1:27" x14ac:dyDescent="0.2">
      <c r="A145" s="200" t="s">
        <v>12</v>
      </c>
      <c r="B145" s="147">
        <v>200</v>
      </c>
      <c r="C145" s="1">
        <v>1</v>
      </c>
      <c r="D145" s="49">
        <v>200.00370000000001</v>
      </c>
      <c r="E145" s="299">
        <f>[1]dérive!$C$263*1000000</f>
        <v>-3.9999999999992042E-2</v>
      </c>
      <c r="F145" s="70">
        <f>D145+$E$145</f>
        <v>199.96370000000002</v>
      </c>
      <c r="G145" s="153">
        <f>AVERAGE(F145:F149)</f>
        <v>199.96432000000001</v>
      </c>
      <c r="H145" s="153">
        <f>G145-B145</f>
        <v>-3.5679999999985057E-2</v>
      </c>
      <c r="I145" s="138">
        <f>((MAX(D145:D149)-MIN(D145:D149))/2.33)/1000</f>
        <v>5.5793991415721549E-7</v>
      </c>
      <c r="J145" s="141">
        <f>5.5/3</f>
        <v>1.8333333333333333</v>
      </c>
      <c r="K145" s="138">
        <f>I145*J145</f>
        <v>1.0228898426215616E-6</v>
      </c>
      <c r="L145" s="200">
        <v>1.0000000000000001E-9</v>
      </c>
      <c r="M145" s="200">
        <f>SQRT(12)</f>
        <v>3.4641016151377544</v>
      </c>
      <c r="N145" s="298">
        <f>L145/M145</f>
        <v>2.8867513459481294E-10</v>
      </c>
      <c r="O145" s="254">
        <f>[1]dérive!$D$263</f>
        <v>1.6E-7</v>
      </c>
      <c r="P145" s="200">
        <v>2</v>
      </c>
      <c r="Q145" s="138">
        <f>O145/P145</f>
        <v>8.0000000000000002E-8</v>
      </c>
      <c r="R145" s="156"/>
      <c r="S145" s="138">
        <f>Q145</f>
        <v>8.0000000000000002E-8</v>
      </c>
      <c r="T145" s="208">
        <f>0.001*B145/1000000</f>
        <v>2.0000000000000002E-7</v>
      </c>
      <c r="U145" s="200">
        <f>SQRT(12)</f>
        <v>3.4641016151377544</v>
      </c>
      <c r="V145" s="208">
        <f>T145/U145</f>
        <v>5.7735026918962584E-8</v>
      </c>
      <c r="W145" s="208">
        <f>SQRT((K145^2)+(Q145^2)+(S145^2)+(V145^2))</f>
        <v>1.0307458287432923E-6</v>
      </c>
      <c r="X145" s="59"/>
      <c r="Y145" s="59"/>
      <c r="Z145" s="59"/>
      <c r="AA145" s="59"/>
    </row>
    <row r="146" spans="1:27" x14ac:dyDescent="0.2">
      <c r="A146" s="200"/>
      <c r="B146" s="168"/>
      <c r="C146" s="1">
        <v>2</v>
      </c>
      <c r="D146" s="49">
        <v>200.0044</v>
      </c>
      <c r="E146" s="291"/>
      <c r="F146" s="70">
        <f>D146+$E$145</f>
        <v>199.96440000000001</v>
      </c>
      <c r="G146" s="154"/>
      <c r="H146" s="154"/>
      <c r="I146" s="139"/>
      <c r="J146" s="142"/>
      <c r="K146" s="139"/>
      <c r="L146" s="200"/>
      <c r="M146" s="200"/>
      <c r="N146" s="298"/>
      <c r="O146" s="293"/>
      <c r="P146" s="200"/>
      <c r="Q146" s="139"/>
      <c r="R146" s="157"/>
      <c r="S146" s="170"/>
      <c r="T146" s="162"/>
      <c r="U146" s="200"/>
      <c r="V146" s="162"/>
      <c r="W146" s="162"/>
      <c r="X146" s="119"/>
      <c r="Y146" s="119"/>
      <c r="Z146" s="59"/>
      <c r="AA146" s="59"/>
    </row>
    <row r="147" spans="1:27" x14ac:dyDescent="0.2">
      <c r="A147" s="200"/>
      <c r="B147" s="168"/>
      <c r="C147" s="1">
        <v>3</v>
      </c>
      <c r="D147" s="49">
        <v>200.00450000000001</v>
      </c>
      <c r="E147" s="291"/>
      <c r="F147" s="70">
        <f>D147+$E$145</f>
        <v>199.96450000000002</v>
      </c>
      <c r="G147" s="154"/>
      <c r="H147" s="154"/>
      <c r="I147" s="139"/>
      <c r="J147" s="142"/>
      <c r="K147" s="139"/>
      <c r="L147" s="200"/>
      <c r="M147" s="200"/>
      <c r="N147" s="298"/>
      <c r="O147" s="293"/>
      <c r="P147" s="200"/>
      <c r="Q147" s="139"/>
      <c r="R147" s="157"/>
      <c r="S147" s="170"/>
      <c r="T147" s="162"/>
      <c r="U147" s="200"/>
      <c r="V147" s="162"/>
      <c r="W147" s="162"/>
      <c r="X147" s="119"/>
      <c r="Y147" s="119"/>
      <c r="Z147" s="59"/>
      <c r="AA147" s="59"/>
    </row>
    <row r="148" spans="1:27" x14ac:dyDescent="0.2">
      <c r="A148" s="200"/>
      <c r="B148" s="168"/>
      <c r="C148" s="1">
        <v>4</v>
      </c>
      <c r="D148" s="49">
        <v>200.00399999999999</v>
      </c>
      <c r="E148" s="291"/>
      <c r="F148" s="70">
        <f>D148+$E$145</f>
        <v>199.964</v>
      </c>
      <c r="G148" s="154"/>
      <c r="H148" s="154"/>
      <c r="I148" s="139"/>
      <c r="J148" s="142"/>
      <c r="K148" s="139"/>
      <c r="L148" s="200"/>
      <c r="M148" s="200"/>
      <c r="N148" s="298"/>
      <c r="O148" s="293"/>
      <c r="P148" s="200"/>
      <c r="Q148" s="139"/>
      <c r="R148" s="157"/>
      <c r="S148" s="170"/>
      <c r="T148" s="162"/>
      <c r="U148" s="200"/>
      <c r="V148" s="162"/>
      <c r="W148" s="162"/>
      <c r="X148" s="119"/>
      <c r="Y148" s="119"/>
      <c r="Z148" s="59"/>
      <c r="AA148" s="59"/>
    </row>
    <row r="149" spans="1:27" x14ac:dyDescent="0.2">
      <c r="A149" s="200"/>
      <c r="B149" s="169"/>
      <c r="C149" s="1">
        <v>5</v>
      </c>
      <c r="D149" s="49">
        <v>200.005</v>
      </c>
      <c r="E149" s="292"/>
      <c r="F149" s="70">
        <f>D149+$E$145</f>
        <v>199.965</v>
      </c>
      <c r="G149" s="155"/>
      <c r="H149" s="155"/>
      <c r="I149" s="140"/>
      <c r="J149" s="143"/>
      <c r="K149" s="140"/>
      <c r="L149" s="200"/>
      <c r="M149" s="200"/>
      <c r="N149" s="298"/>
      <c r="O149" s="294"/>
      <c r="P149" s="200"/>
      <c r="Q149" s="140"/>
      <c r="R149" s="158"/>
      <c r="S149" s="171"/>
      <c r="T149" s="162"/>
      <c r="U149" s="200"/>
      <c r="V149" s="162"/>
      <c r="W149" s="162"/>
      <c r="X149" s="119"/>
      <c r="Y149" s="119"/>
      <c r="Z149" s="59"/>
      <c r="AA149" s="59"/>
    </row>
    <row r="150" spans="1:27" x14ac:dyDescent="0.2">
      <c r="A150" s="200" t="s">
        <v>13</v>
      </c>
      <c r="B150" s="187">
        <v>2</v>
      </c>
      <c r="C150" s="1">
        <v>1</v>
      </c>
      <c r="D150" s="67">
        <v>2.00014</v>
      </c>
      <c r="E150" s="299">
        <f>[1]dérive!$C$266*1000</f>
        <v>-3.9999999999995595E-4</v>
      </c>
      <c r="F150" s="71">
        <f>D150+$E$150</f>
        <v>1.9997400000000001</v>
      </c>
      <c r="G150" s="165">
        <f>AVERAGE(F150:F154)</f>
        <v>1.9997416000000001</v>
      </c>
      <c r="H150" s="165">
        <f>G150-B150</f>
        <v>-2.5839999999988095E-4</v>
      </c>
      <c r="I150" s="138">
        <f>((MAX(D150:D154)-MIN(D150:D154))/2.33)/1000</f>
        <v>3.0042918453417071E-9</v>
      </c>
      <c r="J150" s="141">
        <f>5.5/3</f>
        <v>1.8333333333333333</v>
      </c>
      <c r="K150" s="138">
        <f>I150*J150</f>
        <v>5.5078683831264625E-9</v>
      </c>
      <c r="L150" s="200">
        <v>1E-8</v>
      </c>
      <c r="M150" s="200">
        <f>SQRT(12)</f>
        <v>3.4641016151377544</v>
      </c>
      <c r="N150" s="298">
        <f>L150/M150</f>
        <v>2.8867513459481292E-9</v>
      </c>
      <c r="O150" s="254">
        <f>[1]dérive!$D$266</f>
        <v>3.9999999999999998E-7</v>
      </c>
      <c r="P150" s="200">
        <v>2</v>
      </c>
      <c r="Q150" s="138">
        <f>O150/P150</f>
        <v>1.9999999999999999E-7</v>
      </c>
      <c r="R150" s="156"/>
      <c r="S150" s="138">
        <f>Q150</f>
        <v>1.9999999999999999E-7</v>
      </c>
      <c r="T150" s="208">
        <f>0.001*B150/1000</f>
        <v>1.9999999999999999E-6</v>
      </c>
      <c r="U150" s="200">
        <f>SQRT(12)</f>
        <v>3.4641016151377544</v>
      </c>
      <c r="V150" s="208">
        <f>T150/U150</f>
        <v>5.7735026918962578E-7</v>
      </c>
      <c r="W150" s="208">
        <f>SQRT((K150^2)+(Q150^2)+(S150^2)+(V150^2))</f>
        <v>6.4293364350254622E-7</v>
      </c>
      <c r="X150" s="59"/>
      <c r="Y150" s="59"/>
      <c r="Z150" s="59"/>
      <c r="AA150" s="59"/>
    </row>
    <row r="151" spans="1:27" x14ac:dyDescent="0.2">
      <c r="A151" s="200"/>
      <c r="B151" s="249"/>
      <c r="C151" s="1">
        <v>2</v>
      </c>
      <c r="D151" s="67">
        <v>2.0001380000000002</v>
      </c>
      <c r="E151" s="291"/>
      <c r="F151" s="71">
        <f>D151+$E$150</f>
        <v>1.9997380000000002</v>
      </c>
      <c r="G151" s="166"/>
      <c r="H151" s="166"/>
      <c r="I151" s="139"/>
      <c r="J151" s="142"/>
      <c r="K151" s="139"/>
      <c r="L151" s="200"/>
      <c r="M151" s="200"/>
      <c r="N151" s="298"/>
      <c r="O151" s="293"/>
      <c r="P151" s="200"/>
      <c r="Q151" s="139"/>
      <c r="R151" s="157"/>
      <c r="S151" s="170"/>
      <c r="T151" s="162"/>
      <c r="U151" s="200"/>
      <c r="V151" s="162"/>
      <c r="W151" s="162"/>
      <c r="X151" s="119"/>
      <c r="Y151" s="119"/>
      <c r="Z151" s="59"/>
      <c r="AA151" s="59"/>
    </row>
    <row r="152" spans="1:27" x14ac:dyDescent="0.2">
      <c r="A152" s="200"/>
      <c r="B152" s="249"/>
      <c r="C152" s="1">
        <v>3</v>
      </c>
      <c r="D152" s="67">
        <v>2.0001440000000001</v>
      </c>
      <c r="E152" s="291"/>
      <c r="F152" s="71">
        <f>D152+$E$150</f>
        <v>1.9997440000000002</v>
      </c>
      <c r="G152" s="166"/>
      <c r="H152" s="166"/>
      <c r="I152" s="139"/>
      <c r="J152" s="142"/>
      <c r="K152" s="139"/>
      <c r="L152" s="200"/>
      <c r="M152" s="200"/>
      <c r="N152" s="298"/>
      <c r="O152" s="293"/>
      <c r="P152" s="200"/>
      <c r="Q152" s="139"/>
      <c r="R152" s="157"/>
      <c r="S152" s="170"/>
      <c r="T152" s="162"/>
      <c r="U152" s="200"/>
      <c r="V152" s="162"/>
      <c r="W152" s="162"/>
      <c r="X152" s="119"/>
      <c r="Y152" s="119"/>
      <c r="Z152" s="59"/>
      <c r="AA152" s="59"/>
    </row>
    <row r="153" spans="1:27" x14ac:dyDescent="0.2">
      <c r="A153" s="200"/>
      <c r="B153" s="249"/>
      <c r="C153" s="1">
        <v>4</v>
      </c>
      <c r="D153" s="67">
        <v>2.0001449999999998</v>
      </c>
      <c r="E153" s="291"/>
      <c r="F153" s="71">
        <f>D153+$E$150</f>
        <v>1.9997449999999999</v>
      </c>
      <c r="G153" s="166"/>
      <c r="H153" s="166"/>
      <c r="I153" s="139"/>
      <c r="J153" s="142"/>
      <c r="K153" s="139"/>
      <c r="L153" s="200"/>
      <c r="M153" s="200"/>
      <c r="N153" s="298"/>
      <c r="O153" s="293"/>
      <c r="P153" s="200"/>
      <c r="Q153" s="139"/>
      <c r="R153" s="157"/>
      <c r="S153" s="170"/>
      <c r="T153" s="162"/>
      <c r="U153" s="200"/>
      <c r="V153" s="162"/>
      <c r="W153" s="162"/>
      <c r="X153" s="119"/>
      <c r="Y153" s="119"/>
      <c r="Z153" s="59"/>
      <c r="AA153" s="59"/>
    </row>
    <row r="154" spans="1:27" x14ac:dyDescent="0.2">
      <c r="A154" s="200"/>
      <c r="B154" s="250"/>
      <c r="C154" s="1">
        <v>5</v>
      </c>
      <c r="D154" s="67">
        <v>2.0001410000000002</v>
      </c>
      <c r="E154" s="292"/>
      <c r="F154" s="71">
        <f>D154+$E$150</f>
        <v>1.9997410000000002</v>
      </c>
      <c r="G154" s="167"/>
      <c r="H154" s="167"/>
      <c r="I154" s="140"/>
      <c r="J154" s="143"/>
      <c r="K154" s="140"/>
      <c r="L154" s="200"/>
      <c r="M154" s="200"/>
      <c r="N154" s="298"/>
      <c r="O154" s="294"/>
      <c r="P154" s="200"/>
      <c r="Q154" s="140"/>
      <c r="R154" s="158"/>
      <c r="S154" s="171"/>
      <c r="T154" s="162"/>
      <c r="U154" s="200"/>
      <c r="V154" s="162"/>
      <c r="W154" s="162"/>
      <c r="X154" s="119"/>
      <c r="Y154" s="119"/>
      <c r="Z154" s="59"/>
      <c r="AA154" s="59"/>
    </row>
    <row r="155" spans="1:27" x14ac:dyDescent="0.2">
      <c r="A155" s="200" t="s">
        <v>14</v>
      </c>
      <c r="B155" s="153">
        <v>20</v>
      </c>
      <c r="C155" s="1">
        <v>1</v>
      </c>
      <c r="D155" s="48">
        <v>20.003509999999999</v>
      </c>
      <c r="E155" s="299">
        <f>[1]dérive!$C$268*1000</f>
        <v>-4.0000000000013358E-3</v>
      </c>
      <c r="F155" s="72">
        <f>D155+$E$155</f>
        <v>19.999509999999997</v>
      </c>
      <c r="G155" s="187">
        <f>AVERAGE(F155:F159)</f>
        <v>19.99952</v>
      </c>
      <c r="H155" s="187">
        <f>G155-B155</f>
        <v>-4.7999999999959186E-4</v>
      </c>
      <c r="I155" s="138">
        <f>((MAX(D155:D159)-MIN(D155:D159))/2.33)/1000</f>
        <v>3.0042918455323037E-8</v>
      </c>
      <c r="J155" s="141">
        <f>5.5/3</f>
        <v>1.8333333333333333</v>
      </c>
      <c r="K155" s="138">
        <f>I155*J155</f>
        <v>5.5078683834758898E-8</v>
      </c>
      <c r="L155" s="200">
        <v>9.9999999999999995E-8</v>
      </c>
      <c r="M155" s="200">
        <f>SQRT(12)</f>
        <v>3.4641016151377544</v>
      </c>
      <c r="N155" s="298">
        <f>L155/M155</f>
        <v>2.8867513459481289E-8</v>
      </c>
      <c r="O155" s="254">
        <f>[1]dérive!$D$268</f>
        <v>3.9999999999999998E-6</v>
      </c>
      <c r="P155" s="200">
        <v>2</v>
      </c>
      <c r="Q155" s="138">
        <f>O155/P155</f>
        <v>1.9999999999999999E-6</v>
      </c>
      <c r="R155" s="156"/>
      <c r="S155" s="138">
        <f>Q155</f>
        <v>1.9999999999999999E-6</v>
      </c>
      <c r="T155" s="208">
        <f>0.001*B155/1000</f>
        <v>2.0000000000000002E-5</v>
      </c>
      <c r="U155" s="200">
        <f>SQRT(12)</f>
        <v>3.4641016151377544</v>
      </c>
      <c r="V155" s="208">
        <f>T155/U155</f>
        <v>5.7735026918962587E-6</v>
      </c>
      <c r="W155" s="208">
        <f>SQRT((K155^2)+(Q155^2)+(S155^2)+(V155^2))</f>
        <v>6.4293364350254929E-6</v>
      </c>
      <c r="X155" s="59"/>
      <c r="Y155" s="59"/>
      <c r="Z155" s="59"/>
      <c r="AA155" s="59"/>
    </row>
    <row r="156" spans="1:27" x14ac:dyDescent="0.2">
      <c r="A156" s="200"/>
      <c r="B156" s="247"/>
      <c r="C156" s="1">
        <v>2</v>
      </c>
      <c r="D156" s="48">
        <v>20.003509999999999</v>
      </c>
      <c r="E156" s="291"/>
      <c r="F156" s="72">
        <f>D156+$E$155</f>
        <v>19.999509999999997</v>
      </c>
      <c r="G156" s="185"/>
      <c r="H156" s="185"/>
      <c r="I156" s="139"/>
      <c r="J156" s="142"/>
      <c r="K156" s="139"/>
      <c r="L156" s="200"/>
      <c r="M156" s="200"/>
      <c r="N156" s="298"/>
      <c r="O156" s="293"/>
      <c r="P156" s="200"/>
      <c r="Q156" s="139"/>
      <c r="R156" s="157"/>
      <c r="S156" s="170"/>
      <c r="T156" s="162"/>
      <c r="U156" s="200"/>
      <c r="V156" s="162"/>
      <c r="W156" s="162"/>
      <c r="X156" s="119"/>
      <c r="Y156" s="119"/>
      <c r="Z156" s="59"/>
      <c r="AA156" s="59"/>
    </row>
    <row r="157" spans="1:27" x14ac:dyDescent="0.2">
      <c r="A157" s="200"/>
      <c r="B157" s="247"/>
      <c r="C157" s="1">
        <v>3</v>
      </c>
      <c r="D157" s="48">
        <v>20.003550000000001</v>
      </c>
      <c r="E157" s="291"/>
      <c r="F157" s="72">
        <f>D157+$E$155</f>
        <v>19.999549999999999</v>
      </c>
      <c r="G157" s="185"/>
      <c r="H157" s="185"/>
      <c r="I157" s="139"/>
      <c r="J157" s="142"/>
      <c r="K157" s="139"/>
      <c r="L157" s="200"/>
      <c r="M157" s="200"/>
      <c r="N157" s="298"/>
      <c r="O157" s="293"/>
      <c r="P157" s="200"/>
      <c r="Q157" s="139"/>
      <c r="R157" s="157"/>
      <c r="S157" s="170"/>
      <c r="T157" s="162"/>
      <c r="U157" s="200"/>
      <c r="V157" s="162"/>
      <c r="W157" s="162"/>
      <c r="X157" s="119"/>
      <c r="Y157" s="119"/>
      <c r="Z157" s="59"/>
      <c r="AA157" s="59"/>
    </row>
    <row r="158" spans="1:27" x14ac:dyDescent="0.2">
      <c r="A158" s="200"/>
      <c r="B158" s="247"/>
      <c r="C158" s="1">
        <v>4</v>
      </c>
      <c r="D158" s="48">
        <v>20.003550000000001</v>
      </c>
      <c r="E158" s="291"/>
      <c r="F158" s="72">
        <f>D158+$E$155</f>
        <v>19.999549999999999</v>
      </c>
      <c r="G158" s="185"/>
      <c r="H158" s="185"/>
      <c r="I158" s="139"/>
      <c r="J158" s="142"/>
      <c r="K158" s="139"/>
      <c r="L158" s="200"/>
      <c r="M158" s="200"/>
      <c r="N158" s="298"/>
      <c r="O158" s="293"/>
      <c r="P158" s="200"/>
      <c r="Q158" s="139"/>
      <c r="R158" s="157"/>
      <c r="S158" s="170"/>
      <c r="T158" s="162"/>
      <c r="U158" s="200"/>
      <c r="V158" s="162"/>
      <c r="W158" s="162"/>
      <c r="X158" s="119"/>
      <c r="Y158" s="119"/>
      <c r="Z158" s="59"/>
      <c r="AA158" s="59"/>
    </row>
    <row r="159" spans="1:27" x14ac:dyDescent="0.2">
      <c r="A159" s="200"/>
      <c r="B159" s="248"/>
      <c r="C159" s="1">
        <v>5</v>
      </c>
      <c r="D159" s="48">
        <v>20.00348</v>
      </c>
      <c r="E159" s="292"/>
      <c r="F159" s="72">
        <f>D159+$E$155</f>
        <v>19.999479999999998</v>
      </c>
      <c r="G159" s="186"/>
      <c r="H159" s="186"/>
      <c r="I159" s="140"/>
      <c r="J159" s="143"/>
      <c r="K159" s="140"/>
      <c r="L159" s="200"/>
      <c r="M159" s="200"/>
      <c r="N159" s="298"/>
      <c r="O159" s="294"/>
      <c r="P159" s="200"/>
      <c r="Q159" s="140"/>
      <c r="R159" s="158"/>
      <c r="S159" s="171"/>
      <c r="T159" s="162"/>
      <c r="U159" s="200"/>
      <c r="V159" s="162"/>
      <c r="W159" s="162"/>
      <c r="X159" s="119"/>
      <c r="Y159" s="119"/>
      <c r="Z159" s="59"/>
      <c r="AA159" s="59"/>
    </row>
    <row r="160" spans="1:27" x14ac:dyDescent="0.2">
      <c r="A160" s="161" t="s">
        <v>15</v>
      </c>
      <c r="B160" s="147">
        <v>200</v>
      </c>
      <c r="C160" s="1">
        <v>1</v>
      </c>
      <c r="D160" s="49">
        <v>200.0104</v>
      </c>
      <c r="E160" s="217">
        <f>[1]dérive!$C$270*1000</f>
        <v>0</v>
      </c>
      <c r="F160" s="70">
        <f>D160+$E$160</f>
        <v>200.0104</v>
      </c>
      <c r="G160" s="153">
        <f>AVERAGE(F160:F164)</f>
        <v>200.01165999999998</v>
      </c>
      <c r="H160" s="153">
        <f>G160-B160</f>
        <v>1.1659999999977799E-2</v>
      </c>
      <c r="I160" s="138">
        <f>((MAX(D160:D164)-MIN(D160:D164))/2.33)/1000</f>
        <v>1.0300429184525351E-6</v>
      </c>
      <c r="J160" s="141">
        <f>5.5/3</f>
        <v>1.8333333333333333</v>
      </c>
      <c r="K160" s="138">
        <f>I160*J160</f>
        <v>1.8884120171629809E-6</v>
      </c>
      <c r="L160" s="200">
        <v>9.9999999999999995E-7</v>
      </c>
      <c r="M160" s="200">
        <f>SQRT(12)</f>
        <v>3.4641016151377544</v>
      </c>
      <c r="N160" s="298">
        <f>L160/M160</f>
        <v>2.8867513459481289E-7</v>
      </c>
      <c r="O160" s="254">
        <f>[1]dérive!$D$270</f>
        <v>4.0000000000000003E-5</v>
      </c>
      <c r="P160" s="161">
        <v>2</v>
      </c>
      <c r="Q160" s="138">
        <f>O160/P160</f>
        <v>2.0000000000000002E-5</v>
      </c>
      <c r="R160" s="156"/>
      <c r="S160" s="138">
        <f>Q160</f>
        <v>2.0000000000000002E-5</v>
      </c>
      <c r="T160" s="208">
        <f>0.001*B160/1000</f>
        <v>2.0000000000000001E-4</v>
      </c>
      <c r="U160" s="200">
        <f>SQRT(12)</f>
        <v>3.4641016151377544</v>
      </c>
      <c r="V160" s="208">
        <f>T160/U160</f>
        <v>5.7735026918962585E-5</v>
      </c>
      <c r="W160" s="208">
        <f>SQRT((K160^2)+(Q160^2)+(S160^2)+(V160^2))</f>
        <v>6.4318733144239562E-5</v>
      </c>
      <c r="X160" s="59"/>
      <c r="Y160" s="59"/>
      <c r="Z160" s="59"/>
      <c r="AA160" s="59"/>
    </row>
    <row r="161" spans="1:47" x14ac:dyDescent="0.2">
      <c r="A161" s="161"/>
      <c r="B161" s="233"/>
      <c r="C161" s="1">
        <v>2</v>
      </c>
      <c r="D161" s="49">
        <v>200.01089999999999</v>
      </c>
      <c r="E161" s="300"/>
      <c r="F161" s="70">
        <f>D161+$E$160</f>
        <v>200.01089999999999</v>
      </c>
      <c r="G161" s="241"/>
      <c r="H161" s="241"/>
      <c r="I161" s="139"/>
      <c r="J161" s="142"/>
      <c r="K161" s="180"/>
      <c r="L161" s="200"/>
      <c r="M161" s="200"/>
      <c r="N161" s="298"/>
      <c r="O161" s="293"/>
      <c r="P161" s="161"/>
      <c r="Q161" s="139"/>
      <c r="R161" s="295"/>
      <c r="S161" s="170"/>
      <c r="T161" s="162"/>
      <c r="U161" s="200"/>
      <c r="V161" s="162"/>
      <c r="W161" s="162"/>
      <c r="X161" s="119"/>
      <c r="Y161" s="119"/>
      <c r="Z161" s="59"/>
      <c r="AA161" s="59"/>
    </row>
    <row r="162" spans="1:47" x14ac:dyDescent="0.2">
      <c r="A162" s="161"/>
      <c r="B162" s="233"/>
      <c r="C162" s="1">
        <v>3</v>
      </c>
      <c r="D162" s="49">
        <v>200.01150000000001</v>
      </c>
      <c r="E162" s="300"/>
      <c r="F162" s="70">
        <f>D162+$E$160</f>
        <v>200.01150000000001</v>
      </c>
      <c r="G162" s="241"/>
      <c r="H162" s="241"/>
      <c r="I162" s="139"/>
      <c r="J162" s="142"/>
      <c r="K162" s="180"/>
      <c r="L162" s="200"/>
      <c r="M162" s="200"/>
      <c r="N162" s="298"/>
      <c r="O162" s="293"/>
      <c r="P162" s="161"/>
      <c r="Q162" s="139"/>
      <c r="R162" s="295"/>
      <c r="S162" s="170"/>
      <c r="T162" s="162"/>
      <c r="U162" s="200"/>
      <c r="V162" s="162"/>
      <c r="W162" s="162"/>
      <c r="X162" s="119"/>
      <c r="Y162" s="119"/>
      <c r="Z162" s="59"/>
      <c r="AA162" s="59"/>
    </row>
    <row r="163" spans="1:47" x14ac:dyDescent="0.2">
      <c r="A163" s="161"/>
      <c r="B163" s="234"/>
      <c r="C163" s="1">
        <v>4</v>
      </c>
      <c r="D163" s="49">
        <v>200.0127</v>
      </c>
      <c r="E163" s="300"/>
      <c r="F163" s="70">
        <f>D163+$E$160</f>
        <v>200.0127</v>
      </c>
      <c r="G163" s="242"/>
      <c r="H163" s="242"/>
      <c r="I163" s="139"/>
      <c r="J163" s="142"/>
      <c r="K163" s="246"/>
      <c r="L163" s="200"/>
      <c r="M163" s="200"/>
      <c r="N163" s="298"/>
      <c r="O163" s="293"/>
      <c r="P163" s="161"/>
      <c r="Q163" s="139"/>
      <c r="R163" s="296"/>
      <c r="S163" s="170"/>
      <c r="T163" s="162"/>
      <c r="U163" s="200"/>
      <c r="V163" s="162"/>
      <c r="W163" s="162"/>
      <c r="X163" s="119"/>
      <c r="Y163" s="119"/>
      <c r="Z163" s="59"/>
      <c r="AA163" s="59"/>
    </row>
    <row r="164" spans="1:47" x14ac:dyDescent="0.2">
      <c r="A164" s="161"/>
      <c r="B164" s="235"/>
      <c r="C164" s="1">
        <v>5</v>
      </c>
      <c r="D164" s="49">
        <v>200.0128</v>
      </c>
      <c r="E164" s="301"/>
      <c r="F164" s="70">
        <f>D164+$E$160</f>
        <v>200.0128</v>
      </c>
      <c r="G164" s="243"/>
      <c r="H164" s="243"/>
      <c r="I164" s="140"/>
      <c r="J164" s="143"/>
      <c r="K164" s="260"/>
      <c r="L164" s="200"/>
      <c r="M164" s="200"/>
      <c r="N164" s="298"/>
      <c r="O164" s="294"/>
      <c r="P164" s="161"/>
      <c r="Q164" s="140"/>
      <c r="R164" s="297"/>
      <c r="S164" s="171"/>
      <c r="T164" s="162"/>
      <c r="U164" s="200"/>
      <c r="V164" s="162"/>
      <c r="W164" s="162"/>
      <c r="X164" s="119"/>
      <c r="Y164" s="119"/>
      <c r="Z164" s="59"/>
      <c r="AA164" s="59"/>
    </row>
    <row r="165" spans="1:47" x14ac:dyDescent="0.2">
      <c r="A165" s="161" t="s">
        <v>16</v>
      </c>
      <c r="B165" s="187">
        <v>2</v>
      </c>
      <c r="C165" s="1">
        <v>1</v>
      </c>
      <c r="D165" s="67">
        <v>1.999498</v>
      </c>
      <c r="E165" s="299">
        <f>[1]dérive!$C$273</f>
        <v>1.6000000000000458E-3</v>
      </c>
      <c r="F165" s="71">
        <f>D165+$E$165</f>
        <v>2.0010979999999998</v>
      </c>
      <c r="G165" s="165">
        <f>AVERAGE(F165:F169)</f>
        <v>2.0009970000000004</v>
      </c>
      <c r="H165" s="165">
        <f>G165-B165</f>
        <v>9.9700000000035871E-4</v>
      </c>
      <c r="I165" s="138">
        <f>((MAX(D165:D169)-MIN(D165:D169))/2.33)/1000</f>
        <v>7.2532188841238525E-8</v>
      </c>
      <c r="J165" s="141">
        <f>5.5/3</f>
        <v>1.8333333333333333</v>
      </c>
      <c r="K165" s="138">
        <f>I165*J165</f>
        <v>1.3297567954227061E-7</v>
      </c>
      <c r="L165" s="200">
        <v>1.0000000000000001E-5</v>
      </c>
      <c r="M165" s="200">
        <f>SQRT(12)</f>
        <v>3.4641016151377544</v>
      </c>
      <c r="N165" s="298">
        <f>L165/M165</f>
        <v>2.8867513459481293E-6</v>
      </c>
      <c r="O165" s="254">
        <f>[1]dérive!$D$273</f>
        <v>5.9999999999999995E-4</v>
      </c>
      <c r="P165" s="210">
        <v>2</v>
      </c>
      <c r="Q165" s="138">
        <f>O165/P165</f>
        <v>2.9999999999999997E-4</v>
      </c>
      <c r="R165" s="156"/>
      <c r="S165" s="138">
        <f>Q165</f>
        <v>2.9999999999999997E-4</v>
      </c>
      <c r="T165" s="208">
        <f>0.002*B165</f>
        <v>4.0000000000000001E-3</v>
      </c>
      <c r="U165" s="200">
        <f>SQRT(12)</f>
        <v>3.4641016151377544</v>
      </c>
      <c r="V165" s="208">
        <f>T165/U165</f>
        <v>1.1547005383792516E-3</v>
      </c>
      <c r="W165" s="208">
        <f>SQRT((K165^2)+(Q165^2)+(S165^2)+(V165^2))</f>
        <v>1.2301761463367207E-3</v>
      </c>
      <c r="X165" s="59"/>
      <c r="Y165" s="59"/>
      <c r="Z165" s="59"/>
      <c r="AA165" s="59"/>
    </row>
    <row r="166" spans="1:47" x14ac:dyDescent="0.2">
      <c r="A166" s="161"/>
      <c r="B166" s="269"/>
      <c r="C166" s="1">
        <v>2</v>
      </c>
      <c r="D166" s="67">
        <v>1.999431</v>
      </c>
      <c r="E166" s="291"/>
      <c r="F166" s="71">
        <f>D166+$E$165</f>
        <v>2.0010310000000002</v>
      </c>
      <c r="G166" s="236"/>
      <c r="H166" s="236"/>
      <c r="I166" s="139"/>
      <c r="J166" s="142"/>
      <c r="K166" s="180"/>
      <c r="L166" s="200"/>
      <c r="M166" s="200"/>
      <c r="N166" s="298"/>
      <c r="O166" s="293"/>
      <c r="P166" s="210"/>
      <c r="Q166" s="139"/>
      <c r="R166" s="295"/>
      <c r="S166" s="170"/>
      <c r="T166" s="162"/>
      <c r="U166" s="200"/>
      <c r="V166" s="162"/>
      <c r="W166" s="162"/>
      <c r="X166" s="119"/>
      <c r="Y166" s="119"/>
      <c r="Z166" s="59"/>
      <c r="AA166" s="59"/>
    </row>
    <row r="167" spans="1:47" x14ac:dyDescent="0.2">
      <c r="A167" s="161"/>
      <c r="B167" s="269"/>
      <c r="C167" s="1">
        <v>3</v>
      </c>
      <c r="D167" s="67">
        <v>1.9993810000000001</v>
      </c>
      <c r="E167" s="291"/>
      <c r="F167" s="71">
        <f>D167+$E$165</f>
        <v>2.0009810000000003</v>
      </c>
      <c r="G167" s="236"/>
      <c r="H167" s="236"/>
      <c r="I167" s="139"/>
      <c r="J167" s="142"/>
      <c r="K167" s="180"/>
      <c r="L167" s="200"/>
      <c r="M167" s="200"/>
      <c r="N167" s="298"/>
      <c r="O167" s="293"/>
      <c r="P167" s="210"/>
      <c r="Q167" s="139"/>
      <c r="R167" s="295"/>
      <c r="S167" s="170"/>
      <c r="T167" s="162"/>
      <c r="U167" s="200"/>
      <c r="V167" s="162"/>
      <c r="W167" s="162"/>
      <c r="X167" s="119"/>
      <c r="Y167" s="119"/>
      <c r="Z167" s="59"/>
      <c r="AA167" s="59"/>
    </row>
    <row r="168" spans="1:47" x14ac:dyDescent="0.2">
      <c r="A168" s="161"/>
      <c r="B168" s="270"/>
      <c r="C168" s="1">
        <v>4</v>
      </c>
      <c r="D168" s="67">
        <v>1.9993460000000001</v>
      </c>
      <c r="E168" s="291"/>
      <c r="F168" s="71">
        <f>D168+$E$165</f>
        <v>2.0009459999999999</v>
      </c>
      <c r="G168" s="237"/>
      <c r="H168" s="237"/>
      <c r="I168" s="139"/>
      <c r="J168" s="142"/>
      <c r="K168" s="246"/>
      <c r="L168" s="200"/>
      <c r="M168" s="200"/>
      <c r="N168" s="298"/>
      <c r="O168" s="293"/>
      <c r="P168" s="210"/>
      <c r="Q168" s="139"/>
      <c r="R168" s="296"/>
      <c r="S168" s="170"/>
      <c r="T168" s="162"/>
      <c r="U168" s="200"/>
      <c r="V168" s="162"/>
      <c r="W168" s="162"/>
      <c r="X168" s="119"/>
      <c r="Y168" s="119"/>
      <c r="Z168" s="59"/>
      <c r="AA168" s="59"/>
    </row>
    <row r="169" spans="1:47" x14ac:dyDescent="0.2">
      <c r="A169" s="161"/>
      <c r="B169" s="271"/>
      <c r="C169" s="1">
        <v>5</v>
      </c>
      <c r="D169" s="67">
        <v>1.9993289999999999</v>
      </c>
      <c r="E169" s="292"/>
      <c r="F169" s="71">
        <f>D169+$E$165</f>
        <v>2.0009290000000002</v>
      </c>
      <c r="G169" s="238"/>
      <c r="H169" s="238"/>
      <c r="I169" s="140"/>
      <c r="J169" s="143"/>
      <c r="K169" s="260"/>
      <c r="L169" s="200"/>
      <c r="M169" s="200"/>
      <c r="N169" s="298"/>
      <c r="O169" s="294"/>
      <c r="P169" s="210"/>
      <c r="Q169" s="140"/>
      <c r="R169" s="297"/>
      <c r="S169" s="171"/>
      <c r="T169" s="162"/>
      <c r="U169" s="200"/>
      <c r="V169" s="162"/>
      <c r="W169" s="162"/>
      <c r="X169" s="119"/>
      <c r="Y169" s="119"/>
      <c r="Z169" s="59"/>
      <c r="AA169" s="59"/>
    </row>
    <row r="170" spans="1:47" x14ac:dyDescent="0.2">
      <c r="N170" s="64"/>
    </row>
    <row r="172" spans="1:47" x14ac:dyDescent="0.2">
      <c r="A172" s="161" t="str">
        <f>A1</f>
        <v>FONCTION GENERATION D'INTENSITE POUR COURANT ALTERNATIF</v>
      </c>
      <c r="B172" s="275"/>
      <c r="C172" s="275"/>
      <c r="D172" s="275"/>
      <c r="E172" s="275"/>
      <c r="F172" s="275"/>
      <c r="G172" s="275"/>
      <c r="H172" s="275"/>
      <c r="I172" s="162"/>
      <c r="J172" s="280" t="s">
        <v>23</v>
      </c>
      <c r="K172" s="310"/>
      <c r="L172" s="310"/>
      <c r="M172" s="310"/>
      <c r="N172" s="310"/>
      <c r="O172" s="310"/>
      <c r="P172" s="310"/>
      <c r="Q172" s="310"/>
      <c r="R172" s="310"/>
      <c r="S172" s="310"/>
      <c r="T172" s="310"/>
      <c r="U172" s="310"/>
      <c r="V172" s="310"/>
      <c r="W172" s="310"/>
      <c r="X172" s="30"/>
      <c r="Y172" s="30"/>
      <c r="Z172" s="30"/>
      <c r="AA172" s="30"/>
      <c r="AB172" s="11"/>
    </row>
    <row r="173" spans="1:47" x14ac:dyDescent="0.2">
      <c r="A173" s="275"/>
      <c r="B173" s="275"/>
      <c r="C173" s="275"/>
      <c r="D173" s="275"/>
      <c r="E173" s="275"/>
      <c r="F173" s="275"/>
      <c r="G173" s="275"/>
      <c r="H173" s="275"/>
      <c r="I173" s="162"/>
      <c r="J173" s="189" t="s">
        <v>0</v>
      </c>
      <c r="K173" s="191"/>
      <c r="L173" s="308" t="s">
        <v>22</v>
      </c>
      <c r="M173" s="309"/>
      <c r="N173" s="309"/>
      <c r="O173" s="309"/>
      <c r="P173" s="309"/>
      <c r="Q173" s="309"/>
      <c r="R173" s="309"/>
      <c r="S173" s="309"/>
      <c r="T173" s="309"/>
      <c r="U173" s="309"/>
      <c r="V173" s="285"/>
      <c r="W173" s="163" t="s">
        <v>96</v>
      </c>
      <c r="X173" s="116"/>
      <c r="Y173" s="116"/>
      <c r="Z173" s="95"/>
      <c r="AA173" s="95"/>
      <c r="AB173" s="11"/>
    </row>
    <row r="174" spans="1:47" ht="38.25" x14ac:dyDescent="0.2">
      <c r="A174" s="5" t="s">
        <v>120</v>
      </c>
      <c r="B174" s="5" t="s">
        <v>91</v>
      </c>
      <c r="C174" s="6" t="s">
        <v>2</v>
      </c>
      <c r="D174" s="6" t="s">
        <v>3</v>
      </c>
      <c r="E174" s="6" t="s">
        <v>4</v>
      </c>
      <c r="F174" s="38" t="s">
        <v>5</v>
      </c>
      <c r="G174" s="6" t="s">
        <v>6</v>
      </c>
      <c r="H174" s="8" t="s">
        <v>25</v>
      </c>
      <c r="I174" s="7" t="s">
        <v>37</v>
      </c>
      <c r="J174" s="7" t="s">
        <v>39</v>
      </c>
      <c r="K174" s="1" t="s">
        <v>38</v>
      </c>
      <c r="L174" s="9" t="s">
        <v>28</v>
      </c>
      <c r="M174" s="9" t="s">
        <v>7</v>
      </c>
      <c r="N174" s="61" t="s">
        <v>27</v>
      </c>
      <c r="O174" s="61" t="s">
        <v>26</v>
      </c>
      <c r="P174" s="9" t="s">
        <v>7</v>
      </c>
      <c r="Q174" s="6" t="s">
        <v>26</v>
      </c>
      <c r="R174" s="38" t="s">
        <v>42</v>
      </c>
      <c r="S174" s="6" t="s">
        <v>43</v>
      </c>
      <c r="T174" s="6" t="s">
        <v>93</v>
      </c>
      <c r="U174" s="6" t="s">
        <v>7</v>
      </c>
      <c r="V174" s="6" t="s">
        <v>119</v>
      </c>
      <c r="W174" s="143"/>
      <c r="X174" s="116"/>
      <c r="Y174" s="116"/>
      <c r="Z174" s="121"/>
      <c r="AA174" s="121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</row>
    <row r="175" spans="1:47" x14ac:dyDescent="0.2">
      <c r="A175" s="200" t="s">
        <v>12</v>
      </c>
      <c r="B175" s="147">
        <v>200</v>
      </c>
      <c r="C175" s="1">
        <v>1</v>
      </c>
      <c r="D175" s="49">
        <v>199.9639</v>
      </c>
      <c r="E175" s="299">
        <f>[1]dérive!$C$280*1000000</f>
        <v>8.0000000000012506E-2</v>
      </c>
      <c r="F175" s="70">
        <f>D175+$E$175</f>
        <v>200.04390000000001</v>
      </c>
      <c r="G175" s="153">
        <f>AVERAGE(F175:F179)</f>
        <v>200.04411999999999</v>
      </c>
      <c r="H175" s="153">
        <f>G175-B175</f>
        <v>4.4119999999992388E-2</v>
      </c>
      <c r="I175" s="138">
        <f>((MAX(D175:D179)-MIN(D175:D179))/2.33)/1000</f>
        <v>2.1459227468523529E-7</v>
      </c>
      <c r="J175" s="141">
        <f>5.5/3</f>
        <v>1.8333333333333333</v>
      </c>
      <c r="K175" s="138">
        <f>I175*J175</f>
        <v>3.9341917025626467E-7</v>
      </c>
      <c r="L175" s="200">
        <v>1.0000000000000001E-9</v>
      </c>
      <c r="M175" s="200">
        <f>SQRT(12)</f>
        <v>3.4641016151377544</v>
      </c>
      <c r="N175" s="298">
        <f>L175/M175</f>
        <v>2.8867513459481294E-10</v>
      </c>
      <c r="O175" s="254">
        <f>[1]dérive!$D$280</f>
        <v>1.6E-7</v>
      </c>
      <c r="P175" s="200">
        <v>2</v>
      </c>
      <c r="Q175" s="138">
        <f>O175/P175</f>
        <v>8.0000000000000002E-8</v>
      </c>
      <c r="R175" s="156"/>
      <c r="S175" s="138">
        <f>Q175</f>
        <v>8.0000000000000002E-8</v>
      </c>
      <c r="T175" s="208">
        <f>0.0025*B175/1000000</f>
        <v>4.9999999999999998E-7</v>
      </c>
      <c r="U175" s="200">
        <f>SQRT(12)</f>
        <v>3.4641016151377544</v>
      </c>
      <c r="V175" s="208">
        <f>T175/U175</f>
        <v>1.4433756729740645E-7</v>
      </c>
      <c r="W175" s="208">
        <f>SQRT((K175^2)+(Q175^2)+(S175^2)+(V175^2))</f>
        <v>4.3406448467763533E-7</v>
      </c>
      <c r="X175" s="59"/>
      <c r="Y175" s="59"/>
      <c r="Z175" s="59"/>
      <c r="AA175" s="59"/>
    </row>
    <row r="176" spans="1:47" x14ac:dyDescent="0.2">
      <c r="A176" s="200"/>
      <c r="B176" s="168"/>
      <c r="C176" s="1">
        <v>2</v>
      </c>
      <c r="D176" s="49">
        <v>199.9639</v>
      </c>
      <c r="E176" s="291"/>
      <c r="F176" s="70">
        <f>D176+$E$175</f>
        <v>200.04390000000001</v>
      </c>
      <c r="G176" s="154"/>
      <c r="H176" s="154"/>
      <c r="I176" s="139"/>
      <c r="J176" s="142"/>
      <c r="K176" s="170"/>
      <c r="L176" s="200"/>
      <c r="M176" s="200"/>
      <c r="N176" s="298"/>
      <c r="O176" s="293"/>
      <c r="P176" s="200"/>
      <c r="Q176" s="170"/>
      <c r="R176" s="157"/>
      <c r="S176" s="170"/>
      <c r="T176" s="162"/>
      <c r="U176" s="200"/>
      <c r="V176" s="162"/>
      <c r="W176" s="162"/>
      <c r="X176" s="46"/>
      <c r="Y176" s="46"/>
      <c r="Z176" s="59"/>
      <c r="AA176" s="59"/>
    </row>
    <row r="177" spans="1:27" x14ac:dyDescent="0.2">
      <c r="A177" s="200"/>
      <c r="B177" s="168"/>
      <c r="C177" s="1">
        <v>3</v>
      </c>
      <c r="D177" s="49">
        <v>199.96440000000001</v>
      </c>
      <c r="E177" s="291"/>
      <c r="F177" s="70">
        <f>D177+$E$175</f>
        <v>200.04440000000002</v>
      </c>
      <c r="G177" s="154"/>
      <c r="H177" s="154"/>
      <c r="I177" s="139"/>
      <c r="J177" s="142"/>
      <c r="K177" s="170"/>
      <c r="L177" s="200"/>
      <c r="M177" s="200"/>
      <c r="N177" s="298"/>
      <c r="O177" s="293"/>
      <c r="P177" s="200"/>
      <c r="Q177" s="170"/>
      <c r="R177" s="157"/>
      <c r="S177" s="170"/>
      <c r="T177" s="162"/>
      <c r="U177" s="200"/>
      <c r="V177" s="162"/>
      <c r="W177" s="162"/>
      <c r="X177" s="46"/>
      <c r="Y177" s="46"/>
      <c r="Z177" s="59"/>
      <c r="AA177" s="59"/>
    </row>
    <row r="178" spans="1:27" x14ac:dyDescent="0.2">
      <c r="A178" s="200"/>
      <c r="B178" s="168"/>
      <c r="C178" s="1">
        <v>4</v>
      </c>
      <c r="D178" s="49">
        <v>199.964</v>
      </c>
      <c r="E178" s="291"/>
      <c r="F178" s="70">
        <f>D178+$E$175</f>
        <v>200.04400000000001</v>
      </c>
      <c r="G178" s="154"/>
      <c r="H178" s="154"/>
      <c r="I178" s="139"/>
      <c r="J178" s="142"/>
      <c r="K178" s="170"/>
      <c r="L178" s="200"/>
      <c r="M178" s="200"/>
      <c r="N178" s="298"/>
      <c r="O178" s="293"/>
      <c r="P178" s="200"/>
      <c r="Q178" s="170"/>
      <c r="R178" s="157"/>
      <c r="S178" s="170"/>
      <c r="T178" s="162"/>
      <c r="U178" s="200"/>
      <c r="V178" s="162"/>
      <c r="W178" s="162"/>
      <c r="X178" s="46"/>
      <c r="Y178" s="46"/>
      <c r="Z178" s="59"/>
      <c r="AA178" s="59"/>
    </row>
    <row r="179" spans="1:27" x14ac:dyDescent="0.2">
      <c r="A179" s="200"/>
      <c r="B179" s="169"/>
      <c r="C179" s="1">
        <v>5</v>
      </c>
      <c r="D179" s="49">
        <v>199.96440000000001</v>
      </c>
      <c r="E179" s="292"/>
      <c r="F179" s="70">
        <f>D179+$E$175</f>
        <v>200.04440000000002</v>
      </c>
      <c r="G179" s="155"/>
      <c r="H179" s="155"/>
      <c r="I179" s="140"/>
      <c r="J179" s="143"/>
      <c r="K179" s="171"/>
      <c r="L179" s="200"/>
      <c r="M179" s="200"/>
      <c r="N179" s="298"/>
      <c r="O179" s="294"/>
      <c r="P179" s="200"/>
      <c r="Q179" s="171"/>
      <c r="R179" s="158"/>
      <c r="S179" s="171"/>
      <c r="T179" s="162"/>
      <c r="U179" s="200"/>
      <c r="V179" s="162"/>
      <c r="W179" s="162"/>
      <c r="X179" s="46"/>
      <c r="Y179" s="46"/>
      <c r="Z179" s="59"/>
      <c r="AA179" s="59"/>
    </row>
    <row r="180" spans="1:27" x14ac:dyDescent="0.2">
      <c r="A180" s="200" t="s">
        <v>13</v>
      </c>
      <c r="B180" s="187">
        <v>2</v>
      </c>
      <c r="C180" s="1">
        <v>1</v>
      </c>
      <c r="D180" s="67">
        <v>2.0013510000000001</v>
      </c>
      <c r="E180" s="299">
        <f>[1]dérive!$C$283*1000</f>
        <v>-9.0000000000012292E-4</v>
      </c>
      <c r="F180" s="71">
        <f>D180+$E$180</f>
        <v>2.000451</v>
      </c>
      <c r="G180" s="165">
        <f>AVERAGE(F180:F184)</f>
        <v>2.0004526</v>
      </c>
      <c r="H180" s="165">
        <f>G180-B180</f>
        <v>4.526000000000252E-4</v>
      </c>
      <c r="I180" s="138">
        <f>((MAX(D180:D184)-MIN(D180:D184))/2.33)/1000</f>
        <v>4.2918454935903479E-9</v>
      </c>
      <c r="J180" s="141">
        <f>5.5/3</f>
        <v>1.8333333333333333</v>
      </c>
      <c r="K180" s="138">
        <f>I180*J180</f>
        <v>7.8683834049156378E-9</v>
      </c>
      <c r="L180" s="200">
        <v>1E-8</v>
      </c>
      <c r="M180" s="200">
        <f>SQRT(12)</f>
        <v>3.4641016151377544</v>
      </c>
      <c r="N180" s="298">
        <f>L180/M180</f>
        <v>2.8867513459481292E-9</v>
      </c>
      <c r="O180" s="254">
        <f>[1]dérive!$D$283</f>
        <v>3.9999999999999998E-7</v>
      </c>
      <c r="P180" s="200">
        <v>2</v>
      </c>
      <c r="Q180" s="138">
        <f>O180/P180</f>
        <v>1.9999999999999999E-7</v>
      </c>
      <c r="R180" s="156"/>
      <c r="S180" s="138">
        <f>Q180</f>
        <v>1.9999999999999999E-7</v>
      </c>
      <c r="T180" s="208">
        <f>0.0025*B180/1000</f>
        <v>5.0000000000000004E-6</v>
      </c>
      <c r="U180" s="200">
        <f>SQRT(12)</f>
        <v>3.4641016151377544</v>
      </c>
      <c r="V180" s="208">
        <f>T180/U180</f>
        <v>1.4433756729740647E-6</v>
      </c>
      <c r="W180" s="208">
        <f>SQRT((K180^2)+(Q180^2)+(S180^2)+(V180^2))</f>
        <v>1.4708484778490069E-6</v>
      </c>
      <c r="X180" s="59"/>
      <c r="Y180" s="59"/>
      <c r="Z180" s="59"/>
      <c r="AA180" s="59"/>
    </row>
    <row r="181" spans="1:27" x14ac:dyDescent="0.2">
      <c r="A181" s="200"/>
      <c r="B181" s="249"/>
      <c r="C181" s="1">
        <v>2</v>
      </c>
      <c r="D181" s="67">
        <v>2.0013550000000002</v>
      </c>
      <c r="E181" s="291"/>
      <c r="F181" s="71">
        <f>D181+$E$180</f>
        <v>2.0004550000000001</v>
      </c>
      <c r="G181" s="166"/>
      <c r="H181" s="166"/>
      <c r="I181" s="139"/>
      <c r="J181" s="142"/>
      <c r="K181" s="170"/>
      <c r="L181" s="200"/>
      <c r="M181" s="200"/>
      <c r="N181" s="298"/>
      <c r="O181" s="293"/>
      <c r="P181" s="200"/>
      <c r="Q181" s="170"/>
      <c r="R181" s="157"/>
      <c r="S181" s="170"/>
      <c r="T181" s="162"/>
      <c r="U181" s="200"/>
      <c r="V181" s="162"/>
      <c r="W181" s="162"/>
      <c r="X181" s="46"/>
      <c r="Y181" s="46"/>
      <c r="Z181" s="59"/>
      <c r="AA181" s="59"/>
    </row>
    <row r="182" spans="1:27" x14ac:dyDescent="0.2">
      <c r="A182" s="200"/>
      <c r="B182" s="249"/>
      <c r="C182" s="1">
        <v>3</v>
      </c>
      <c r="D182" s="67">
        <v>2.0013459999999998</v>
      </c>
      <c r="E182" s="291"/>
      <c r="F182" s="71">
        <f>D182+$E$180</f>
        <v>2.0004459999999997</v>
      </c>
      <c r="G182" s="166"/>
      <c r="H182" s="166"/>
      <c r="I182" s="139"/>
      <c r="J182" s="142"/>
      <c r="K182" s="170"/>
      <c r="L182" s="200"/>
      <c r="M182" s="200"/>
      <c r="N182" s="298"/>
      <c r="O182" s="293"/>
      <c r="P182" s="200"/>
      <c r="Q182" s="170"/>
      <c r="R182" s="157"/>
      <c r="S182" s="170"/>
      <c r="T182" s="162"/>
      <c r="U182" s="200"/>
      <c r="V182" s="162"/>
      <c r="W182" s="162"/>
      <c r="X182" s="46"/>
      <c r="Y182" s="46"/>
      <c r="Z182" s="59"/>
      <c r="AA182" s="59"/>
    </row>
    <row r="183" spans="1:27" x14ac:dyDescent="0.2">
      <c r="A183" s="200"/>
      <c r="B183" s="249"/>
      <c r="C183" s="1">
        <v>4</v>
      </c>
      <c r="D183" s="67">
        <v>2.0013550000000002</v>
      </c>
      <c r="E183" s="291"/>
      <c r="F183" s="71">
        <f>D183+$E$180</f>
        <v>2.0004550000000001</v>
      </c>
      <c r="G183" s="166"/>
      <c r="H183" s="166"/>
      <c r="I183" s="139"/>
      <c r="J183" s="142"/>
      <c r="K183" s="170"/>
      <c r="L183" s="200"/>
      <c r="M183" s="200"/>
      <c r="N183" s="298"/>
      <c r="O183" s="293"/>
      <c r="P183" s="200"/>
      <c r="Q183" s="170"/>
      <c r="R183" s="157"/>
      <c r="S183" s="170"/>
      <c r="T183" s="162"/>
      <c r="U183" s="200"/>
      <c r="V183" s="162"/>
      <c r="W183" s="162"/>
      <c r="X183" s="46"/>
      <c r="Y183" s="46"/>
      <c r="Z183" s="59"/>
      <c r="AA183" s="59"/>
    </row>
    <row r="184" spans="1:27" x14ac:dyDescent="0.2">
      <c r="A184" s="200"/>
      <c r="B184" s="250"/>
      <c r="C184" s="1">
        <v>5</v>
      </c>
      <c r="D184" s="67">
        <v>2.0013559999999999</v>
      </c>
      <c r="E184" s="292"/>
      <c r="F184" s="71">
        <f>D184+$E$180</f>
        <v>2.0004559999999998</v>
      </c>
      <c r="G184" s="167"/>
      <c r="H184" s="167"/>
      <c r="I184" s="140"/>
      <c r="J184" s="143"/>
      <c r="K184" s="171"/>
      <c r="L184" s="200"/>
      <c r="M184" s="200"/>
      <c r="N184" s="298"/>
      <c r="O184" s="294"/>
      <c r="P184" s="200"/>
      <c r="Q184" s="171"/>
      <c r="R184" s="158"/>
      <c r="S184" s="171"/>
      <c r="T184" s="162"/>
      <c r="U184" s="200"/>
      <c r="V184" s="162"/>
      <c r="W184" s="162"/>
      <c r="X184" s="46"/>
      <c r="Y184" s="46"/>
      <c r="Z184" s="59"/>
      <c r="AA184" s="59"/>
    </row>
    <row r="185" spans="1:27" x14ac:dyDescent="0.2">
      <c r="A185" s="200" t="s">
        <v>14</v>
      </c>
      <c r="B185" s="153">
        <v>20</v>
      </c>
      <c r="C185" s="1">
        <v>1</v>
      </c>
      <c r="D185" s="48">
        <v>20.015499999999999</v>
      </c>
      <c r="E185" s="299">
        <f>[1]dérive!$C$285*1000</f>
        <v>-1.0999999999999233E-2</v>
      </c>
      <c r="F185" s="72">
        <f>D185+$E$185</f>
        <v>20.0045</v>
      </c>
      <c r="G185" s="187">
        <f>AVERAGE(F185:F189)</f>
        <v>20.004562</v>
      </c>
      <c r="H185" s="187">
        <f>G185-B185</f>
        <v>4.561999999999955E-3</v>
      </c>
      <c r="I185" s="138">
        <f>((MAX(D185:D189)-MIN(D185:D189))/2.33)/1000</f>
        <v>4.2918454935522287E-8</v>
      </c>
      <c r="J185" s="141">
        <f>5.5/3</f>
        <v>1.8333333333333333</v>
      </c>
      <c r="K185" s="138">
        <f>I185*J185</f>
        <v>7.8683834048457522E-8</v>
      </c>
      <c r="L185" s="200">
        <v>9.9999999999999995E-8</v>
      </c>
      <c r="M185" s="200">
        <f>SQRT(12)</f>
        <v>3.4641016151377544</v>
      </c>
      <c r="N185" s="298">
        <f>L185/M185</f>
        <v>2.8867513459481289E-8</v>
      </c>
      <c r="O185" s="254">
        <f>[1]dérive!$D$285</f>
        <v>3.9999999999999998E-6</v>
      </c>
      <c r="P185" s="200">
        <v>2</v>
      </c>
      <c r="Q185" s="138">
        <f>O185/P185</f>
        <v>1.9999999999999999E-6</v>
      </c>
      <c r="R185" s="156"/>
      <c r="S185" s="138">
        <f>Q185</f>
        <v>1.9999999999999999E-6</v>
      </c>
      <c r="T185" s="208">
        <f>0.0025*B185/1000</f>
        <v>5.0000000000000002E-5</v>
      </c>
      <c r="U185" s="200">
        <f>SQRT(12)</f>
        <v>3.4641016151377544</v>
      </c>
      <c r="V185" s="208">
        <f>T185/U185</f>
        <v>1.4433756729740646E-5</v>
      </c>
      <c r="W185" s="208">
        <f>SQRT((K185^2)+(Q185^2)+(S185^2)+(V185^2))</f>
        <v>1.4708484778490067E-5</v>
      </c>
      <c r="X185" s="59"/>
      <c r="Y185" s="59"/>
      <c r="Z185" s="59"/>
      <c r="AA185" s="59"/>
    </row>
    <row r="186" spans="1:27" x14ac:dyDescent="0.2">
      <c r="A186" s="200"/>
      <c r="B186" s="247"/>
      <c r="C186" s="1">
        <v>2</v>
      </c>
      <c r="D186" s="48">
        <v>20.015599999999999</v>
      </c>
      <c r="E186" s="291"/>
      <c r="F186" s="72">
        <f>D186+$E$185</f>
        <v>20.0046</v>
      </c>
      <c r="G186" s="185"/>
      <c r="H186" s="185"/>
      <c r="I186" s="139"/>
      <c r="J186" s="142"/>
      <c r="K186" s="170"/>
      <c r="L186" s="200"/>
      <c r="M186" s="200"/>
      <c r="N186" s="298"/>
      <c r="O186" s="293"/>
      <c r="P186" s="200"/>
      <c r="Q186" s="170"/>
      <c r="R186" s="157"/>
      <c r="S186" s="170"/>
      <c r="T186" s="162"/>
      <c r="U186" s="200"/>
      <c r="V186" s="162"/>
      <c r="W186" s="162"/>
      <c r="X186" s="46"/>
      <c r="Y186" s="46"/>
      <c r="Z186" s="59"/>
      <c r="AA186" s="59"/>
    </row>
    <row r="187" spans="1:27" x14ac:dyDescent="0.2">
      <c r="A187" s="200"/>
      <c r="B187" s="247"/>
      <c r="C187" s="1">
        <v>3</v>
      </c>
      <c r="D187" s="48">
        <v>20.01557</v>
      </c>
      <c r="E187" s="291"/>
      <c r="F187" s="72">
        <f>D187+$E$185</f>
        <v>20.004570000000001</v>
      </c>
      <c r="G187" s="185"/>
      <c r="H187" s="185"/>
      <c r="I187" s="139"/>
      <c r="J187" s="142"/>
      <c r="K187" s="170"/>
      <c r="L187" s="200"/>
      <c r="M187" s="200"/>
      <c r="N187" s="298"/>
      <c r="O187" s="293"/>
      <c r="P187" s="200"/>
      <c r="Q187" s="170"/>
      <c r="R187" s="157"/>
      <c r="S187" s="170"/>
      <c r="T187" s="162"/>
      <c r="U187" s="200"/>
      <c r="V187" s="162"/>
      <c r="W187" s="162"/>
      <c r="X187" s="46"/>
      <c r="Y187" s="46"/>
      <c r="Z187" s="59"/>
      <c r="AA187" s="59"/>
    </row>
    <row r="188" spans="1:27" x14ac:dyDescent="0.2">
      <c r="A188" s="200"/>
      <c r="B188" s="247"/>
      <c r="C188" s="1">
        <v>4</v>
      </c>
      <c r="D188" s="48">
        <v>20.015560000000001</v>
      </c>
      <c r="E188" s="291"/>
      <c r="F188" s="72">
        <f>D188+$E$185</f>
        <v>20.004560000000001</v>
      </c>
      <c r="G188" s="185"/>
      <c r="H188" s="185"/>
      <c r="I188" s="139"/>
      <c r="J188" s="142"/>
      <c r="K188" s="170"/>
      <c r="L188" s="200"/>
      <c r="M188" s="200"/>
      <c r="N188" s="298"/>
      <c r="O188" s="293"/>
      <c r="P188" s="200"/>
      <c r="Q188" s="170"/>
      <c r="R188" s="157"/>
      <c r="S188" s="170"/>
      <c r="T188" s="162"/>
      <c r="U188" s="200"/>
      <c r="V188" s="162"/>
      <c r="W188" s="162"/>
      <c r="X188" s="46"/>
      <c r="Y188" s="46"/>
      <c r="Z188" s="59"/>
      <c r="AA188" s="59"/>
    </row>
    <row r="189" spans="1:27" x14ac:dyDescent="0.2">
      <c r="A189" s="200"/>
      <c r="B189" s="248"/>
      <c r="C189" s="1">
        <v>5</v>
      </c>
      <c r="D189" s="48">
        <v>20.01558</v>
      </c>
      <c r="E189" s="292"/>
      <c r="F189" s="72">
        <f>D189+$E$185</f>
        <v>20.004580000000001</v>
      </c>
      <c r="G189" s="186"/>
      <c r="H189" s="186"/>
      <c r="I189" s="140"/>
      <c r="J189" s="143"/>
      <c r="K189" s="171"/>
      <c r="L189" s="200"/>
      <c r="M189" s="200"/>
      <c r="N189" s="298"/>
      <c r="O189" s="294"/>
      <c r="P189" s="200"/>
      <c r="Q189" s="171"/>
      <c r="R189" s="158"/>
      <c r="S189" s="171"/>
      <c r="T189" s="162"/>
      <c r="U189" s="200"/>
      <c r="V189" s="162"/>
      <c r="W189" s="162"/>
      <c r="X189" s="46"/>
      <c r="Y189" s="46"/>
      <c r="Z189" s="59"/>
      <c r="AA189" s="59"/>
    </row>
    <row r="190" spans="1:27" x14ac:dyDescent="0.2">
      <c r="A190" s="161" t="s">
        <v>15</v>
      </c>
      <c r="B190" s="147">
        <v>200</v>
      </c>
      <c r="C190" s="1">
        <v>1</v>
      </c>
      <c r="D190" s="49">
        <v>200.12639999999999</v>
      </c>
      <c r="E190" s="299">
        <f>[1]dérive!$C$287*1000</f>
        <v>-8.0000000000012506E-2</v>
      </c>
      <c r="F190" s="70">
        <f>D190+$E$190</f>
        <v>200.04639999999998</v>
      </c>
      <c r="G190" s="153">
        <f>AVERAGE(F190:F194)</f>
        <v>200.04759999999996</v>
      </c>
      <c r="H190" s="153">
        <f>G190-B190</f>
        <v>4.7599999999960119E-2</v>
      </c>
      <c r="I190" s="138">
        <f>((MAX(D190:D194)-MIN(D190:D194))/2.33)/1000</f>
        <v>7.296137339054037E-7</v>
      </c>
      <c r="J190" s="141">
        <f>5.5/3</f>
        <v>1.8333333333333333</v>
      </c>
      <c r="K190" s="138">
        <f>I190*J190</f>
        <v>1.3376251788265735E-6</v>
      </c>
      <c r="L190" s="200">
        <v>9.9999999999999995E-7</v>
      </c>
      <c r="M190" s="200">
        <f>SQRT(12)</f>
        <v>3.4641016151377544</v>
      </c>
      <c r="N190" s="298">
        <f>L190/M190</f>
        <v>2.8867513459481289E-7</v>
      </c>
      <c r="O190" s="254">
        <f>[1]dérive!$D$287</f>
        <v>4.0000000000000003E-5</v>
      </c>
      <c r="P190" s="161">
        <v>2</v>
      </c>
      <c r="Q190" s="138">
        <f>O190/P190</f>
        <v>2.0000000000000002E-5</v>
      </c>
      <c r="R190" s="156"/>
      <c r="S190" s="138">
        <f>Q190</f>
        <v>2.0000000000000002E-5</v>
      </c>
      <c r="T190" s="208">
        <f>0.0025*B190/1000</f>
        <v>5.0000000000000001E-4</v>
      </c>
      <c r="U190" s="200">
        <f>SQRT(12)</f>
        <v>3.4641016151377544</v>
      </c>
      <c r="V190" s="208">
        <f>T190/U190</f>
        <v>1.4433756729740645E-4</v>
      </c>
      <c r="W190" s="208">
        <f>SQRT((K190^2)+(Q190^2)+(S190^2)+(V190^2))</f>
        <v>1.470888254574506E-4</v>
      </c>
      <c r="X190" s="59"/>
      <c r="Y190" s="59"/>
      <c r="Z190" s="59"/>
      <c r="AA190" s="59"/>
    </row>
    <row r="191" spans="1:27" x14ac:dyDescent="0.2">
      <c r="A191" s="161"/>
      <c r="B191" s="233"/>
      <c r="C191" s="1">
        <v>2</v>
      </c>
      <c r="D191" s="49">
        <v>200.12809999999999</v>
      </c>
      <c r="E191" s="291"/>
      <c r="F191" s="70">
        <f>D191+$E$190</f>
        <v>200.04809999999998</v>
      </c>
      <c r="G191" s="241"/>
      <c r="H191" s="241"/>
      <c r="I191" s="139"/>
      <c r="J191" s="142"/>
      <c r="K191" s="180"/>
      <c r="L191" s="200"/>
      <c r="M191" s="200"/>
      <c r="N191" s="298"/>
      <c r="O191" s="293"/>
      <c r="P191" s="161"/>
      <c r="Q191" s="170"/>
      <c r="R191" s="295"/>
      <c r="S191" s="170"/>
      <c r="T191" s="162"/>
      <c r="U191" s="200"/>
      <c r="V191" s="162"/>
      <c r="W191" s="162"/>
      <c r="X191" s="46"/>
      <c r="Y191" s="46"/>
      <c r="Z191" s="59"/>
      <c r="AA191" s="59"/>
    </row>
    <row r="192" spans="1:27" x14ac:dyDescent="0.2">
      <c r="A192" s="161"/>
      <c r="B192" s="233"/>
      <c r="C192" s="1">
        <v>3</v>
      </c>
      <c r="D192" s="49">
        <v>200.1276</v>
      </c>
      <c r="E192" s="291"/>
      <c r="F192" s="70">
        <f>D192+$E$190</f>
        <v>200.04759999999999</v>
      </c>
      <c r="G192" s="241"/>
      <c r="H192" s="241"/>
      <c r="I192" s="139"/>
      <c r="J192" s="142"/>
      <c r="K192" s="180"/>
      <c r="L192" s="200"/>
      <c r="M192" s="200"/>
      <c r="N192" s="298"/>
      <c r="O192" s="293"/>
      <c r="P192" s="161"/>
      <c r="Q192" s="170"/>
      <c r="R192" s="295"/>
      <c r="S192" s="170"/>
      <c r="T192" s="162"/>
      <c r="U192" s="200"/>
      <c r="V192" s="162"/>
      <c r="W192" s="162"/>
      <c r="X192" s="46"/>
      <c r="Y192" s="46"/>
      <c r="Z192" s="59"/>
      <c r="AA192" s="59"/>
    </row>
    <row r="193" spans="1:27" x14ac:dyDescent="0.2">
      <c r="A193" s="161"/>
      <c r="B193" s="234"/>
      <c r="C193" s="1">
        <v>4</v>
      </c>
      <c r="D193" s="49">
        <v>200.12780000000001</v>
      </c>
      <c r="E193" s="291"/>
      <c r="F193" s="70">
        <f>D193+$E$190</f>
        <v>200.0478</v>
      </c>
      <c r="G193" s="242"/>
      <c r="H193" s="242"/>
      <c r="I193" s="139"/>
      <c r="J193" s="142"/>
      <c r="K193" s="180"/>
      <c r="L193" s="200"/>
      <c r="M193" s="200"/>
      <c r="N193" s="298"/>
      <c r="O193" s="293"/>
      <c r="P193" s="161"/>
      <c r="Q193" s="170"/>
      <c r="R193" s="296"/>
      <c r="S193" s="170"/>
      <c r="T193" s="162"/>
      <c r="U193" s="200"/>
      <c r="V193" s="162"/>
      <c r="W193" s="162"/>
      <c r="X193" s="46"/>
      <c r="Y193" s="46"/>
      <c r="Z193" s="59"/>
      <c r="AA193" s="59"/>
    </row>
    <row r="194" spans="1:27" x14ac:dyDescent="0.2">
      <c r="A194" s="161"/>
      <c r="B194" s="235"/>
      <c r="C194" s="1">
        <v>5</v>
      </c>
      <c r="D194" s="49">
        <v>200.12809999999999</v>
      </c>
      <c r="E194" s="292"/>
      <c r="F194" s="70">
        <f>D194+$E$190</f>
        <v>200.04809999999998</v>
      </c>
      <c r="G194" s="243"/>
      <c r="H194" s="243"/>
      <c r="I194" s="140"/>
      <c r="J194" s="143"/>
      <c r="K194" s="181"/>
      <c r="L194" s="200"/>
      <c r="M194" s="200"/>
      <c r="N194" s="298"/>
      <c r="O194" s="294"/>
      <c r="P194" s="161"/>
      <c r="Q194" s="171"/>
      <c r="R194" s="297"/>
      <c r="S194" s="171"/>
      <c r="T194" s="162"/>
      <c r="U194" s="200"/>
      <c r="V194" s="162"/>
      <c r="W194" s="162"/>
      <c r="X194" s="46"/>
      <c r="Y194" s="46"/>
      <c r="Z194" s="59"/>
      <c r="AA194" s="59"/>
    </row>
    <row r="195" spans="1:27" x14ac:dyDescent="0.2">
      <c r="O195" s="311"/>
    </row>
    <row r="196" spans="1:27" x14ac:dyDescent="0.2">
      <c r="O196" s="312"/>
    </row>
    <row r="197" spans="1:27" x14ac:dyDescent="0.2">
      <c r="O197" s="312"/>
    </row>
    <row r="198" spans="1:27" x14ac:dyDescent="0.2">
      <c r="O198" s="312"/>
    </row>
    <row r="199" spans="1:27" x14ac:dyDescent="0.2">
      <c r="O199" s="312"/>
    </row>
  </sheetData>
  <customSheetViews>
    <customSheetView guid="{08FB1B29-0066-11DB-8C57-E78734395F71}" showRuler="0" topLeftCell="A168">
      <selection activeCell="AM185" sqref="AM185:AM18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645">
    <mergeCell ref="O195:O199"/>
    <mergeCell ref="S104:S108"/>
    <mergeCell ref="T104:T108"/>
    <mergeCell ref="W104:W108"/>
    <mergeCell ref="U84:U108"/>
    <mergeCell ref="U109:U128"/>
    <mergeCell ref="V114:V118"/>
    <mergeCell ref="W175:W179"/>
    <mergeCell ref="W180:W184"/>
    <mergeCell ref="W185:W189"/>
    <mergeCell ref="V109:V113"/>
    <mergeCell ref="W190:W194"/>
    <mergeCell ref="W173:W174"/>
    <mergeCell ref="W165:W169"/>
    <mergeCell ref="U160:U164"/>
    <mergeCell ref="V119:V123"/>
    <mergeCell ref="V124:V128"/>
    <mergeCell ref="T185:T189"/>
    <mergeCell ref="U165:U169"/>
    <mergeCell ref="U175:U179"/>
    <mergeCell ref="U180:U184"/>
    <mergeCell ref="T165:T169"/>
    <mergeCell ref="T175:T179"/>
    <mergeCell ref="V160:V164"/>
    <mergeCell ref="L2:V2"/>
    <mergeCell ref="U4:U33"/>
    <mergeCell ref="U34:U58"/>
    <mergeCell ref="U59:U83"/>
    <mergeCell ref="T79:T83"/>
    <mergeCell ref="T54:T58"/>
    <mergeCell ref="S34:S38"/>
    <mergeCell ref="Q49:Q53"/>
    <mergeCell ref="S39:S43"/>
    <mergeCell ref="Q34:Q38"/>
    <mergeCell ref="S44:S48"/>
    <mergeCell ref="R49:R53"/>
    <mergeCell ref="Q39:Q43"/>
    <mergeCell ref="R39:R43"/>
    <mergeCell ref="R44:R48"/>
    <mergeCell ref="O14:O18"/>
    <mergeCell ref="O19:O23"/>
    <mergeCell ref="O24:O28"/>
    <mergeCell ref="V4:V8"/>
    <mergeCell ref="V9:V13"/>
    <mergeCell ref="V14:V18"/>
    <mergeCell ref="Q14:Q18"/>
    <mergeCell ref="R14:R18"/>
    <mergeCell ref="S14:S18"/>
    <mergeCell ref="A84:A108"/>
    <mergeCell ref="B104:B108"/>
    <mergeCell ref="E104:E108"/>
    <mergeCell ref="G104:G108"/>
    <mergeCell ref="B99:B103"/>
    <mergeCell ref="E99:E103"/>
    <mergeCell ref="G99:G103"/>
    <mergeCell ref="B94:B98"/>
    <mergeCell ref="E94:E98"/>
    <mergeCell ref="G94:G98"/>
    <mergeCell ref="B84:B88"/>
    <mergeCell ref="E84:E88"/>
    <mergeCell ref="G84:G88"/>
    <mergeCell ref="B89:B93"/>
    <mergeCell ref="E89:E93"/>
    <mergeCell ref="G89:G93"/>
    <mergeCell ref="S49:S53"/>
    <mergeCell ref="B49:B53"/>
    <mergeCell ref="H104:H108"/>
    <mergeCell ref="I104:I108"/>
    <mergeCell ref="J104:J108"/>
    <mergeCell ref="Q59:Q63"/>
    <mergeCell ref="Q69:Q73"/>
    <mergeCell ref="Q74:Q78"/>
    <mergeCell ref="Q64:Q68"/>
    <mergeCell ref="I64:I68"/>
    <mergeCell ref="J64:J68"/>
    <mergeCell ref="K64:K68"/>
    <mergeCell ref="J79:J83"/>
    <mergeCell ref="K79:K83"/>
    <mergeCell ref="O64:O68"/>
    <mergeCell ref="L59:L83"/>
    <mergeCell ref="M59:M83"/>
    <mergeCell ref="N59:N83"/>
    <mergeCell ref="O79:O83"/>
    <mergeCell ref="O69:O73"/>
    <mergeCell ref="O59:O63"/>
    <mergeCell ref="K69:K73"/>
    <mergeCell ref="H84:H88"/>
    <mergeCell ref="I84:I88"/>
    <mergeCell ref="A59:A83"/>
    <mergeCell ref="B79:B83"/>
    <mergeCell ref="E79:E83"/>
    <mergeCell ref="G79:G83"/>
    <mergeCell ref="H79:H83"/>
    <mergeCell ref="I79:I83"/>
    <mergeCell ref="A34:A58"/>
    <mergeCell ref="B54:B58"/>
    <mergeCell ref="G54:G58"/>
    <mergeCell ref="H54:H58"/>
    <mergeCell ref="B34:B38"/>
    <mergeCell ref="E34:E38"/>
    <mergeCell ref="G34:G38"/>
    <mergeCell ref="H34:H38"/>
    <mergeCell ref="B39:B43"/>
    <mergeCell ref="E39:E43"/>
    <mergeCell ref="E49:E53"/>
    <mergeCell ref="G49:G53"/>
    <mergeCell ref="G39:G43"/>
    <mergeCell ref="H39:H43"/>
    <mergeCell ref="B44:B48"/>
    <mergeCell ref="E44:E48"/>
    <mergeCell ref="G44:G48"/>
    <mergeCell ref="H44:H48"/>
    <mergeCell ref="W54:W58"/>
    <mergeCell ref="K54:K58"/>
    <mergeCell ref="V29:V33"/>
    <mergeCell ref="V34:V38"/>
    <mergeCell ref="P34:P58"/>
    <mergeCell ref="Q54:Q58"/>
    <mergeCell ref="R54:R58"/>
    <mergeCell ref="S54:S58"/>
    <mergeCell ref="Q44:Q48"/>
    <mergeCell ref="P4:P33"/>
    <mergeCell ref="R34:R38"/>
    <mergeCell ref="Q29:Q33"/>
    <mergeCell ref="R29:R33"/>
    <mergeCell ref="S29:S33"/>
    <mergeCell ref="R19:R23"/>
    <mergeCell ref="S19:S23"/>
    <mergeCell ref="Q24:Q28"/>
    <mergeCell ref="R24:R28"/>
    <mergeCell ref="S24:S28"/>
    <mergeCell ref="L4:L33"/>
    <mergeCell ref="M4:M33"/>
    <mergeCell ref="N4:N33"/>
    <mergeCell ref="O29:O33"/>
    <mergeCell ref="O4:O8"/>
    <mergeCell ref="E29:E33"/>
    <mergeCell ref="G29:G33"/>
    <mergeCell ref="B19:B23"/>
    <mergeCell ref="E19:E23"/>
    <mergeCell ref="G19:G23"/>
    <mergeCell ref="B24:B28"/>
    <mergeCell ref="E24:E28"/>
    <mergeCell ref="G24:G28"/>
    <mergeCell ref="V104:V108"/>
    <mergeCell ref="V99:V103"/>
    <mergeCell ref="V59:V63"/>
    <mergeCell ref="V64:V68"/>
    <mergeCell ref="V69:V73"/>
    <mergeCell ref="V74:V78"/>
    <mergeCell ref="V19:V23"/>
    <mergeCell ref="V79:V83"/>
    <mergeCell ref="V84:V88"/>
    <mergeCell ref="V24:V28"/>
    <mergeCell ref="V39:V43"/>
    <mergeCell ref="V44:V48"/>
    <mergeCell ref="V49:V53"/>
    <mergeCell ref="V54:V58"/>
    <mergeCell ref="V89:V93"/>
    <mergeCell ref="V94:V98"/>
    <mergeCell ref="Z135:Z139"/>
    <mergeCell ref="AA130:AA134"/>
    <mergeCell ref="AA135:AA139"/>
    <mergeCell ref="AB130:AB134"/>
    <mergeCell ref="AB135:AB139"/>
    <mergeCell ref="Z130:Z134"/>
    <mergeCell ref="U145:U149"/>
    <mergeCell ref="U150:U154"/>
    <mergeCell ref="U155:U159"/>
    <mergeCell ref="W145:W149"/>
    <mergeCell ref="V150:V154"/>
    <mergeCell ref="V155:V159"/>
    <mergeCell ref="Y135:Y139"/>
    <mergeCell ref="U135:U139"/>
    <mergeCell ref="U130:U134"/>
    <mergeCell ref="W143:W144"/>
    <mergeCell ref="L143:V143"/>
    <mergeCell ref="L145:L149"/>
    <mergeCell ref="M145:M149"/>
    <mergeCell ref="N145:N149"/>
    <mergeCell ref="O150:O154"/>
    <mergeCell ref="W150:W154"/>
    <mergeCell ref="W155:W159"/>
    <mergeCell ref="M150:M154"/>
    <mergeCell ref="T150:T154"/>
    <mergeCell ref="T155:T159"/>
    <mergeCell ref="T145:T149"/>
    <mergeCell ref="S150:S154"/>
    <mergeCell ref="R150:R154"/>
    <mergeCell ref="V145:V149"/>
    <mergeCell ref="R145:R149"/>
    <mergeCell ref="S165:S169"/>
    <mergeCell ref="T160:T164"/>
    <mergeCell ref="S160:S164"/>
    <mergeCell ref="S155:S159"/>
    <mergeCell ref="U190:U194"/>
    <mergeCell ref="V190:V194"/>
    <mergeCell ref="W109:W113"/>
    <mergeCell ref="W114:W118"/>
    <mergeCell ref="W119:W123"/>
    <mergeCell ref="V185:V189"/>
    <mergeCell ref="L173:V173"/>
    <mergeCell ref="J172:W172"/>
    <mergeCell ref="Q175:Q179"/>
    <mergeCell ref="R175:R179"/>
    <mergeCell ref="S175:S179"/>
    <mergeCell ref="L175:L179"/>
    <mergeCell ref="V130:V134"/>
    <mergeCell ref="V135:V139"/>
    <mergeCell ref="L130:L134"/>
    <mergeCell ref="M130:M134"/>
    <mergeCell ref="N130:N134"/>
    <mergeCell ref="O130:O134"/>
    <mergeCell ref="L135:L139"/>
    <mergeCell ref="M135:M139"/>
    <mergeCell ref="W160:W164"/>
    <mergeCell ref="V165:V169"/>
    <mergeCell ref="Q150:Q154"/>
    <mergeCell ref="R165:R169"/>
    <mergeCell ref="W79:W83"/>
    <mergeCell ref="W135:W139"/>
    <mergeCell ref="W124:W128"/>
    <mergeCell ref="T89:T93"/>
    <mergeCell ref="T94:T98"/>
    <mergeCell ref="T99:T103"/>
    <mergeCell ref="T109:T113"/>
    <mergeCell ref="T114:T118"/>
    <mergeCell ref="L185:L189"/>
    <mergeCell ref="M175:M179"/>
    <mergeCell ref="N175:N179"/>
    <mergeCell ref="P175:P179"/>
    <mergeCell ref="R160:R164"/>
    <mergeCell ref="R155:R159"/>
    <mergeCell ref="U185:U189"/>
    <mergeCell ref="O180:O184"/>
    <mergeCell ref="P180:P184"/>
    <mergeCell ref="S180:S184"/>
    <mergeCell ref="T180:T184"/>
    <mergeCell ref="Q180:Q184"/>
    <mergeCell ref="V175:V179"/>
    <mergeCell ref="V180:V184"/>
    <mergeCell ref="S145:S149"/>
    <mergeCell ref="Q145:Q149"/>
    <mergeCell ref="T44:T48"/>
    <mergeCell ref="T29:T33"/>
    <mergeCell ref="T59:T63"/>
    <mergeCell ref="T64:T68"/>
    <mergeCell ref="T69:T73"/>
    <mergeCell ref="T74:T78"/>
    <mergeCell ref="AN130:AN134"/>
    <mergeCell ref="AO130:AO134"/>
    <mergeCell ref="AN135:AN139"/>
    <mergeCell ref="AO135:AO139"/>
    <mergeCell ref="AC130:AC134"/>
    <mergeCell ref="Y130:Y134"/>
    <mergeCell ref="T119:T123"/>
    <mergeCell ref="T124:T128"/>
    <mergeCell ref="T130:T134"/>
    <mergeCell ref="T135:T139"/>
    <mergeCell ref="W99:W103"/>
    <mergeCell ref="X130:X134"/>
    <mergeCell ref="X135:X139"/>
    <mergeCell ref="W130:W134"/>
    <mergeCell ref="W74:W78"/>
    <mergeCell ref="W84:W88"/>
    <mergeCell ref="W89:W93"/>
    <mergeCell ref="W94:W98"/>
    <mergeCell ref="T9:T13"/>
    <mergeCell ref="T14:T18"/>
    <mergeCell ref="T19:T23"/>
    <mergeCell ref="T24:T28"/>
    <mergeCell ref="T34:T38"/>
    <mergeCell ref="T39:T43"/>
    <mergeCell ref="AF135:AF139"/>
    <mergeCell ref="AI130:AI139"/>
    <mergeCell ref="AM130:AM134"/>
    <mergeCell ref="AJ130:AJ134"/>
    <mergeCell ref="AJ135:AJ139"/>
    <mergeCell ref="AM135:AM139"/>
    <mergeCell ref="AL130:AL134"/>
    <mergeCell ref="AL135:AL139"/>
    <mergeCell ref="AK130:AK134"/>
    <mergeCell ref="AK135:AK139"/>
    <mergeCell ref="T49:T53"/>
    <mergeCell ref="AC135:AC139"/>
    <mergeCell ref="AD135:AD139"/>
    <mergeCell ref="AE135:AE139"/>
    <mergeCell ref="W49:W53"/>
    <mergeCell ref="W59:W63"/>
    <mergeCell ref="W64:W68"/>
    <mergeCell ref="W69:W73"/>
    <mergeCell ref="T4:T8"/>
    <mergeCell ref="AH130:AH139"/>
    <mergeCell ref="AD130:AD134"/>
    <mergeCell ref="AE130:AE134"/>
    <mergeCell ref="AF130:AF134"/>
    <mergeCell ref="AG130:AG139"/>
    <mergeCell ref="F130:F134"/>
    <mergeCell ref="H130:H134"/>
    <mergeCell ref="I130:I134"/>
    <mergeCell ref="J130:J134"/>
    <mergeCell ref="K130:K134"/>
    <mergeCell ref="H14:H18"/>
    <mergeCell ref="I14:I18"/>
    <mergeCell ref="J14:J18"/>
    <mergeCell ref="K14:K18"/>
    <mergeCell ref="I19:I23"/>
    <mergeCell ref="J19:J23"/>
    <mergeCell ref="K19:K23"/>
    <mergeCell ref="I9:I13"/>
    <mergeCell ref="Q4:Q8"/>
    <mergeCell ref="R4:R8"/>
    <mergeCell ref="S4:S8"/>
    <mergeCell ref="Q9:Q13"/>
    <mergeCell ref="T84:T88"/>
    <mergeCell ref="W2:W3"/>
    <mergeCell ref="P130:P134"/>
    <mergeCell ref="Q130:Q134"/>
    <mergeCell ref="R130:R134"/>
    <mergeCell ref="S130:S134"/>
    <mergeCell ref="A1:I2"/>
    <mergeCell ref="J2:K2"/>
    <mergeCell ref="B4:B8"/>
    <mergeCell ref="E4:E8"/>
    <mergeCell ref="H4:H8"/>
    <mergeCell ref="I4:I8"/>
    <mergeCell ref="J4:J8"/>
    <mergeCell ref="K4:K8"/>
    <mergeCell ref="A4:A33"/>
    <mergeCell ref="B29:B33"/>
    <mergeCell ref="H19:H23"/>
    <mergeCell ref="G4:G8"/>
    <mergeCell ref="B14:B18"/>
    <mergeCell ref="E14:E18"/>
    <mergeCell ref="G14:G18"/>
    <mergeCell ref="B9:B13"/>
    <mergeCell ref="E9:E13"/>
    <mergeCell ref="G9:G13"/>
    <mergeCell ref="H9:H13"/>
    <mergeCell ref="S9:S13"/>
    <mergeCell ref="J9:J13"/>
    <mergeCell ref="K9:K13"/>
    <mergeCell ref="O9:O13"/>
    <mergeCell ref="H24:H28"/>
    <mergeCell ref="I24:I28"/>
    <mergeCell ref="J24:J28"/>
    <mergeCell ref="K24:K28"/>
    <mergeCell ref="Q19:Q23"/>
    <mergeCell ref="H29:H33"/>
    <mergeCell ref="I29:I33"/>
    <mergeCell ref="J29:J33"/>
    <mergeCell ref="K29:K33"/>
    <mergeCell ref="L34:L58"/>
    <mergeCell ref="M34:M58"/>
    <mergeCell ref="N34:N58"/>
    <mergeCell ref="O54:O58"/>
    <mergeCell ref="O49:O53"/>
    <mergeCell ref="I34:I38"/>
    <mergeCell ref="J34:J38"/>
    <mergeCell ref="O34:O38"/>
    <mergeCell ref="K34:K38"/>
    <mergeCell ref="J54:J58"/>
    <mergeCell ref="K44:K48"/>
    <mergeCell ref="O44:O48"/>
    <mergeCell ref="I39:I43"/>
    <mergeCell ref="J39:J43"/>
    <mergeCell ref="K39:K43"/>
    <mergeCell ref="I44:I48"/>
    <mergeCell ref="J44:J48"/>
    <mergeCell ref="O39:O43"/>
    <mergeCell ref="I54:I58"/>
    <mergeCell ref="H49:H53"/>
    <mergeCell ref="B74:B78"/>
    <mergeCell ref="E74:E78"/>
    <mergeCell ref="G74:G78"/>
    <mergeCell ref="I49:I53"/>
    <mergeCell ref="J49:J53"/>
    <mergeCell ref="K49:K53"/>
    <mergeCell ref="B59:B63"/>
    <mergeCell ref="E59:E63"/>
    <mergeCell ref="G59:G63"/>
    <mergeCell ref="E54:E58"/>
    <mergeCell ref="B64:B68"/>
    <mergeCell ref="E64:E68"/>
    <mergeCell ref="G64:G68"/>
    <mergeCell ref="H64:H68"/>
    <mergeCell ref="B69:B73"/>
    <mergeCell ref="E69:E73"/>
    <mergeCell ref="G69:G73"/>
    <mergeCell ref="H59:H63"/>
    <mergeCell ref="I59:I63"/>
    <mergeCell ref="J59:J63"/>
    <mergeCell ref="K59:K63"/>
    <mergeCell ref="H69:H73"/>
    <mergeCell ref="I69:I73"/>
    <mergeCell ref="J69:J73"/>
    <mergeCell ref="K74:K78"/>
    <mergeCell ref="O74:O78"/>
    <mergeCell ref="P59:P83"/>
    <mergeCell ref="Q79:Q83"/>
    <mergeCell ref="R79:R83"/>
    <mergeCell ref="S79:S83"/>
    <mergeCell ref="R59:R63"/>
    <mergeCell ref="R74:R78"/>
    <mergeCell ref="S59:S63"/>
    <mergeCell ref="R64:R68"/>
    <mergeCell ref="S64:S68"/>
    <mergeCell ref="R69:R73"/>
    <mergeCell ref="S69:S73"/>
    <mergeCell ref="H74:H78"/>
    <mergeCell ref="M84:M108"/>
    <mergeCell ref="N84:N108"/>
    <mergeCell ref="P84:P108"/>
    <mergeCell ref="O89:O93"/>
    <mergeCell ref="O84:O88"/>
    <mergeCell ref="O99:O103"/>
    <mergeCell ref="J89:J93"/>
    <mergeCell ref="K89:K93"/>
    <mergeCell ref="L84:L108"/>
    <mergeCell ref="K99:K103"/>
    <mergeCell ref="K104:K108"/>
    <mergeCell ref="O104:O108"/>
    <mergeCell ref="H89:H93"/>
    <mergeCell ref="H99:H103"/>
    <mergeCell ref="I99:I103"/>
    <mergeCell ref="J99:J103"/>
    <mergeCell ref="H94:H98"/>
    <mergeCell ref="I94:I98"/>
    <mergeCell ref="J94:J98"/>
    <mergeCell ref="K94:K98"/>
    <mergeCell ref="J84:J88"/>
    <mergeCell ref="I74:I78"/>
    <mergeCell ref="J74:J78"/>
    <mergeCell ref="K84:K88"/>
    <mergeCell ref="Q94:Q98"/>
    <mergeCell ref="Q84:Q88"/>
    <mergeCell ref="R119:R123"/>
    <mergeCell ref="G119:G123"/>
    <mergeCell ref="H119:H123"/>
    <mergeCell ref="O109:O113"/>
    <mergeCell ref="G109:G113"/>
    <mergeCell ref="H109:H113"/>
    <mergeCell ref="I89:I93"/>
    <mergeCell ref="O94:O98"/>
    <mergeCell ref="I109:I113"/>
    <mergeCell ref="J109:J113"/>
    <mergeCell ref="K109:K113"/>
    <mergeCell ref="L109:L128"/>
    <mergeCell ref="M109:M128"/>
    <mergeCell ref="R94:R98"/>
    <mergeCell ref="J124:J128"/>
    <mergeCell ref="K124:K128"/>
    <mergeCell ref="O124:O128"/>
    <mergeCell ref="I119:I123"/>
    <mergeCell ref="G124:G128"/>
    <mergeCell ref="H124:H128"/>
    <mergeCell ref="I114:I118"/>
    <mergeCell ref="J114:J118"/>
    <mergeCell ref="K114:K118"/>
    <mergeCell ref="K119:K123"/>
    <mergeCell ref="O119:O123"/>
    <mergeCell ref="A135:A139"/>
    <mergeCell ref="B135:B139"/>
    <mergeCell ref="D135:D139"/>
    <mergeCell ref="F135:F139"/>
    <mergeCell ref="B124:B128"/>
    <mergeCell ref="E124:E128"/>
    <mergeCell ref="A109:A128"/>
    <mergeCell ref="A130:A134"/>
    <mergeCell ref="B130:B134"/>
    <mergeCell ref="D130:D134"/>
    <mergeCell ref="B114:B118"/>
    <mergeCell ref="E114:E118"/>
    <mergeCell ref="E119:E123"/>
    <mergeCell ref="B109:B113"/>
    <mergeCell ref="E109:E113"/>
    <mergeCell ref="B119:B123"/>
    <mergeCell ref="J150:J154"/>
    <mergeCell ref="K150:K154"/>
    <mergeCell ref="B145:B149"/>
    <mergeCell ref="S135:S139"/>
    <mergeCell ref="I145:I149"/>
    <mergeCell ref="J145:J149"/>
    <mergeCell ref="I150:I154"/>
    <mergeCell ref="O114:O118"/>
    <mergeCell ref="N109:N128"/>
    <mergeCell ref="J119:J123"/>
    <mergeCell ref="I135:I139"/>
    <mergeCell ref="J135:J139"/>
    <mergeCell ref="K135:K139"/>
    <mergeCell ref="R135:R139"/>
    <mergeCell ref="G114:G118"/>
    <mergeCell ref="H114:H118"/>
    <mergeCell ref="Q119:Q123"/>
    <mergeCell ref="Q114:Q118"/>
    <mergeCell ref="P109:P128"/>
    <mergeCell ref="N135:N139"/>
    <mergeCell ref="O135:O139"/>
    <mergeCell ref="P135:P139"/>
    <mergeCell ref="Q135:Q139"/>
    <mergeCell ref="I124:I128"/>
    <mergeCell ref="R124:R128"/>
    <mergeCell ref="S124:S128"/>
    <mergeCell ref="Q109:Q113"/>
    <mergeCell ref="R109:R113"/>
    <mergeCell ref="S109:S113"/>
    <mergeCell ref="R114:R118"/>
    <mergeCell ref="S114:S118"/>
    <mergeCell ref="W4:W8"/>
    <mergeCell ref="W9:W13"/>
    <mergeCell ref="W14:W18"/>
    <mergeCell ref="W19:W23"/>
    <mergeCell ref="W24:W28"/>
    <mergeCell ref="W34:W38"/>
    <mergeCell ref="W39:W43"/>
    <mergeCell ref="W44:W48"/>
    <mergeCell ref="W29:W33"/>
    <mergeCell ref="R99:R103"/>
    <mergeCell ref="Q89:Q93"/>
    <mergeCell ref="R89:R93"/>
    <mergeCell ref="R84:R88"/>
    <mergeCell ref="S119:S123"/>
    <mergeCell ref="S74:S78"/>
    <mergeCell ref="S84:S88"/>
    <mergeCell ref="R9:R13"/>
    <mergeCell ref="J155:J159"/>
    <mergeCell ref="K155:K159"/>
    <mergeCell ref="O155:O159"/>
    <mergeCell ref="S99:S103"/>
    <mergeCell ref="S94:S98"/>
    <mergeCell ref="Q99:Q103"/>
    <mergeCell ref="S89:S93"/>
    <mergeCell ref="I175:I179"/>
    <mergeCell ref="J175:J179"/>
    <mergeCell ref="K175:K179"/>
    <mergeCell ref="I155:I159"/>
    <mergeCell ref="A142:I143"/>
    <mergeCell ref="J143:K143"/>
    <mergeCell ref="A145:A149"/>
    <mergeCell ref="A150:A154"/>
    <mergeCell ref="A160:A164"/>
    <mergeCell ref="B160:B164"/>
    <mergeCell ref="E160:E164"/>
    <mergeCell ref="B150:B154"/>
    <mergeCell ref="E150:E154"/>
    <mergeCell ref="G150:G154"/>
    <mergeCell ref="B155:B159"/>
    <mergeCell ref="H135:H139"/>
    <mergeCell ref="Q124:Q128"/>
    <mergeCell ref="Q165:Q169"/>
    <mergeCell ref="O145:O149"/>
    <mergeCell ref="P145:P149"/>
    <mergeCell ref="M160:M164"/>
    <mergeCell ref="N160:N164"/>
    <mergeCell ref="K160:K164"/>
    <mergeCell ref="L160:L164"/>
    <mergeCell ref="L165:L169"/>
    <mergeCell ref="M165:M169"/>
    <mergeCell ref="N165:N169"/>
    <mergeCell ref="P150:P154"/>
    <mergeCell ref="Q160:Q164"/>
    <mergeCell ref="P160:P164"/>
    <mergeCell ref="O160:O164"/>
    <mergeCell ref="K145:K149"/>
    <mergeCell ref="L150:L154"/>
    <mergeCell ref="P155:P159"/>
    <mergeCell ref="Q155:Q159"/>
    <mergeCell ref="P165:P169"/>
    <mergeCell ref="N150:N154"/>
    <mergeCell ref="E145:E149"/>
    <mergeCell ref="G145:G149"/>
    <mergeCell ref="H145:H149"/>
    <mergeCell ref="G180:G184"/>
    <mergeCell ref="G165:G169"/>
    <mergeCell ref="H150:H154"/>
    <mergeCell ref="G175:G179"/>
    <mergeCell ref="H175:H179"/>
    <mergeCell ref="A155:A159"/>
    <mergeCell ref="E155:E159"/>
    <mergeCell ref="G155:G159"/>
    <mergeCell ref="H180:H184"/>
    <mergeCell ref="H155:H159"/>
    <mergeCell ref="H165:H169"/>
    <mergeCell ref="H160:H164"/>
    <mergeCell ref="I160:I164"/>
    <mergeCell ref="J160:J164"/>
    <mergeCell ref="J165:J169"/>
    <mergeCell ref="I165:I169"/>
    <mergeCell ref="A172:I173"/>
    <mergeCell ref="J173:K173"/>
    <mergeCell ref="G160:G164"/>
    <mergeCell ref="A185:A189"/>
    <mergeCell ref="B185:B189"/>
    <mergeCell ref="E185:E189"/>
    <mergeCell ref="E165:E169"/>
    <mergeCell ref="H185:H189"/>
    <mergeCell ref="I185:I189"/>
    <mergeCell ref="B165:B169"/>
    <mergeCell ref="A175:A179"/>
    <mergeCell ref="B175:B179"/>
    <mergeCell ref="E175:E179"/>
    <mergeCell ref="A180:A184"/>
    <mergeCell ref="B180:B184"/>
    <mergeCell ref="E180:E184"/>
    <mergeCell ref="A165:A169"/>
    <mergeCell ref="G185:G189"/>
    <mergeCell ref="J180:J184"/>
    <mergeCell ref="J190:J194"/>
    <mergeCell ref="K165:K169"/>
    <mergeCell ref="K185:K189"/>
    <mergeCell ref="K190:K194"/>
    <mergeCell ref="A190:A194"/>
    <mergeCell ref="B190:B194"/>
    <mergeCell ref="E190:E194"/>
    <mergeCell ref="G190:G194"/>
    <mergeCell ref="H190:H194"/>
    <mergeCell ref="I190:I194"/>
    <mergeCell ref="J185:J189"/>
    <mergeCell ref="I180:I184"/>
    <mergeCell ref="L190:L194"/>
    <mergeCell ref="M190:M194"/>
    <mergeCell ref="N190:N194"/>
    <mergeCell ref="K180:K184"/>
    <mergeCell ref="L180:L184"/>
    <mergeCell ref="M180:M184"/>
    <mergeCell ref="N180:N184"/>
    <mergeCell ref="O165:O169"/>
    <mergeCell ref="M155:M159"/>
    <mergeCell ref="N155:N159"/>
    <mergeCell ref="L155:L159"/>
    <mergeCell ref="M185:M189"/>
    <mergeCell ref="N185:N189"/>
    <mergeCell ref="T190:T194"/>
    <mergeCell ref="O175:O179"/>
    <mergeCell ref="R180:R184"/>
    <mergeCell ref="R185:R189"/>
    <mergeCell ref="O185:O189"/>
    <mergeCell ref="P185:P189"/>
    <mergeCell ref="Q185:Q189"/>
    <mergeCell ref="S185:S189"/>
    <mergeCell ref="Q190:Q194"/>
    <mergeCell ref="R190:R194"/>
    <mergeCell ref="S190:S194"/>
    <mergeCell ref="P190:P194"/>
    <mergeCell ref="O190:O194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V218"/>
  <sheetViews>
    <sheetView topLeftCell="A31" workbookViewId="0">
      <selection activeCell="E194" sqref="E194"/>
    </sheetView>
  </sheetViews>
  <sheetFormatPr baseColWidth="10" defaultRowHeight="12.75" x14ac:dyDescent="0.2"/>
  <cols>
    <col min="1" max="1" width="11.5703125" style="17" customWidth="1"/>
    <col min="2" max="2" width="14.28515625" style="17" bestFit="1" customWidth="1"/>
    <col min="3" max="3" width="15.140625" style="17" bestFit="1" customWidth="1"/>
    <col min="4" max="4" width="5.5703125" style="17" bestFit="1" customWidth="1"/>
    <col min="5" max="5" width="14.5703125" style="4" bestFit="1" customWidth="1"/>
    <col min="6" max="6" width="11.5703125" style="57" bestFit="1" customWidth="1"/>
    <col min="7" max="7" width="15.140625" style="4" bestFit="1" customWidth="1"/>
    <col min="8" max="8" width="9.28515625" style="17" customWidth="1"/>
    <col min="9" max="9" width="14.7109375" style="17" customWidth="1"/>
    <col min="10" max="10" width="20" style="43" bestFit="1" customWidth="1"/>
    <col min="11" max="11" width="20" style="4" customWidth="1"/>
    <col min="12" max="12" width="20" style="43" customWidth="1"/>
    <col min="13" max="13" width="18.140625" style="17" bestFit="1" customWidth="1"/>
    <col min="14" max="14" width="18.28515625" style="17" bestFit="1" customWidth="1"/>
    <col min="15" max="15" width="31" style="43" bestFit="1" customWidth="1"/>
    <col min="16" max="16" width="14.140625" style="60" bestFit="1" customWidth="1"/>
    <col min="17" max="17" width="18.28515625" style="17" bestFit="1" customWidth="1"/>
    <col min="18" max="18" width="24.7109375" style="43" bestFit="1" customWidth="1"/>
    <col min="19" max="19" width="11.5703125" style="39" bestFit="1" customWidth="1"/>
    <col min="20" max="21" width="25.7109375" style="43" customWidth="1"/>
    <col min="22" max="16384" width="11.42578125" style="17"/>
  </cols>
  <sheetData>
    <row r="1" spans="1:31" x14ac:dyDescent="0.2">
      <c r="A1" s="161" t="s">
        <v>112</v>
      </c>
      <c r="B1" s="162"/>
      <c r="C1" s="162"/>
      <c r="D1" s="162"/>
      <c r="E1" s="162"/>
      <c r="F1" s="162"/>
      <c r="G1" s="162"/>
      <c r="H1" s="162"/>
      <c r="I1" s="162"/>
      <c r="J1" s="162"/>
      <c r="K1" s="73" t="s">
        <v>23</v>
      </c>
      <c r="L1" s="91"/>
      <c r="M1" s="91"/>
      <c r="N1" s="91"/>
      <c r="O1" s="91"/>
      <c r="P1" s="91"/>
      <c r="Q1" s="91"/>
      <c r="R1" s="91"/>
      <c r="S1" s="91"/>
      <c r="T1" s="91"/>
      <c r="U1" s="91"/>
    </row>
    <row r="2" spans="1:31" ht="12.75" customHeight="1" x14ac:dyDescent="0.2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321" t="s">
        <v>0</v>
      </c>
      <c r="L2" s="322"/>
      <c r="M2" s="308" t="s">
        <v>22</v>
      </c>
      <c r="N2" s="313"/>
      <c r="O2" s="313"/>
      <c r="P2" s="313"/>
      <c r="Q2" s="313"/>
      <c r="R2" s="313"/>
      <c r="S2" s="313"/>
      <c r="T2" s="314"/>
      <c r="U2" s="163" t="s">
        <v>97</v>
      </c>
    </row>
    <row r="3" spans="1:31" ht="51" x14ac:dyDescent="0.2">
      <c r="A3" s="323" t="s">
        <v>1</v>
      </c>
      <c r="B3" s="162"/>
      <c r="C3" s="56" t="s">
        <v>91</v>
      </c>
      <c r="D3" s="9" t="s">
        <v>2</v>
      </c>
      <c r="E3" s="65" t="s">
        <v>3</v>
      </c>
      <c r="F3" s="61" t="s">
        <v>4</v>
      </c>
      <c r="G3" s="65" t="s">
        <v>5</v>
      </c>
      <c r="H3" s="9" t="s">
        <v>6</v>
      </c>
      <c r="I3" s="66" t="s">
        <v>25</v>
      </c>
      <c r="J3" s="44" t="s">
        <v>37</v>
      </c>
      <c r="K3" s="7" t="s">
        <v>39</v>
      </c>
      <c r="L3" s="45" t="s">
        <v>38</v>
      </c>
      <c r="M3" s="9" t="s">
        <v>33</v>
      </c>
      <c r="N3" s="9" t="s">
        <v>7</v>
      </c>
      <c r="O3" s="44" t="s">
        <v>34</v>
      </c>
      <c r="P3" s="58" t="s">
        <v>35</v>
      </c>
      <c r="Q3" s="9" t="s">
        <v>7</v>
      </c>
      <c r="R3" s="41" t="s">
        <v>35</v>
      </c>
      <c r="S3" s="38" t="s">
        <v>42</v>
      </c>
      <c r="T3" s="41" t="s">
        <v>36</v>
      </c>
      <c r="U3" s="143"/>
    </row>
    <row r="4" spans="1:31" x14ac:dyDescent="0.2">
      <c r="A4" s="160"/>
      <c r="B4" s="160" t="s">
        <v>17</v>
      </c>
      <c r="C4" s="153">
        <v>1</v>
      </c>
      <c r="D4" s="1">
        <v>1</v>
      </c>
      <c r="E4" s="49">
        <v>1.0003</v>
      </c>
      <c r="F4" s="184">
        <f>[1]dérive!$C$297</f>
        <v>0</v>
      </c>
      <c r="G4" s="37">
        <f>E4+F4</f>
        <v>1.0003</v>
      </c>
      <c r="H4" s="153">
        <f>AVERAGE(G4:G8)</f>
        <v>1.0001799999999998</v>
      </c>
      <c r="I4" s="153">
        <f>H4-C4</f>
        <v>1.7999999999984695E-4</v>
      </c>
      <c r="J4" s="138">
        <f>((MAX(E4:E8)-MIN(E4:E8))/2.33)</f>
        <v>2.1459227467808794E-4</v>
      </c>
      <c r="K4" s="141">
        <f>5.5/3</f>
        <v>1.8333333333333333</v>
      </c>
      <c r="L4" s="138">
        <f>J4*K4</f>
        <v>3.934191702431612E-4</v>
      </c>
      <c r="M4" s="160">
        <v>1E-4</v>
      </c>
      <c r="N4" s="160">
        <f>SQRT(12)</f>
        <v>3.4641016151377544</v>
      </c>
      <c r="O4" s="138">
        <f>M4/N4</f>
        <v>2.8867513459481293E-5</v>
      </c>
      <c r="P4" s="254">
        <f>[1]dérive!$D$297</f>
        <v>1.0000000000000001E-5</v>
      </c>
      <c r="Q4" s="160">
        <v>2</v>
      </c>
      <c r="R4" s="138">
        <f>P4/$Q$4</f>
        <v>5.0000000000000004E-6</v>
      </c>
      <c r="S4" s="156"/>
      <c r="T4" s="138">
        <f>R4</f>
        <v>5.0000000000000004E-6</v>
      </c>
      <c r="U4" s="138">
        <f>SQRT((L4^2)+(R4^2)+(T4^2))</f>
        <v>3.9348271056657299E-4</v>
      </c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1" x14ac:dyDescent="0.2">
      <c r="A5" s="262"/>
      <c r="B5" s="262"/>
      <c r="C5" s="241"/>
      <c r="D5" s="1">
        <v>2</v>
      </c>
      <c r="E5" s="49">
        <v>1.0004999999999999</v>
      </c>
      <c r="F5" s="142"/>
      <c r="G5" s="37">
        <f>E5+F4</f>
        <v>1.0004999999999999</v>
      </c>
      <c r="H5" s="241"/>
      <c r="I5" s="241"/>
      <c r="J5" s="139"/>
      <c r="K5" s="317"/>
      <c r="L5" s="180"/>
      <c r="M5" s="262"/>
      <c r="N5" s="262"/>
      <c r="O5" s="180"/>
      <c r="P5" s="255"/>
      <c r="Q5" s="262"/>
      <c r="R5" s="180"/>
      <c r="S5" s="295"/>
      <c r="T5" s="180"/>
      <c r="U5" s="180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1" x14ac:dyDescent="0.2">
      <c r="A6" s="262"/>
      <c r="B6" s="262"/>
      <c r="C6" s="241"/>
      <c r="D6" s="1">
        <v>3</v>
      </c>
      <c r="E6" s="49">
        <v>1</v>
      </c>
      <c r="F6" s="142"/>
      <c r="G6" s="37">
        <f>E6+F4</f>
        <v>1</v>
      </c>
      <c r="H6" s="241"/>
      <c r="I6" s="241"/>
      <c r="J6" s="139"/>
      <c r="K6" s="317"/>
      <c r="L6" s="180"/>
      <c r="M6" s="262"/>
      <c r="N6" s="262"/>
      <c r="O6" s="180"/>
      <c r="P6" s="255"/>
      <c r="Q6" s="262"/>
      <c r="R6" s="180"/>
      <c r="S6" s="295"/>
      <c r="T6" s="180"/>
      <c r="U6" s="180"/>
      <c r="V6" s="15"/>
      <c r="W6" s="15"/>
      <c r="X6" s="15"/>
      <c r="Y6" s="15"/>
      <c r="Z6" s="15"/>
      <c r="AA6" s="15"/>
      <c r="AB6" s="15"/>
      <c r="AC6" s="15"/>
      <c r="AD6" s="15"/>
      <c r="AE6" s="15"/>
    </row>
    <row r="7" spans="1:31" x14ac:dyDescent="0.2">
      <c r="A7" s="262"/>
      <c r="B7" s="262"/>
      <c r="C7" s="241"/>
      <c r="D7" s="1">
        <v>4</v>
      </c>
      <c r="E7" s="49">
        <v>1.0001</v>
      </c>
      <c r="F7" s="142"/>
      <c r="G7" s="37">
        <f>E7+F4</f>
        <v>1.0001</v>
      </c>
      <c r="H7" s="241"/>
      <c r="I7" s="241"/>
      <c r="J7" s="139"/>
      <c r="K7" s="317"/>
      <c r="L7" s="180"/>
      <c r="M7" s="262"/>
      <c r="N7" s="262"/>
      <c r="O7" s="180"/>
      <c r="P7" s="255"/>
      <c r="Q7" s="262"/>
      <c r="R7" s="180"/>
      <c r="S7" s="295"/>
      <c r="T7" s="180"/>
      <c r="U7" s="180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1:31" x14ac:dyDescent="0.2">
      <c r="A8" s="262"/>
      <c r="B8" s="262"/>
      <c r="C8" s="319"/>
      <c r="D8" s="1">
        <v>5</v>
      </c>
      <c r="E8" s="49">
        <v>1</v>
      </c>
      <c r="F8" s="143"/>
      <c r="G8" s="37">
        <f>E8+F4</f>
        <v>1</v>
      </c>
      <c r="H8" s="319"/>
      <c r="I8" s="319"/>
      <c r="J8" s="140"/>
      <c r="K8" s="318"/>
      <c r="L8" s="181"/>
      <c r="M8" s="262"/>
      <c r="N8" s="262"/>
      <c r="O8" s="180"/>
      <c r="P8" s="256"/>
      <c r="Q8" s="262"/>
      <c r="R8" s="181"/>
      <c r="S8" s="315"/>
      <c r="T8" s="181"/>
      <c r="U8" s="181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 x14ac:dyDescent="0.2">
      <c r="A9" s="262"/>
      <c r="B9" s="262"/>
      <c r="C9" s="153">
        <v>5</v>
      </c>
      <c r="D9" s="1">
        <v>1</v>
      </c>
      <c r="E9" s="49">
        <v>4.9996</v>
      </c>
      <c r="F9" s="184">
        <f>[1]dérive!$C$298</f>
        <v>-3.00000000000189E-4</v>
      </c>
      <c r="G9" s="37">
        <f>E9+F9</f>
        <v>4.9992999999999999</v>
      </c>
      <c r="H9" s="153">
        <f>AVERAGE(G9:G13)</f>
        <v>4.9993600000000002</v>
      </c>
      <c r="I9" s="153">
        <f>H9-C9</f>
        <v>-6.3999999999975188E-4</v>
      </c>
      <c r="J9" s="138">
        <f>((MAX(E9:E13)-MIN(E9:E13))/2.33)</f>
        <v>4.2918454935522289E-5</v>
      </c>
      <c r="K9" s="141">
        <f>5.5/3</f>
        <v>1.8333333333333333</v>
      </c>
      <c r="L9" s="138">
        <f>J9*K9</f>
        <v>7.8683834048457528E-5</v>
      </c>
      <c r="M9" s="262"/>
      <c r="N9" s="262"/>
      <c r="O9" s="180"/>
      <c r="P9" s="254">
        <f>[1]dérive!$D$298</f>
        <v>1.1999999999999999E-3</v>
      </c>
      <c r="Q9" s="262"/>
      <c r="R9" s="138">
        <f>P9/$Q$4</f>
        <v>5.9999999999999995E-4</v>
      </c>
      <c r="S9" s="156"/>
      <c r="T9" s="138">
        <f>R9</f>
        <v>5.9999999999999995E-4</v>
      </c>
      <c r="U9" s="138">
        <f>SQRT((L9^2)+(R9^2)+(T9^2))</f>
        <v>8.5216849609720091E-4</v>
      </c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 x14ac:dyDescent="0.2">
      <c r="A10" s="262"/>
      <c r="B10" s="262"/>
      <c r="C10" s="241"/>
      <c r="D10" s="1">
        <v>2</v>
      </c>
      <c r="E10" s="49">
        <v>4.9996999999999998</v>
      </c>
      <c r="F10" s="142"/>
      <c r="G10" s="37">
        <f>E10+F9</f>
        <v>4.9993999999999996</v>
      </c>
      <c r="H10" s="241"/>
      <c r="I10" s="241"/>
      <c r="J10" s="139"/>
      <c r="K10" s="317"/>
      <c r="L10" s="180"/>
      <c r="M10" s="262"/>
      <c r="N10" s="262"/>
      <c r="O10" s="180"/>
      <c r="P10" s="255"/>
      <c r="Q10" s="262"/>
      <c r="R10" s="180"/>
      <c r="S10" s="295"/>
      <c r="T10" s="180"/>
      <c r="U10" s="180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1:31" x14ac:dyDescent="0.2">
      <c r="A11" s="262"/>
      <c r="B11" s="262"/>
      <c r="C11" s="241"/>
      <c r="D11" s="1">
        <v>3</v>
      </c>
      <c r="E11" s="49">
        <v>4.9996</v>
      </c>
      <c r="F11" s="142"/>
      <c r="G11" s="37">
        <f>E11+F9</f>
        <v>4.9992999999999999</v>
      </c>
      <c r="H11" s="241"/>
      <c r="I11" s="241"/>
      <c r="J11" s="139"/>
      <c r="K11" s="317"/>
      <c r="L11" s="180"/>
      <c r="M11" s="262"/>
      <c r="N11" s="262"/>
      <c r="O11" s="180"/>
      <c r="P11" s="255"/>
      <c r="Q11" s="262"/>
      <c r="R11" s="180"/>
      <c r="S11" s="295"/>
      <c r="T11" s="180"/>
      <c r="U11" s="180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1:31" x14ac:dyDescent="0.2">
      <c r="A12" s="262"/>
      <c r="B12" s="262"/>
      <c r="C12" s="241"/>
      <c r="D12" s="1">
        <v>4</v>
      </c>
      <c r="E12" s="49">
        <v>4.9996999999999998</v>
      </c>
      <c r="F12" s="142"/>
      <c r="G12" s="37">
        <f>E12+F9</f>
        <v>4.9993999999999996</v>
      </c>
      <c r="H12" s="241"/>
      <c r="I12" s="241"/>
      <c r="J12" s="139"/>
      <c r="K12" s="317"/>
      <c r="L12" s="180"/>
      <c r="M12" s="262"/>
      <c r="N12" s="262"/>
      <c r="O12" s="180"/>
      <c r="P12" s="255"/>
      <c r="Q12" s="262"/>
      <c r="R12" s="180"/>
      <c r="S12" s="295"/>
      <c r="T12" s="180"/>
      <c r="U12" s="180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1:31" x14ac:dyDescent="0.2">
      <c r="A13" s="262"/>
      <c r="B13" s="262"/>
      <c r="C13" s="319"/>
      <c r="D13" s="1">
        <v>5</v>
      </c>
      <c r="E13" s="49">
        <v>4.9996999999999998</v>
      </c>
      <c r="F13" s="143"/>
      <c r="G13" s="37">
        <f>E13+F9</f>
        <v>4.9993999999999996</v>
      </c>
      <c r="H13" s="319"/>
      <c r="I13" s="319"/>
      <c r="J13" s="140"/>
      <c r="K13" s="318"/>
      <c r="L13" s="181"/>
      <c r="M13" s="262"/>
      <c r="N13" s="262"/>
      <c r="O13" s="180"/>
      <c r="P13" s="256"/>
      <c r="Q13" s="262"/>
      <c r="R13" s="181"/>
      <c r="S13" s="315"/>
      <c r="T13" s="181"/>
      <c r="U13" s="181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1:31" x14ac:dyDescent="0.2">
      <c r="A14" s="262"/>
      <c r="B14" s="262"/>
      <c r="C14" s="153">
        <v>10</v>
      </c>
      <c r="D14" s="1">
        <v>1</v>
      </c>
      <c r="E14" s="49">
        <v>9.9995999999999992</v>
      </c>
      <c r="F14" s="184">
        <f>[1]dérive!$C$299</f>
        <v>6.9999999999126317E-5</v>
      </c>
      <c r="G14" s="37">
        <f>E14+F14</f>
        <v>9.9996699999999983</v>
      </c>
      <c r="H14" s="153">
        <f>AVERAGE(G14:G18)</f>
        <v>9.9996100000000006</v>
      </c>
      <c r="I14" s="153">
        <f>H14-C14</f>
        <v>-3.8999999999944635E-4</v>
      </c>
      <c r="J14" s="138">
        <f>((MAX(E14:E18)-MIN(E14:E18))/2.33)</f>
        <v>1.7167381974285154E-4</v>
      </c>
      <c r="K14" s="141">
        <f>5.5/3</f>
        <v>1.8333333333333333</v>
      </c>
      <c r="L14" s="138">
        <f>J14*K14</f>
        <v>3.1473533619522781E-4</v>
      </c>
      <c r="M14" s="262"/>
      <c r="N14" s="262"/>
      <c r="O14" s="180"/>
      <c r="P14" s="254">
        <f>[1]dérive!$D$299</f>
        <v>3.0000000000000001E-5</v>
      </c>
      <c r="Q14" s="262"/>
      <c r="R14" s="138">
        <f>P14/$Q$4</f>
        <v>1.5E-5</v>
      </c>
      <c r="S14" s="156"/>
      <c r="T14" s="138">
        <f>R14</f>
        <v>1.5E-5</v>
      </c>
      <c r="U14" s="138">
        <f>SQRT((L14^2)+(R14^2)+(T14^2))</f>
        <v>3.1544941250527487E-4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1:31" x14ac:dyDescent="0.2">
      <c r="A15" s="262"/>
      <c r="B15" s="262"/>
      <c r="C15" s="241"/>
      <c r="D15" s="1">
        <v>2</v>
      </c>
      <c r="E15" s="49">
        <v>9.9997000000000007</v>
      </c>
      <c r="F15" s="142"/>
      <c r="G15" s="37">
        <f>E15+F14</f>
        <v>9.9997699999999998</v>
      </c>
      <c r="H15" s="241"/>
      <c r="I15" s="241"/>
      <c r="J15" s="139"/>
      <c r="K15" s="317"/>
      <c r="L15" s="180"/>
      <c r="M15" s="262"/>
      <c r="N15" s="262"/>
      <c r="O15" s="180"/>
      <c r="P15" s="255"/>
      <c r="Q15" s="262"/>
      <c r="R15" s="180"/>
      <c r="S15" s="295"/>
      <c r="T15" s="180"/>
      <c r="U15" s="180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1:31" x14ac:dyDescent="0.2">
      <c r="A16" s="262"/>
      <c r="B16" s="262"/>
      <c r="C16" s="241"/>
      <c r="D16" s="1">
        <v>3</v>
      </c>
      <c r="E16" s="49">
        <v>9.9992999999999999</v>
      </c>
      <c r="F16" s="142"/>
      <c r="G16" s="37">
        <f>E16+F14</f>
        <v>9.999369999999999</v>
      </c>
      <c r="H16" s="241"/>
      <c r="I16" s="241"/>
      <c r="J16" s="139"/>
      <c r="K16" s="317"/>
      <c r="L16" s="180"/>
      <c r="M16" s="262"/>
      <c r="N16" s="262"/>
      <c r="O16" s="180"/>
      <c r="P16" s="255"/>
      <c r="Q16" s="262"/>
      <c r="R16" s="180"/>
      <c r="S16" s="295"/>
      <c r="T16" s="180"/>
      <c r="U16" s="180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1:31" x14ac:dyDescent="0.2">
      <c r="A17" s="262"/>
      <c r="B17" s="262"/>
      <c r="C17" s="241"/>
      <c r="D17" s="1">
        <v>4</v>
      </c>
      <c r="E17" s="49">
        <v>9.9995999999999992</v>
      </c>
      <c r="F17" s="142"/>
      <c r="G17" s="37">
        <f>E17+F14</f>
        <v>9.9996699999999983</v>
      </c>
      <c r="H17" s="241"/>
      <c r="I17" s="241"/>
      <c r="J17" s="139"/>
      <c r="K17" s="317"/>
      <c r="L17" s="180"/>
      <c r="M17" s="262"/>
      <c r="N17" s="262"/>
      <c r="O17" s="180"/>
      <c r="P17" s="255"/>
      <c r="Q17" s="262"/>
      <c r="R17" s="180"/>
      <c r="S17" s="295"/>
      <c r="T17" s="180"/>
      <c r="U17" s="180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1:31" x14ac:dyDescent="0.2">
      <c r="A18" s="262"/>
      <c r="B18" s="262"/>
      <c r="C18" s="319"/>
      <c r="D18" s="1">
        <v>5</v>
      </c>
      <c r="E18" s="49">
        <v>9.9994999999999994</v>
      </c>
      <c r="F18" s="143"/>
      <c r="G18" s="37">
        <f>E18+F14</f>
        <v>9.9995699999999985</v>
      </c>
      <c r="H18" s="319"/>
      <c r="I18" s="319"/>
      <c r="J18" s="140"/>
      <c r="K18" s="318"/>
      <c r="L18" s="181"/>
      <c r="M18" s="262"/>
      <c r="N18" s="262"/>
      <c r="O18" s="180"/>
      <c r="P18" s="256"/>
      <c r="Q18" s="262"/>
      <c r="R18" s="181"/>
      <c r="S18" s="315"/>
      <c r="T18" s="181"/>
      <c r="U18" s="181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1:31" x14ac:dyDescent="0.2">
      <c r="A19" s="262"/>
      <c r="B19" s="262"/>
      <c r="C19" s="153">
        <v>15</v>
      </c>
      <c r="D19" s="1">
        <v>1</v>
      </c>
      <c r="E19" s="49">
        <v>14.999700000000001</v>
      </c>
      <c r="F19" s="184">
        <f>[1]dérive!$C$300</f>
        <v>-2.9999999999930083E-4</v>
      </c>
      <c r="G19" s="37">
        <f>E19+F19</f>
        <v>14.999400000000001</v>
      </c>
      <c r="H19" s="153">
        <f>AVERAGE(G19:G23)</f>
        <v>14.99934</v>
      </c>
      <c r="I19" s="153">
        <f>H19-C19</f>
        <v>-6.599999999998829E-4</v>
      </c>
      <c r="J19" s="138">
        <f>((MAX(E19:E23)-MIN(E19:E23))/2.33)</f>
        <v>1.2875536480732927E-4</v>
      </c>
      <c r="K19" s="141">
        <f>5.5/3</f>
        <v>1.8333333333333333</v>
      </c>
      <c r="L19" s="138">
        <f>J19*K19</f>
        <v>2.360515021467703E-4</v>
      </c>
      <c r="M19" s="262"/>
      <c r="N19" s="262"/>
      <c r="O19" s="180"/>
      <c r="P19" s="254">
        <f>[1]dérive!$D$300</f>
        <v>1.5E-3</v>
      </c>
      <c r="Q19" s="262"/>
      <c r="R19" s="138">
        <f>P19/$Q$4</f>
        <v>7.5000000000000002E-4</v>
      </c>
      <c r="S19" s="156"/>
      <c r="T19" s="138">
        <f>R19</f>
        <v>7.5000000000000002E-4</v>
      </c>
      <c r="U19" s="138">
        <f>SQRT((L19^2)+(R19^2)+(T19^2))</f>
        <v>1.0866095488563253E-3</v>
      </c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1:31" x14ac:dyDescent="0.2">
      <c r="A20" s="262"/>
      <c r="B20" s="262"/>
      <c r="C20" s="241"/>
      <c r="D20" s="1">
        <v>2</v>
      </c>
      <c r="E20" s="49">
        <v>14.999599999999999</v>
      </c>
      <c r="F20" s="142"/>
      <c r="G20" s="37">
        <f>E20+F19</f>
        <v>14.9993</v>
      </c>
      <c r="H20" s="241"/>
      <c r="I20" s="241"/>
      <c r="J20" s="139"/>
      <c r="K20" s="317"/>
      <c r="L20" s="180"/>
      <c r="M20" s="262"/>
      <c r="N20" s="262"/>
      <c r="O20" s="180"/>
      <c r="P20" s="255"/>
      <c r="Q20" s="262"/>
      <c r="R20" s="180"/>
      <c r="S20" s="295"/>
      <c r="T20" s="180"/>
      <c r="U20" s="180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1:31" x14ac:dyDescent="0.2">
      <c r="A21" s="262"/>
      <c r="B21" s="262"/>
      <c r="C21" s="241"/>
      <c r="D21" s="1">
        <v>3</v>
      </c>
      <c r="E21" s="49">
        <v>14.9998</v>
      </c>
      <c r="F21" s="142"/>
      <c r="G21" s="37">
        <f>E21+F19</f>
        <v>14.999500000000001</v>
      </c>
      <c r="H21" s="241"/>
      <c r="I21" s="241"/>
      <c r="J21" s="139"/>
      <c r="K21" s="317"/>
      <c r="L21" s="180"/>
      <c r="M21" s="262"/>
      <c r="N21" s="262"/>
      <c r="O21" s="180"/>
      <c r="P21" s="255"/>
      <c r="Q21" s="262"/>
      <c r="R21" s="180"/>
      <c r="S21" s="295"/>
      <c r="T21" s="180"/>
      <c r="U21" s="180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1:31" x14ac:dyDescent="0.2">
      <c r="A22" s="262"/>
      <c r="B22" s="262"/>
      <c r="C22" s="241"/>
      <c r="D22" s="1">
        <v>4</v>
      </c>
      <c r="E22" s="49">
        <v>14.999499999999999</v>
      </c>
      <c r="F22" s="142"/>
      <c r="G22" s="37">
        <f>E22+F19</f>
        <v>14.9992</v>
      </c>
      <c r="H22" s="241"/>
      <c r="I22" s="241"/>
      <c r="J22" s="139"/>
      <c r="K22" s="317"/>
      <c r="L22" s="180"/>
      <c r="M22" s="262"/>
      <c r="N22" s="262"/>
      <c r="O22" s="180"/>
      <c r="P22" s="255"/>
      <c r="Q22" s="262"/>
      <c r="R22" s="180"/>
      <c r="S22" s="295"/>
      <c r="T22" s="180"/>
      <c r="U22" s="180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1:31" x14ac:dyDescent="0.2">
      <c r="A23" s="262"/>
      <c r="B23" s="262"/>
      <c r="C23" s="319"/>
      <c r="D23" s="1">
        <v>5</v>
      </c>
      <c r="E23" s="49">
        <v>14.999599999999999</v>
      </c>
      <c r="F23" s="143"/>
      <c r="G23" s="37">
        <f>E23+F19</f>
        <v>14.9993</v>
      </c>
      <c r="H23" s="319"/>
      <c r="I23" s="319"/>
      <c r="J23" s="140"/>
      <c r="K23" s="318"/>
      <c r="L23" s="181"/>
      <c r="M23" s="262"/>
      <c r="N23" s="262"/>
      <c r="O23" s="180"/>
      <c r="P23" s="256"/>
      <c r="Q23" s="262"/>
      <c r="R23" s="181"/>
      <c r="S23" s="315"/>
      <c r="T23" s="181"/>
      <c r="U23" s="181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1:31" x14ac:dyDescent="0.2">
      <c r="A24" s="262"/>
      <c r="B24" s="262"/>
      <c r="C24" s="153">
        <v>20</v>
      </c>
      <c r="D24" s="1">
        <v>1</v>
      </c>
      <c r="E24" s="49">
        <v>19.999700000000001</v>
      </c>
      <c r="F24" s="184">
        <f>[1]dérive!$C$301</f>
        <v>-3.9999999999906777E-4</v>
      </c>
      <c r="G24" s="37">
        <f>E24+F24</f>
        <v>19.999300000000002</v>
      </c>
      <c r="H24" s="153">
        <f>AVERAGE(G24:G28)</f>
        <v>19.999200000000002</v>
      </c>
      <c r="I24" s="153">
        <f>H24-C24</f>
        <v>-7.9999999999813554E-4</v>
      </c>
      <c r="J24" s="138">
        <f>((MAX(E24:E28)-MIN(E24:E28))/2.33)</f>
        <v>2.1459227467761146E-4</v>
      </c>
      <c r="K24" s="141">
        <f>5.5/3</f>
        <v>1.8333333333333333</v>
      </c>
      <c r="L24" s="138">
        <f>J24*K24</f>
        <v>3.9341917024228766E-4</v>
      </c>
      <c r="M24" s="262"/>
      <c r="N24" s="262"/>
      <c r="O24" s="180"/>
      <c r="P24" s="254">
        <f>[1]dérive!$D$301</f>
        <v>1.6999999999999999E-3</v>
      </c>
      <c r="Q24" s="262"/>
      <c r="R24" s="138">
        <f>P24/$Q$4</f>
        <v>8.4999999999999995E-4</v>
      </c>
      <c r="S24" s="156"/>
      <c r="T24" s="138">
        <f>R24</f>
        <v>8.4999999999999995E-4</v>
      </c>
      <c r="U24" s="138">
        <f>SQRT((L24^2)+(R24^2)+(T24^2))</f>
        <v>1.2648235622070496E-3</v>
      </c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1:31" x14ac:dyDescent="0.2">
      <c r="A25" s="262"/>
      <c r="B25" s="262"/>
      <c r="C25" s="241"/>
      <c r="D25" s="1">
        <v>2</v>
      </c>
      <c r="E25" s="49">
        <v>19.9999</v>
      </c>
      <c r="F25" s="142"/>
      <c r="G25" s="37">
        <f>E25+F24</f>
        <v>19.999500000000001</v>
      </c>
      <c r="H25" s="241"/>
      <c r="I25" s="241"/>
      <c r="J25" s="139"/>
      <c r="K25" s="317"/>
      <c r="L25" s="180"/>
      <c r="M25" s="262"/>
      <c r="N25" s="262"/>
      <c r="O25" s="180"/>
      <c r="P25" s="255"/>
      <c r="Q25" s="262"/>
      <c r="R25" s="180"/>
      <c r="S25" s="295"/>
      <c r="T25" s="180"/>
      <c r="U25" s="180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1:31" x14ac:dyDescent="0.2">
      <c r="A26" s="262"/>
      <c r="B26" s="262"/>
      <c r="C26" s="241"/>
      <c r="D26" s="1">
        <v>3</v>
      </c>
      <c r="E26" s="49">
        <v>19.999500000000001</v>
      </c>
      <c r="F26" s="142"/>
      <c r="G26" s="37">
        <f>E26+F24</f>
        <v>19.999100000000002</v>
      </c>
      <c r="H26" s="241"/>
      <c r="I26" s="241"/>
      <c r="J26" s="139"/>
      <c r="K26" s="317"/>
      <c r="L26" s="180"/>
      <c r="M26" s="262"/>
      <c r="N26" s="262"/>
      <c r="O26" s="180"/>
      <c r="P26" s="255"/>
      <c r="Q26" s="262"/>
      <c r="R26" s="180"/>
      <c r="S26" s="295"/>
      <c r="T26" s="180"/>
      <c r="U26" s="180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1:31" x14ac:dyDescent="0.2">
      <c r="A27" s="262"/>
      <c r="B27" s="262"/>
      <c r="C27" s="241"/>
      <c r="D27" s="1">
        <v>4</v>
      </c>
      <c r="E27" s="49">
        <v>19.999400000000001</v>
      </c>
      <c r="F27" s="142"/>
      <c r="G27" s="37">
        <f>E27+F24</f>
        <v>19.999000000000002</v>
      </c>
      <c r="H27" s="241"/>
      <c r="I27" s="241"/>
      <c r="J27" s="139"/>
      <c r="K27" s="317"/>
      <c r="L27" s="180"/>
      <c r="M27" s="262"/>
      <c r="N27" s="262"/>
      <c r="O27" s="180"/>
      <c r="P27" s="255"/>
      <c r="Q27" s="262"/>
      <c r="R27" s="180"/>
      <c r="S27" s="295"/>
      <c r="T27" s="180"/>
      <c r="U27" s="180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1:31" x14ac:dyDescent="0.2">
      <c r="A28" s="262"/>
      <c r="B28" s="262"/>
      <c r="C28" s="319"/>
      <c r="D28" s="10">
        <v>5</v>
      </c>
      <c r="E28" s="49">
        <v>19.999500000000001</v>
      </c>
      <c r="F28" s="143"/>
      <c r="G28" s="37">
        <f>E28+F24</f>
        <v>19.999100000000002</v>
      </c>
      <c r="H28" s="319"/>
      <c r="I28" s="319"/>
      <c r="J28" s="140"/>
      <c r="K28" s="318"/>
      <c r="L28" s="181"/>
      <c r="M28" s="262"/>
      <c r="N28" s="262"/>
      <c r="O28" s="180"/>
      <c r="P28" s="256"/>
      <c r="Q28" s="262"/>
      <c r="R28" s="181"/>
      <c r="S28" s="315"/>
      <c r="T28" s="181"/>
      <c r="U28" s="181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1:31" x14ac:dyDescent="0.2">
      <c r="A29" s="262"/>
      <c r="B29" s="142"/>
      <c r="C29" s="153">
        <v>35</v>
      </c>
      <c r="D29" s="1">
        <v>1</v>
      </c>
      <c r="E29" s="96">
        <v>34.999400000000001</v>
      </c>
      <c r="F29" s="184">
        <f>[1]dérive!$C$304</f>
        <v>-5.0000000000238742E-4</v>
      </c>
      <c r="G29" s="37">
        <f>E29+F29</f>
        <v>34.998899999999999</v>
      </c>
      <c r="H29" s="153">
        <f>AVERAGE(G29:G33)</f>
        <v>34.998979999999996</v>
      </c>
      <c r="I29" s="153">
        <f>H29-C29</f>
        <v>-1.0200000000040177E-3</v>
      </c>
      <c r="J29" s="138">
        <f>((MAX(E29:E33)-MIN(E29:E33))/2.33)</f>
        <v>1.7167381974208916E-4</v>
      </c>
      <c r="K29" s="141">
        <f>5.5/3</f>
        <v>1.8333333333333333</v>
      </c>
      <c r="L29" s="138">
        <f>J29*K29</f>
        <v>3.1473533619383011E-4</v>
      </c>
      <c r="M29" s="142"/>
      <c r="N29" s="142"/>
      <c r="O29" s="142"/>
      <c r="P29" s="254">
        <f>[1]dérive!$D$304</f>
        <v>2.2000000000000001E-3</v>
      </c>
      <c r="Q29" s="142"/>
      <c r="R29" s="138">
        <f>P29/$Q$4</f>
        <v>1.1000000000000001E-3</v>
      </c>
      <c r="S29" s="156"/>
      <c r="T29" s="138">
        <f>R29</f>
        <v>1.1000000000000001E-3</v>
      </c>
      <c r="U29" s="138">
        <f>SQRT((L29^2)+(R29^2)+(T29^2))</f>
        <v>1.5871541613369016E-3</v>
      </c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1:31" x14ac:dyDescent="0.2">
      <c r="A30" s="262"/>
      <c r="B30" s="142"/>
      <c r="C30" s="241"/>
      <c r="D30" s="1">
        <v>2</v>
      </c>
      <c r="E30" s="96">
        <v>34.999699999999997</v>
      </c>
      <c r="F30" s="142"/>
      <c r="G30" s="37">
        <f>E30+F29</f>
        <v>34.999199999999995</v>
      </c>
      <c r="H30" s="241"/>
      <c r="I30" s="241"/>
      <c r="J30" s="139"/>
      <c r="K30" s="317"/>
      <c r="L30" s="180"/>
      <c r="M30" s="142"/>
      <c r="N30" s="142"/>
      <c r="O30" s="142"/>
      <c r="P30" s="255"/>
      <c r="Q30" s="142"/>
      <c r="R30" s="180"/>
      <c r="S30" s="295"/>
      <c r="T30" s="180"/>
      <c r="U30" s="180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1:31" x14ac:dyDescent="0.2">
      <c r="A31" s="262"/>
      <c r="B31" s="142"/>
      <c r="C31" s="241"/>
      <c r="D31" s="1">
        <v>3</v>
      </c>
      <c r="E31" s="96">
        <v>34.999499999999998</v>
      </c>
      <c r="F31" s="142"/>
      <c r="G31" s="37">
        <f>E31+F29</f>
        <v>34.998999999999995</v>
      </c>
      <c r="H31" s="241"/>
      <c r="I31" s="241"/>
      <c r="J31" s="139"/>
      <c r="K31" s="317"/>
      <c r="L31" s="180"/>
      <c r="M31" s="142"/>
      <c r="N31" s="142"/>
      <c r="O31" s="142"/>
      <c r="P31" s="255"/>
      <c r="Q31" s="142"/>
      <c r="R31" s="180"/>
      <c r="S31" s="295"/>
      <c r="T31" s="180"/>
      <c r="U31" s="180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1:31" x14ac:dyDescent="0.2">
      <c r="A32" s="262"/>
      <c r="B32" s="142"/>
      <c r="C32" s="241"/>
      <c r="D32" s="1">
        <v>4</v>
      </c>
      <c r="E32" s="96">
        <v>34.999299999999998</v>
      </c>
      <c r="F32" s="142"/>
      <c r="G32" s="37">
        <f>E32+F29</f>
        <v>34.998799999999996</v>
      </c>
      <c r="H32" s="241"/>
      <c r="I32" s="241"/>
      <c r="J32" s="139"/>
      <c r="K32" s="317"/>
      <c r="L32" s="180"/>
      <c r="M32" s="142"/>
      <c r="N32" s="142"/>
      <c r="O32" s="142"/>
      <c r="P32" s="255"/>
      <c r="Q32" s="142"/>
      <c r="R32" s="180"/>
      <c r="S32" s="295"/>
      <c r="T32" s="180"/>
      <c r="U32" s="180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1:31" x14ac:dyDescent="0.2">
      <c r="A33" s="262"/>
      <c r="B33" s="143"/>
      <c r="C33" s="319"/>
      <c r="D33" s="10">
        <v>5</v>
      </c>
      <c r="E33" s="96">
        <v>34.999499999999998</v>
      </c>
      <c r="F33" s="143"/>
      <c r="G33" s="37">
        <f>E33+F29</f>
        <v>34.998999999999995</v>
      </c>
      <c r="H33" s="319"/>
      <c r="I33" s="319"/>
      <c r="J33" s="140"/>
      <c r="K33" s="318"/>
      <c r="L33" s="181"/>
      <c r="M33" s="143"/>
      <c r="N33" s="143"/>
      <c r="O33" s="143"/>
      <c r="P33" s="256"/>
      <c r="Q33" s="143"/>
      <c r="R33" s="181"/>
      <c r="S33" s="315"/>
      <c r="T33" s="181"/>
      <c r="U33" s="181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1:31" x14ac:dyDescent="0.2">
      <c r="A34" s="262"/>
      <c r="B34" s="160" t="s">
        <v>18</v>
      </c>
      <c r="C34" s="147">
        <v>50</v>
      </c>
      <c r="D34" s="1">
        <v>1</v>
      </c>
      <c r="E34" s="49">
        <v>49.9816</v>
      </c>
      <c r="F34" s="184">
        <f>[1]dérive!$C$305</f>
        <v>-7.9999999999813554E-4</v>
      </c>
      <c r="G34" s="12">
        <f>E34+F34</f>
        <v>49.980800000000002</v>
      </c>
      <c r="H34" s="147">
        <f>AVERAGE(G34:G38)</f>
        <v>49.980720000000005</v>
      </c>
      <c r="I34" s="147">
        <f>H34-C34</f>
        <v>-1.9279999999994857E-2</v>
      </c>
      <c r="J34" s="138">
        <f>((MAX(E34:E38)-MIN(E34:E38))/2.33)</f>
        <v>4.2918454937047064E-5</v>
      </c>
      <c r="K34" s="141">
        <f>5.5/3</f>
        <v>1.8333333333333333</v>
      </c>
      <c r="L34" s="138">
        <f>J34*K34</f>
        <v>7.8683834051252954E-5</v>
      </c>
      <c r="M34" s="160">
        <v>1E-3</v>
      </c>
      <c r="N34" s="160">
        <f>SQRT(12)</f>
        <v>3.4641016151377544</v>
      </c>
      <c r="O34" s="138">
        <f>M34/N34</f>
        <v>2.886751345948129E-4</v>
      </c>
      <c r="P34" s="254">
        <f>[1]dérive!$D$305</f>
        <v>2.8E-3</v>
      </c>
      <c r="Q34" s="160">
        <v>2</v>
      </c>
      <c r="R34" s="138">
        <f>P34/$Q$34</f>
        <v>1.4E-3</v>
      </c>
      <c r="S34" s="156"/>
      <c r="T34" s="138">
        <f>R34</f>
        <v>1.4E-3</v>
      </c>
      <c r="U34" s="138">
        <f>SQRT((L34^2)+(R34^2)+(T34^2))</f>
        <v>1.9814618708774096E-3</v>
      </c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1:31" x14ac:dyDescent="0.2">
      <c r="A35" s="262"/>
      <c r="B35" s="262"/>
      <c r="C35" s="233"/>
      <c r="D35" s="1">
        <v>2</v>
      </c>
      <c r="E35" s="49">
        <v>49.981499999999997</v>
      </c>
      <c r="F35" s="142"/>
      <c r="G35" s="12">
        <f>E35+F34</f>
        <v>49.980699999999999</v>
      </c>
      <c r="H35" s="233"/>
      <c r="I35" s="233"/>
      <c r="J35" s="139"/>
      <c r="K35" s="317"/>
      <c r="L35" s="180"/>
      <c r="M35" s="262"/>
      <c r="N35" s="262"/>
      <c r="O35" s="180"/>
      <c r="P35" s="255"/>
      <c r="Q35" s="262"/>
      <c r="R35" s="180"/>
      <c r="S35" s="295"/>
      <c r="T35" s="180"/>
      <c r="U35" s="180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1:31" x14ac:dyDescent="0.2">
      <c r="A36" s="262"/>
      <c r="B36" s="262"/>
      <c r="C36" s="233"/>
      <c r="D36" s="1">
        <v>3</v>
      </c>
      <c r="E36" s="49">
        <v>49.981499999999997</v>
      </c>
      <c r="F36" s="142"/>
      <c r="G36" s="12">
        <f>E36+F34</f>
        <v>49.980699999999999</v>
      </c>
      <c r="H36" s="233"/>
      <c r="I36" s="233"/>
      <c r="J36" s="139"/>
      <c r="K36" s="317"/>
      <c r="L36" s="180"/>
      <c r="M36" s="262"/>
      <c r="N36" s="262"/>
      <c r="O36" s="180"/>
      <c r="P36" s="255"/>
      <c r="Q36" s="262"/>
      <c r="R36" s="180"/>
      <c r="S36" s="295"/>
      <c r="T36" s="180"/>
      <c r="U36" s="180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1:31" x14ac:dyDescent="0.2">
      <c r="A37" s="262"/>
      <c r="B37" s="262"/>
      <c r="C37" s="233"/>
      <c r="D37" s="1">
        <v>4</v>
      </c>
      <c r="E37" s="49">
        <v>49.981499999999997</v>
      </c>
      <c r="F37" s="142"/>
      <c r="G37" s="12">
        <f>E37+F34</f>
        <v>49.980699999999999</v>
      </c>
      <c r="H37" s="233"/>
      <c r="I37" s="233"/>
      <c r="J37" s="139"/>
      <c r="K37" s="317"/>
      <c r="L37" s="180"/>
      <c r="M37" s="262"/>
      <c r="N37" s="262"/>
      <c r="O37" s="180"/>
      <c r="P37" s="255"/>
      <c r="Q37" s="262"/>
      <c r="R37" s="180"/>
      <c r="S37" s="295"/>
      <c r="T37" s="180"/>
      <c r="U37" s="180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1:31" x14ac:dyDescent="0.2">
      <c r="A38" s="262"/>
      <c r="B38" s="262"/>
      <c r="C38" s="316"/>
      <c r="D38" s="1">
        <v>5</v>
      </c>
      <c r="E38" s="49">
        <v>49.981499999999997</v>
      </c>
      <c r="F38" s="143"/>
      <c r="G38" s="12">
        <f>E38+F34</f>
        <v>49.980699999999999</v>
      </c>
      <c r="H38" s="316"/>
      <c r="I38" s="316"/>
      <c r="J38" s="140"/>
      <c r="K38" s="318"/>
      <c r="L38" s="181"/>
      <c r="M38" s="262"/>
      <c r="N38" s="262"/>
      <c r="O38" s="180"/>
      <c r="P38" s="256"/>
      <c r="Q38" s="262"/>
      <c r="R38" s="181"/>
      <c r="S38" s="315"/>
      <c r="T38" s="181"/>
      <c r="U38" s="181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1:31" x14ac:dyDescent="0.2">
      <c r="A39" s="262"/>
      <c r="B39" s="262"/>
      <c r="C39" s="147">
        <v>80.317999999999998</v>
      </c>
      <c r="D39" s="1">
        <v>1</v>
      </c>
      <c r="E39" s="49">
        <v>80.299000000000007</v>
      </c>
      <c r="F39" s="184">
        <f>[1]dérive!$C$306</f>
        <v>-1.0000000000047748E-3</v>
      </c>
      <c r="G39" s="12">
        <f>E39+F39</f>
        <v>80.298000000000002</v>
      </c>
      <c r="H39" s="147">
        <f>AVERAGE(G39:G43)</f>
        <v>80.298100000000005</v>
      </c>
      <c r="I39" s="147">
        <f>H39-C39</f>
        <v>-1.9899999999992701E-2</v>
      </c>
      <c r="J39" s="138">
        <f>((MAX(E39:E43)-MIN(E39:E43))/2.33)</f>
        <v>8.5836909867995044E-5</v>
      </c>
      <c r="K39" s="141">
        <f>5.5/3</f>
        <v>1.8333333333333333</v>
      </c>
      <c r="L39" s="138">
        <f>J39*K39</f>
        <v>1.5736766809132423E-4</v>
      </c>
      <c r="M39" s="262"/>
      <c r="N39" s="262"/>
      <c r="O39" s="180"/>
      <c r="P39" s="254">
        <f>[1]dérive!$D$306</f>
        <v>4.0000000000000001E-3</v>
      </c>
      <c r="Q39" s="262"/>
      <c r="R39" s="138">
        <f>P39/$Q$34</f>
        <v>2E-3</v>
      </c>
      <c r="S39" s="156"/>
      <c r="T39" s="138">
        <f>R39</f>
        <v>2E-3</v>
      </c>
      <c r="U39" s="138">
        <f>SQRT((L39^2)+(R39^2)+(T39^2))</f>
        <v>2.8328015431654408E-3</v>
      </c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1:31" x14ac:dyDescent="0.2">
      <c r="A40" s="262"/>
      <c r="B40" s="262"/>
      <c r="C40" s="233"/>
      <c r="D40" s="1">
        <v>2</v>
      </c>
      <c r="E40" s="49">
        <v>80.299099999999996</v>
      </c>
      <c r="F40" s="142"/>
      <c r="G40" s="12">
        <f>E40+F39</f>
        <v>80.298099999999991</v>
      </c>
      <c r="H40" s="233"/>
      <c r="I40" s="233"/>
      <c r="J40" s="139"/>
      <c r="K40" s="317"/>
      <c r="L40" s="180"/>
      <c r="M40" s="262"/>
      <c r="N40" s="262"/>
      <c r="O40" s="180"/>
      <c r="P40" s="255"/>
      <c r="Q40" s="262"/>
      <c r="R40" s="180"/>
      <c r="S40" s="295"/>
      <c r="T40" s="180"/>
      <c r="U40" s="180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1:31" x14ac:dyDescent="0.2">
      <c r="A41" s="262"/>
      <c r="B41" s="262"/>
      <c r="C41" s="233"/>
      <c r="D41" s="1">
        <v>3</v>
      </c>
      <c r="E41" s="49">
        <v>80.299199999999999</v>
      </c>
      <c r="F41" s="142"/>
      <c r="G41" s="12">
        <f>E41+F39</f>
        <v>80.298199999999994</v>
      </c>
      <c r="H41" s="233"/>
      <c r="I41" s="233"/>
      <c r="J41" s="139"/>
      <c r="K41" s="317"/>
      <c r="L41" s="180"/>
      <c r="M41" s="262"/>
      <c r="N41" s="262"/>
      <c r="O41" s="180"/>
      <c r="P41" s="255"/>
      <c r="Q41" s="262"/>
      <c r="R41" s="180"/>
      <c r="S41" s="295"/>
      <c r="T41" s="180"/>
      <c r="U41" s="180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1:31" x14ac:dyDescent="0.2">
      <c r="A42" s="262"/>
      <c r="B42" s="262"/>
      <c r="C42" s="233"/>
      <c r="D42" s="1">
        <v>4</v>
      </c>
      <c r="E42" s="49">
        <v>80.299000000000007</v>
      </c>
      <c r="F42" s="142"/>
      <c r="G42" s="12">
        <f>E42+F39</f>
        <v>80.298000000000002</v>
      </c>
      <c r="H42" s="233"/>
      <c r="I42" s="233"/>
      <c r="J42" s="139"/>
      <c r="K42" s="317"/>
      <c r="L42" s="180"/>
      <c r="M42" s="262"/>
      <c r="N42" s="262"/>
      <c r="O42" s="180"/>
      <c r="P42" s="255"/>
      <c r="Q42" s="262"/>
      <c r="R42" s="180"/>
      <c r="S42" s="295"/>
      <c r="T42" s="180"/>
      <c r="U42" s="180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1:31" x14ac:dyDescent="0.2">
      <c r="A43" s="262"/>
      <c r="B43" s="262"/>
      <c r="C43" s="316"/>
      <c r="D43" s="1">
        <v>5</v>
      </c>
      <c r="E43" s="49">
        <v>80.299199999999999</v>
      </c>
      <c r="F43" s="143"/>
      <c r="G43" s="12">
        <f>E43+F39</f>
        <v>80.298199999999994</v>
      </c>
      <c r="H43" s="316"/>
      <c r="I43" s="316"/>
      <c r="J43" s="140"/>
      <c r="K43" s="318"/>
      <c r="L43" s="181"/>
      <c r="M43" s="262"/>
      <c r="N43" s="262"/>
      <c r="O43" s="180"/>
      <c r="P43" s="256"/>
      <c r="Q43" s="262"/>
      <c r="R43" s="181"/>
      <c r="S43" s="315"/>
      <c r="T43" s="181"/>
      <c r="U43" s="181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1:31" x14ac:dyDescent="0.2">
      <c r="A44" s="262"/>
      <c r="B44" s="262"/>
      <c r="C44" s="147">
        <v>100</v>
      </c>
      <c r="D44" s="1">
        <v>1</v>
      </c>
      <c r="E44" s="49">
        <v>99.981300000000005</v>
      </c>
      <c r="F44" s="184">
        <f>[1]dérive!$C$307</f>
        <v>6.0000000000570708E-4</v>
      </c>
      <c r="G44" s="12">
        <f>E44+F44</f>
        <v>99.98190000000001</v>
      </c>
      <c r="H44" s="147">
        <f>AVERAGE(G44:G48)</f>
        <v>99.98190000000001</v>
      </c>
      <c r="I44" s="147">
        <f>H44-C44</f>
        <v>-1.8099999999989791E-2</v>
      </c>
      <c r="J44" s="138">
        <f>((MAX(E44:E48)-MIN(E44:E48))/2.33)</f>
        <v>2.1459227467913623E-4</v>
      </c>
      <c r="K44" s="141">
        <f>5.5/3</f>
        <v>1.8333333333333333</v>
      </c>
      <c r="L44" s="138">
        <f>J44*K44</f>
        <v>3.9341917024508305E-4</v>
      </c>
      <c r="M44" s="262"/>
      <c r="N44" s="262"/>
      <c r="O44" s="180"/>
      <c r="P44" s="254">
        <f>[1]dérive!$D$307</f>
        <v>2.9999999999999997E-4</v>
      </c>
      <c r="Q44" s="262"/>
      <c r="R44" s="138">
        <f>P44/$Q$34</f>
        <v>1.4999999999999999E-4</v>
      </c>
      <c r="S44" s="156"/>
      <c r="T44" s="138">
        <f>R44</f>
        <v>1.4999999999999999E-4</v>
      </c>
      <c r="U44" s="138">
        <f>SQRT((L44^2)+(R44^2)+(T44^2))</f>
        <v>4.4696604291190805E-4</v>
      </c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1:31" x14ac:dyDescent="0.2">
      <c r="A45" s="262"/>
      <c r="B45" s="262"/>
      <c r="C45" s="233"/>
      <c r="D45" s="1">
        <v>2</v>
      </c>
      <c r="E45" s="49">
        <v>99.981499999999997</v>
      </c>
      <c r="F45" s="142"/>
      <c r="G45" s="12">
        <f>E45+F44</f>
        <v>99.982100000000003</v>
      </c>
      <c r="H45" s="233"/>
      <c r="I45" s="233"/>
      <c r="J45" s="139"/>
      <c r="K45" s="317"/>
      <c r="L45" s="180"/>
      <c r="M45" s="262"/>
      <c r="N45" s="262"/>
      <c r="O45" s="180"/>
      <c r="P45" s="255"/>
      <c r="Q45" s="262"/>
      <c r="R45" s="180"/>
      <c r="S45" s="295"/>
      <c r="T45" s="180"/>
      <c r="U45" s="180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1:31" x14ac:dyDescent="0.2">
      <c r="A46" s="262"/>
      <c r="B46" s="262"/>
      <c r="C46" s="233"/>
      <c r="D46" s="1">
        <v>3</v>
      </c>
      <c r="E46" s="49">
        <v>99.981499999999997</v>
      </c>
      <c r="F46" s="142"/>
      <c r="G46" s="12">
        <f>E46+F44</f>
        <v>99.982100000000003</v>
      </c>
      <c r="H46" s="233"/>
      <c r="I46" s="233"/>
      <c r="J46" s="139"/>
      <c r="K46" s="317"/>
      <c r="L46" s="180"/>
      <c r="M46" s="262"/>
      <c r="N46" s="262"/>
      <c r="O46" s="180"/>
      <c r="P46" s="255"/>
      <c r="Q46" s="262"/>
      <c r="R46" s="180"/>
      <c r="S46" s="295"/>
      <c r="T46" s="180"/>
      <c r="U46" s="180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1:31" x14ac:dyDescent="0.2">
      <c r="A47" s="262"/>
      <c r="B47" s="262"/>
      <c r="C47" s="233"/>
      <c r="D47" s="1">
        <v>4</v>
      </c>
      <c r="E47" s="49">
        <v>99.981200000000001</v>
      </c>
      <c r="F47" s="142"/>
      <c r="G47" s="12">
        <f>E47+F44</f>
        <v>99.981800000000007</v>
      </c>
      <c r="H47" s="233"/>
      <c r="I47" s="233"/>
      <c r="J47" s="139"/>
      <c r="K47" s="317"/>
      <c r="L47" s="180"/>
      <c r="M47" s="262"/>
      <c r="N47" s="262"/>
      <c r="O47" s="180"/>
      <c r="P47" s="255"/>
      <c r="Q47" s="262"/>
      <c r="R47" s="180"/>
      <c r="S47" s="295"/>
      <c r="T47" s="180"/>
      <c r="U47" s="180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1:31" x14ac:dyDescent="0.2">
      <c r="A48" s="262"/>
      <c r="B48" s="262"/>
      <c r="C48" s="316"/>
      <c r="D48" s="1">
        <v>5</v>
      </c>
      <c r="E48" s="49">
        <v>99.980999999999995</v>
      </c>
      <c r="F48" s="143"/>
      <c r="G48" s="12">
        <f>E48+F44</f>
        <v>99.9816</v>
      </c>
      <c r="H48" s="316"/>
      <c r="I48" s="316"/>
      <c r="J48" s="140"/>
      <c r="K48" s="318"/>
      <c r="L48" s="181"/>
      <c r="M48" s="262"/>
      <c r="N48" s="262"/>
      <c r="O48" s="180"/>
      <c r="P48" s="256"/>
      <c r="Q48" s="262"/>
      <c r="R48" s="181"/>
      <c r="S48" s="315"/>
      <c r="T48" s="181"/>
      <c r="U48" s="181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1:31" x14ac:dyDescent="0.2">
      <c r="A49" s="262"/>
      <c r="B49" s="262"/>
      <c r="C49" s="147">
        <v>119.39700000000001</v>
      </c>
      <c r="D49" s="1">
        <v>1</v>
      </c>
      <c r="E49" s="49">
        <v>119.3766</v>
      </c>
      <c r="F49" s="184">
        <f>[1]dérive!$C$308</f>
        <v>7.0000000000902673E-4</v>
      </c>
      <c r="G49" s="12">
        <f>E49+F49</f>
        <v>119.37730000000001</v>
      </c>
      <c r="H49" s="147">
        <f>AVERAGE(G49:G53)</f>
        <v>119.37728</v>
      </c>
      <c r="I49" s="147">
        <f>H49-C49</f>
        <v>-1.9720000000006621E-2</v>
      </c>
      <c r="J49" s="138">
        <f>((MAX(E49:E53)-MIN(E49:E53))/2.33)</f>
        <v>8.5836909874094128E-5</v>
      </c>
      <c r="K49" s="141">
        <f>5.5/3</f>
        <v>1.8333333333333333</v>
      </c>
      <c r="L49" s="138">
        <f>J49*K49</f>
        <v>1.5736766810250591E-4</v>
      </c>
      <c r="M49" s="262"/>
      <c r="N49" s="262"/>
      <c r="O49" s="180"/>
      <c r="P49" s="254">
        <f>[1]dérive!$D$308</f>
        <v>2.8E-3</v>
      </c>
      <c r="Q49" s="262"/>
      <c r="R49" s="138">
        <f>P49/$Q$34</f>
        <v>1.4E-3</v>
      </c>
      <c r="S49" s="156"/>
      <c r="T49" s="138">
        <f>R49</f>
        <v>1.4E-3</v>
      </c>
      <c r="U49" s="138">
        <f>SQRT((L49^2)+(R49^2)+(T49^2))</f>
        <v>1.9861431426168711E-3</v>
      </c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1:31" x14ac:dyDescent="0.2">
      <c r="A50" s="262"/>
      <c r="B50" s="262"/>
      <c r="C50" s="233"/>
      <c r="D50" s="1">
        <v>2</v>
      </c>
      <c r="E50" s="49">
        <v>119.3767</v>
      </c>
      <c r="F50" s="142"/>
      <c r="G50" s="12">
        <f>E50+F49</f>
        <v>119.37740000000001</v>
      </c>
      <c r="H50" s="233"/>
      <c r="I50" s="233"/>
      <c r="J50" s="139"/>
      <c r="K50" s="317"/>
      <c r="L50" s="180"/>
      <c r="M50" s="262"/>
      <c r="N50" s="262"/>
      <c r="O50" s="180"/>
      <c r="P50" s="255"/>
      <c r="Q50" s="262"/>
      <c r="R50" s="180"/>
      <c r="S50" s="295"/>
      <c r="T50" s="180"/>
      <c r="U50" s="180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1:31" x14ac:dyDescent="0.2">
      <c r="A51" s="262"/>
      <c r="B51" s="262"/>
      <c r="C51" s="233"/>
      <c r="D51" s="1">
        <v>3</v>
      </c>
      <c r="E51" s="49">
        <v>119.3766</v>
      </c>
      <c r="F51" s="142"/>
      <c r="G51" s="12">
        <f>E51+F49</f>
        <v>119.37730000000001</v>
      </c>
      <c r="H51" s="233"/>
      <c r="I51" s="233"/>
      <c r="J51" s="139"/>
      <c r="K51" s="317"/>
      <c r="L51" s="180"/>
      <c r="M51" s="262"/>
      <c r="N51" s="262"/>
      <c r="O51" s="180"/>
      <c r="P51" s="255"/>
      <c r="Q51" s="262"/>
      <c r="R51" s="180"/>
      <c r="S51" s="295"/>
      <c r="T51" s="180"/>
      <c r="U51" s="180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1:31" x14ac:dyDescent="0.2">
      <c r="A52" s="262"/>
      <c r="B52" s="262"/>
      <c r="C52" s="233"/>
      <c r="D52" s="1">
        <v>4</v>
      </c>
      <c r="E52" s="49">
        <v>119.37649999999999</v>
      </c>
      <c r="F52" s="142"/>
      <c r="G52" s="12">
        <f>E52+F49</f>
        <v>119.3772</v>
      </c>
      <c r="H52" s="233"/>
      <c r="I52" s="233"/>
      <c r="J52" s="139"/>
      <c r="K52" s="317"/>
      <c r="L52" s="180"/>
      <c r="M52" s="262"/>
      <c r="N52" s="262"/>
      <c r="O52" s="180"/>
      <c r="P52" s="255"/>
      <c r="Q52" s="262"/>
      <c r="R52" s="180"/>
      <c r="S52" s="295"/>
      <c r="T52" s="180"/>
      <c r="U52" s="180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1:31" x14ac:dyDescent="0.2">
      <c r="A53" s="262"/>
      <c r="B53" s="262"/>
      <c r="C53" s="316"/>
      <c r="D53" s="1">
        <v>5</v>
      </c>
      <c r="E53" s="49">
        <v>119.37649999999999</v>
      </c>
      <c r="F53" s="143"/>
      <c r="G53" s="12">
        <f>E53+F49</f>
        <v>119.3772</v>
      </c>
      <c r="H53" s="316"/>
      <c r="I53" s="316"/>
      <c r="J53" s="140"/>
      <c r="K53" s="318"/>
      <c r="L53" s="181"/>
      <c r="M53" s="262"/>
      <c r="N53" s="262"/>
      <c r="O53" s="180"/>
      <c r="P53" s="256"/>
      <c r="Q53" s="262"/>
      <c r="R53" s="181"/>
      <c r="S53" s="315"/>
      <c r="T53" s="181"/>
      <c r="U53" s="181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1:31" x14ac:dyDescent="0.2">
      <c r="A54" s="262"/>
      <c r="B54" s="262"/>
      <c r="C54" s="147">
        <v>138.506</v>
      </c>
      <c r="D54" s="1">
        <v>1</v>
      </c>
      <c r="E54" s="49">
        <v>138.4862</v>
      </c>
      <c r="F54" s="184">
        <f>[1]dérive!$C$309</f>
        <v>0</v>
      </c>
      <c r="G54" s="12">
        <f>E54+F54</f>
        <v>138.4862</v>
      </c>
      <c r="H54" s="147">
        <f>AVERAGE(G54:G58)</f>
        <v>138.48617999999999</v>
      </c>
      <c r="I54" s="147">
        <f>H54-C54</f>
        <v>-1.9820000000009941E-2</v>
      </c>
      <c r="J54" s="138">
        <f>((MAX(E54:E58)-MIN(E54:E58))/2.33)</f>
        <v>1.7167381974818826E-4</v>
      </c>
      <c r="K54" s="141">
        <f>5.5/3</f>
        <v>1.8333333333333333</v>
      </c>
      <c r="L54" s="138">
        <f>J54*K54</f>
        <v>3.1473533620501182E-4</v>
      </c>
      <c r="M54" s="262"/>
      <c r="N54" s="262"/>
      <c r="O54" s="180"/>
      <c r="P54" s="254">
        <f>[1]dérive!$D$309</f>
        <v>3.0000000000000001E-3</v>
      </c>
      <c r="Q54" s="262"/>
      <c r="R54" s="138">
        <f>P54/$Q$34</f>
        <v>1.5E-3</v>
      </c>
      <c r="S54" s="156"/>
      <c r="T54" s="138">
        <f>R54</f>
        <v>1.5E-3</v>
      </c>
      <c r="U54" s="138">
        <f>SQRT((L54^2)+(R54^2)+(T54^2))</f>
        <v>2.1445415201986839E-3</v>
      </c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1:31" x14ac:dyDescent="0.2">
      <c r="A55" s="262"/>
      <c r="B55" s="262"/>
      <c r="C55" s="233"/>
      <c r="D55" s="1">
        <v>2</v>
      </c>
      <c r="E55" s="49">
        <v>138.4862</v>
      </c>
      <c r="F55" s="142"/>
      <c r="G55" s="12">
        <f>E55+F54</f>
        <v>138.4862</v>
      </c>
      <c r="H55" s="233"/>
      <c r="I55" s="233"/>
      <c r="J55" s="139"/>
      <c r="K55" s="317"/>
      <c r="L55" s="180"/>
      <c r="M55" s="262"/>
      <c r="N55" s="262"/>
      <c r="O55" s="180"/>
      <c r="P55" s="255"/>
      <c r="Q55" s="262"/>
      <c r="R55" s="180"/>
      <c r="S55" s="295"/>
      <c r="T55" s="180"/>
      <c r="U55" s="180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1:31" x14ac:dyDescent="0.2">
      <c r="A56" s="262"/>
      <c r="B56" s="262"/>
      <c r="C56" s="233"/>
      <c r="D56" s="1">
        <v>3</v>
      </c>
      <c r="E56" s="49">
        <v>138.48599999999999</v>
      </c>
      <c r="F56" s="142"/>
      <c r="G56" s="12">
        <f>E56+F54</f>
        <v>138.48599999999999</v>
      </c>
      <c r="H56" s="233"/>
      <c r="I56" s="233"/>
      <c r="J56" s="139"/>
      <c r="K56" s="317"/>
      <c r="L56" s="180"/>
      <c r="M56" s="262"/>
      <c r="N56" s="262"/>
      <c r="O56" s="180"/>
      <c r="P56" s="255"/>
      <c r="Q56" s="262"/>
      <c r="R56" s="180"/>
      <c r="S56" s="295"/>
      <c r="T56" s="180"/>
      <c r="U56" s="180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1:31" x14ac:dyDescent="0.2">
      <c r="A57" s="262"/>
      <c r="B57" s="262"/>
      <c r="C57" s="233"/>
      <c r="D57" s="1">
        <v>4</v>
      </c>
      <c r="E57" s="49">
        <v>138.48609999999999</v>
      </c>
      <c r="F57" s="142"/>
      <c r="G57" s="12">
        <f>E57+F54</f>
        <v>138.48609999999999</v>
      </c>
      <c r="H57" s="233"/>
      <c r="I57" s="233"/>
      <c r="J57" s="139"/>
      <c r="K57" s="317"/>
      <c r="L57" s="180"/>
      <c r="M57" s="262"/>
      <c r="N57" s="262"/>
      <c r="O57" s="180"/>
      <c r="P57" s="255"/>
      <c r="Q57" s="262"/>
      <c r="R57" s="180"/>
      <c r="S57" s="295"/>
      <c r="T57" s="180"/>
      <c r="U57" s="180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1:31" x14ac:dyDescent="0.2">
      <c r="A58" s="262"/>
      <c r="B58" s="262"/>
      <c r="C58" s="316"/>
      <c r="D58" s="1">
        <v>5</v>
      </c>
      <c r="E58" s="49">
        <v>138.4864</v>
      </c>
      <c r="F58" s="143"/>
      <c r="G58" s="12">
        <f>E58+F54</f>
        <v>138.4864</v>
      </c>
      <c r="H58" s="316"/>
      <c r="I58" s="316"/>
      <c r="J58" s="140"/>
      <c r="K58" s="318"/>
      <c r="L58" s="181"/>
      <c r="M58" s="262"/>
      <c r="N58" s="262"/>
      <c r="O58" s="180"/>
      <c r="P58" s="256"/>
      <c r="Q58" s="262"/>
      <c r="R58" s="181"/>
      <c r="S58" s="315"/>
      <c r="T58" s="181"/>
      <c r="U58" s="181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1:31" x14ac:dyDescent="0.2">
      <c r="A59" s="262"/>
      <c r="B59" s="262"/>
      <c r="C59" s="147">
        <v>172.17599999999999</v>
      </c>
      <c r="D59" s="1">
        <v>1</v>
      </c>
      <c r="E59" s="49">
        <v>172.15610000000001</v>
      </c>
      <c r="F59" s="184">
        <f>[1]dérive!$C$310</f>
        <v>0</v>
      </c>
      <c r="G59" s="12">
        <f>E59+F59</f>
        <v>172.15610000000001</v>
      </c>
      <c r="H59" s="147">
        <f>AVERAGE(G59:G63)</f>
        <v>172.15586000000002</v>
      </c>
      <c r="I59" s="147">
        <f>H59-C59</f>
        <v>-2.0139999999969405E-2</v>
      </c>
      <c r="J59" s="138">
        <f>((MAX(E59:E63)-MIN(E59:E63))/2.33)</f>
        <v>1.7167381974818826E-4</v>
      </c>
      <c r="K59" s="141">
        <f>5.5/3</f>
        <v>1.8333333333333333</v>
      </c>
      <c r="L59" s="138">
        <f>J59*K59</f>
        <v>3.1473533620501182E-4</v>
      </c>
      <c r="M59" s="262"/>
      <c r="N59" s="262"/>
      <c r="O59" s="180"/>
      <c r="P59" s="254">
        <f>[1]dérive!$D$310</f>
        <v>4.0000000000000001E-3</v>
      </c>
      <c r="Q59" s="262"/>
      <c r="R59" s="138">
        <f>P59/$Q$34</f>
        <v>2E-3</v>
      </c>
      <c r="S59" s="156"/>
      <c r="T59" s="138">
        <f>R59</f>
        <v>2E-3</v>
      </c>
      <c r="U59" s="138">
        <f>SQRT((L59^2)+(R59^2)+(T59^2))</f>
        <v>2.8458844551133978E-3</v>
      </c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1:31" x14ac:dyDescent="0.2">
      <c r="A60" s="262"/>
      <c r="B60" s="262"/>
      <c r="C60" s="233"/>
      <c r="D60" s="1">
        <v>2</v>
      </c>
      <c r="E60" s="49">
        <v>172.15610000000001</v>
      </c>
      <c r="F60" s="142"/>
      <c r="G60" s="12">
        <f>E60+F59</f>
        <v>172.15610000000001</v>
      </c>
      <c r="H60" s="233"/>
      <c r="I60" s="233"/>
      <c r="J60" s="139"/>
      <c r="K60" s="317"/>
      <c r="L60" s="180"/>
      <c r="M60" s="262"/>
      <c r="N60" s="262"/>
      <c r="O60" s="180"/>
      <c r="P60" s="255"/>
      <c r="Q60" s="262"/>
      <c r="R60" s="180"/>
      <c r="S60" s="295"/>
      <c r="T60" s="180"/>
      <c r="U60" s="180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1:31" x14ac:dyDescent="0.2">
      <c r="A61" s="262"/>
      <c r="B61" s="262"/>
      <c r="C61" s="233"/>
      <c r="D61" s="1">
        <v>3</v>
      </c>
      <c r="E61" s="49">
        <v>172.1557</v>
      </c>
      <c r="F61" s="142"/>
      <c r="G61" s="12">
        <f>E61+F59</f>
        <v>172.1557</v>
      </c>
      <c r="H61" s="233"/>
      <c r="I61" s="233"/>
      <c r="J61" s="139"/>
      <c r="K61" s="317"/>
      <c r="L61" s="180"/>
      <c r="M61" s="262"/>
      <c r="N61" s="262"/>
      <c r="O61" s="180"/>
      <c r="P61" s="255"/>
      <c r="Q61" s="262"/>
      <c r="R61" s="180"/>
      <c r="S61" s="295"/>
      <c r="T61" s="180"/>
      <c r="U61" s="180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1:31" x14ac:dyDescent="0.2">
      <c r="A62" s="262"/>
      <c r="B62" s="262"/>
      <c r="C62" s="233"/>
      <c r="D62" s="1">
        <v>4</v>
      </c>
      <c r="E62" s="49">
        <v>172.1557</v>
      </c>
      <c r="F62" s="142"/>
      <c r="G62" s="12">
        <f>E62+F59</f>
        <v>172.1557</v>
      </c>
      <c r="H62" s="233"/>
      <c r="I62" s="233"/>
      <c r="J62" s="139"/>
      <c r="K62" s="317"/>
      <c r="L62" s="180"/>
      <c r="M62" s="262"/>
      <c r="N62" s="262"/>
      <c r="O62" s="180"/>
      <c r="P62" s="255"/>
      <c r="Q62" s="262"/>
      <c r="R62" s="180"/>
      <c r="S62" s="295"/>
      <c r="T62" s="180"/>
      <c r="U62" s="180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1:31" x14ac:dyDescent="0.2">
      <c r="A63" s="262"/>
      <c r="B63" s="262"/>
      <c r="C63" s="316"/>
      <c r="D63" s="1">
        <v>5</v>
      </c>
      <c r="E63" s="49">
        <v>172.1557</v>
      </c>
      <c r="F63" s="143"/>
      <c r="G63" s="12">
        <f>E63+F59</f>
        <v>172.1557</v>
      </c>
      <c r="H63" s="316"/>
      <c r="I63" s="316"/>
      <c r="J63" s="140"/>
      <c r="K63" s="318"/>
      <c r="L63" s="181"/>
      <c r="M63" s="262"/>
      <c r="N63" s="262"/>
      <c r="O63" s="180"/>
      <c r="P63" s="256"/>
      <c r="Q63" s="262"/>
      <c r="R63" s="181"/>
      <c r="S63" s="315"/>
      <c r="T63" s="181"/>
      <c r="U63" s="181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1:31" x14ac:dyDescent="0.2">
      <c r="A64" s="262"/>
      <c r="B64" s="262"/>
      <c r="C64" s="147">
        <v>200</v>
      </c>
      <c r="D64" s="1">
        <v>1</v>
      </c>
      <c r="E64" s="49">
        <v>199.98009999999999</v>
      </c>
      <c r="F64" s="184">
        <f>[1]dérive!$C$311</f>
        <v>0</v>
      </c>
      <c r="G64" s="12">
        <f>E64+F64</f>
        <v>199.98009999999999</v>
      </c>
      <c r="H64" s="147">
        <f>AVERAGE(G64:G68)</f>
        <v>199.98034000000001</v>
      </c>
      <c r="I64" s="147">
        <f>H64-C64</f>
        <v>-1.9659999999987576E-2</v>
      </c>
      <c r="J64" s="138">
        <f>((MAX(E64:E68)-MIN(E64:E68))/2.33)</f>
        <v>2.145922746852353E-4</v>
      </c>
      <c r="K64" s="141">
        <f>5.5/3</f>
        <v>1.8333333333333333</v>
      </c>
      <c r="L64" s="138">
        <f>J64*K64</f>
        <v>3.934191702562647E-4</v>
      </c>
      <c r="M64" s="262"/>
      <c r="N64" s="262"/>
      <c r="O64" s="180"/>
      <c r="P64" s="254">
        <f>[1]dérive!$D$311</f>
        <v>5.0000000000000001E-3</v>
      </c>
      <c r="Q64" s="262"/>
      <c r="R64" s="138">
        <f>P64/$Q$34</f>
        <v>2.5000000000000001E-3</v>
      </c>
      <c r="S64" s="156"/>
      <c r="T64" s="138">
        <f>R64</f>
        <v>2.5000000000000001E-3</v>
      </c>
      <c r="U64" s="138">
        <f>SQRT((L64^2)+(R64^2)+(T64^2))</f>
        <v>3.5573555688917474E-3</v>
      </c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1:31" x14ac:dyDescent="0.2">
      <c r="A65" s="262"/>
      <c r="B65" s="262"/>
      <c r="C65" s="233"/>
      <c r="D65" s="1">
        <v>2</v>
      </c>
      <c r="E65" s="49">
        <v>199.9804</v>
      </c>
      <c r="F65" s="142"/>
      <c r="G65" s="12">
        <f>E65+F64</f>
        <v>199.9804</v>
      </c>
      <c r="H65" s="233"/>
      <c r="I65" s="233"/>
      <c r="J65" s="139"/>
      <c r="K65" s="317"/>
      <c r="L65" s="180"/>
      <c r="M65" s="262"/>
      <c r="N65" s="262"/>
      <c r="O65" s="180"/>
      <c r="P65" s="255"/>
      <c r="Q65" s="262"/>
      <c r="R65" s="180"/>
      <c r="S65" s="295"/>
      <c r="T65" s="180"/>
      <c r="U65" s="180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1:31" x14ac:dyDescent="0.2">
      <c r="A66" s="262"/>
      <c r="B66" s="262"/>
      <c r="C66" s="233"/>
      <c r="D66" s="1">
        <v>3</v>
      </c>
      <c r="E66" s="49">
        <v>199.98060000000001</v>
      </c>
      <c r="F66" s="142"/>
      <c r="G66" s="12">
        <f>E66+F64</f>
        <v>199.98060000000001</v>
      </c>
      <c r="H66" s="233"/>
      <c r="I66" s="233"/>
      <c r="J66" s="139"/>
      <c r="K66" s="317"/>
      <c r="L66" s="180"/>
      <c r="M66" s="262"/>
      <c r="N66" s="262"/>
      <c r="O66" s="180"/>
      <c r="P66" s="255"/>
      <c r="Q66" s="262"/>
      <c r="R66" s="180"/>
      <c r="S66" s="295"/>
      <c r="T66" s="180"/>
      <c r="U66" s="180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1:31" x14ac:dyDescent="0.2">
      <c r="A67" s="262"/>
      <c r="B67" s="262"/>
      <c r="C67" s="233"/>
      <c r="D67" s="1">
        <v>4</v>
      </c>
      <c r="E67" s="49">
        <v>199.98009999999999</v>
      </c>
      <c r="F67" s="142"/>
      <c r="G67" s="12">
        <f>E67+F64</f>
        <v>199.98009999999999</v>
      </c>
      <c r="H67" s="233"/>
      <c r="I67" s="233"/>
      <c r="J67" s="139"/>
      <c r="K67" s="317"/>
      <c r="L67" s="180"/>
      <c r="M67" s="262"/>
      <c r="N67" s="262"/>
      <c r="O67" s="180"/>
      <c r="P67" s="255"/>
      <c r="Q67" s="262"/>
      <c r="R67" s="180"/>
      <c r="S67" s="295"/>
      <c r="T67" s="180"/>
      <c r="U67" s="180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1:31" x14ac:dyDescent="0.2">
      <c r="A68" s="262"/>
      <c r="B68" s="262"/>
      <c r="C68" s="316"/>
      <c r="D68" s="1">
        <v>5</v>
      </c>
      <c r="E68" s="49">
        <v>199.98050000000001</v>
      </c>
      <c r="F68" s="143"/>
      <c r="G68" s="12">
        <f>E68+F64</f>
        <v>199.98050000000001</v>
      </c>
      <c r="H68" s="316"/>
      <c r="I68" s="316"/>
      <c r="J68" s="140"/>
      <c r="K68" s="318"/>
      <c r="L68" s="181"/>
      <c r="M68" s="262"/>
      <c r="N68" s="262"/>
      <c r="O68" s="180"/>
      <c r="P68" s="256"/>
      <c r="Q68" s="262"/>
      <c r="R68" s="181"/>
      <c r="S68" s="315"/>
      <c r="T68" s="181"/>
      <c r="U68" s="181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1:31" x14ac:dyDescent="0.2">
      <c r="A69" s="262"/>
      <c r="B69" s="262"/>
      <c r="C69" s="147">
        <v>212.05199999999999</v>
      </c>
      <c r="D69" s="1">
        <v>1</v>
      </c>
      <c r="E69" s="67">
        <v>0.212035</v>
      </c>
      <c r="F69" s="182">
        <f>[1]dérive!$C$315/1000</f>
        <v>-1.0000000000010001E-6</v>
      </c>
      <c r="G69" s="68">
        <f>E69+F69</f>
        <v>0.212034</v>
      </c>
      <c r="H69" s="165">
        <f>AVERAGE(G69:G73)</f>
        <v>0.212034</v>
      </c>
      <c r="I69" s="147">
        <f>(H69*1000)-C69</f>
        <v>-1.8000000000000682E-2</v>
      </c>
      <c r="J69" s="138">
        <f>((MAX(E69:E73)-MIN(E69:E73))/2.33)</f>
        <v>0</v>
      </c>
      <c r="K69" s="141">
        <f>5.5/3</f>
        <v>1.8333333333333333</v>
      </c>
      <c r="L69" s="138">
        <f>J69*K69</f>
        <v>0</v>
      </c>
      <c r="M69" s="262"/>
      <c r="N69" s="262"/>
      <c r="O69" s="180"/>
      <c r="P69" s="254">
        <f>[1]dérive!$D$315</f>
        <v>5.0000000000000001E-3</v>
      </c>
      <c r="Q69" s="262"/>
      <c r="R69" s="138">
        <f>P69/$Q$34</f>
        <v>2.5000000000000001E-3</v>
      </c>
      <c r="S69" s="156"/>
      <c r="T69" s="138">
        <f>R69</f>
        <v>2.5000000000000001E-3</v>
      </c>
      <c r="U69" s="138">
        <f>SQRT((L69^2)+(R69^2)+(T69^2))</f>
        <v>3.5355339059327377E-3</v>
      </c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1:31" x14ac:dyDescent="0.2">
      <c r="A70" s="262"/>
      <c r="B70" s="262"/>
      <c r="C70" s="233"/>
      <c r="D70" s="1">
        <v>2</v>
      </c>
      <c r="E70" s="67">
        <v>0.212035</v>
      </c>
      <c r="F70" s="166"/>
      <c r="G70" s="68">
        <f>E70+F69</f>
        <v>0.212034</v>
      </c>
      <c r="H70" s="236"/>
      <c r="I70" s="233"/>
      <c r="J70" s="139"/>
      <c r="K70" s="317"/>
      <c r="L70" s="180"/>
      <c r="M70" s="262"/>
      <c r="N70" s="262"/>
      <c r="O70" s="180"/>
      <c r="P70" s="255"/>
      <c r="Q70" s="262"/>
      <c r="R70" s="180"/>
      <c r="S70" s="295"/>
      <c r="T70" s="180"/>
      <c r="U70" s="180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1:31" x14ac:dyDescent="0.2">
      <c r="A71" s="262"/>
      <c r="B71" s="262"/>
      <c r="C71" s="233"/>
      <c r="D71" s="1">
        <v>3</v>
      </c>
      <c r="E71" s="67">
        <v>0.212035</v>
      </c>
      <c r="F71" s="166"/>
      <c r="G71" s="68">
        <f>E71+F69</f>
        <v>0.212034</v>
      </c>
      <c r="H71" s="236"/>
      <c r="I71" s="233"/>
      <c r="J71" s="139"/>
      <c r="K71" s="317"/>
      <c r="L71" s="180"/>
      <c r="M71" s="262"/>
      <c r="N71" s="262"/>
      <c r="O71" s="180"/>
      <c r="P71" s="255"/>
      <c r="Q71" s="262"/>
      <c r="R71" s="180"/>
      <c r="S71" s="295"/>
      <c r="T71" s="180"/>
      <c r="U71" s="180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1:31" x14ac:dyDescent="0.2">
      <c r="A72" s="262"/>
      <c r="B72" s="262"/>
      <c r="C72" s="233"/>
      <c r="D72" s="1">
        <v>4</v>
      </c>
      <c r="E72" s="67">
        <v>0.212035</v>
      </c>
      <c r="F72" s="166"/>
      <c r="G72" s="68">
        <f>E72+F69</f>
        <v>0.212034</v>
      </c>
      <c r="H72" s="236"/>
      <c r="I72" s="233"/>
      <c r="J72" s="139"/>
      <c r="K72" s="317"/>
      <c r="L72" s="180"/>
      <c r="M72" s="262"/>
      <c r="N72" s="262"/>
      <c r="O72" s="180"/>
      <c r="P72" s="255"/>
      <c r="Q72" s="262"/>
      <c r="R72" s="180"/>
      <c r="S72" s="295"/>
      <c r="T72" s="180"/>
      <c r="U72" s="180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1:31" x14ac:dyDescent="0.2">
      <c r="A73" s="262"/>
      <c r="B73" s="262"/>
      <c r="C73" s="316"/>
      <c r="D73" s="1">
        <v>5</v>
      </c>
      <c r="E73" s="67">
        <v>0.212035</v>
      </c>
      <c r="F73" s="167"/>
      <c r="G73" s="68">
        <f>E73+F69</f>
        <v>0.212034</v>
      </c>
      <c r="H73" s="286"/>
      <c r="I73" s="316"/>
      <c r="J73" s="140"/>
      <c r="K73" s="318"/>
      <c r="L73" s="181"/>
      <c r="M73" s="262"/>
      <c r="N73" s="262"/>
      <c r="O73" s="180"/>
      <c r="P73" s="256"/>
      <c r="Q73" s="262"/>
      <c r="R73" s="181"/>
      <c r="S73" s="315"/>
      <c r="T73" s="181"/>
      <c r="U73" s="181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1:31" x14ac:dyDescent="0.2">
      <c r="A74" s="262"/>
      <c r="B74" s="262"/>
      <c r="C74" s="147">
        <v>280.97800000000001</v>
      </c>
      <c r="D74" s="1">
        <v>1</v>
      </c>
      <c r="E74" s="67">
        <v>0.28096300000000002</v>
      </c>
      <c r="F74" s="182">
        <f>[1]dérive!$C$316/1000</f>
        <v>-9.9999999997324451E-7</v>
      </c>
      <c r="G74" s="68">
        <f>E74+F74</f>
        <v>0.28096200000000005</v>
      </c>
      <c r="H74" s="165">
        <f>AVERAGE(G74:G78)</f>
        <v>0.28096140000000003</v>
      </c>
      <c r="I74" s="147">
        <f>(H74*1000)-C74</f>
        <v>-1.6599999999982629E-2</v>
      </c>
      <c r="J74" s="138">
        <f>((MAX(E74:E78)-MIN(E74:E78))/2.33)</f>
        <v>4.2918454936856465E-7</v>
      </c>
      <c r="K74" s="141">
        <f>5.5/3</f>
        <v>1.8333333333333333</v>
      </c>
      <c r="L74" s="138">
        <f>J74*K74</f>
        <v>7.8683834050903513E-7</v>
      </c>
      <c r="M74" s="262"/>
      <c r="N74" s="262"/>
      <c r="O74" s="180"/>
      <c r="P74" s="254">
        <f>[1]dérive!$D$316</f>
        <v>7.0000000000000001E-3</v>
      </c>
      <c r="Q74" s="262"/>
      <c r="R74" s="138">
        <f>P74/$Q$34</f>
        <v>3.5000000000000001E-3</v>
      </c>
      <c r="S74" s="156"/>
      <c r="T74" s="138">
        <f>R74</f>
        <v>3.5000000000000001E-3</v>
      </c>
      <c r="U74" s="138">
        <f>SQRT((L74^2)+(R74^2)+(T74^2))</f>
        <v>4.9497475308458482E-3</v>
      </c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1:31" x14ac:dyDescent="0.2">
      <c r="A75" s="262"/>
      <c r="B75" s="262"/>
      <c r="C75" s="233"/>
      <c r="D75" s="1">
        <v>2</v>
      </c>
      <c r="E75" s="67">
        <v>0.28096300000000002</v>
      </c>
      <c r="F75" s="166"/>
      <c r="G75" s="68">
        <f>E75+F74</f>
        <v>0.28096200000000005</v>
      </c>
      <c r="H75" s="236"/>
      <c r="I75" s="233"/>
      <c r="J75" s="139"/>
      <c r="K75" s="317"/>
      <c r="L75" s="180"/>
      <c r="M75" s="262"/>
      <c r="N75" s="262"/>
      <c r="O75" s="180"/>
      <c r="P75" s="255"/>
      <c r="Q75" s="262"/>
      <c r="R75" s="180"/>
      <c r="S75" s="295"/>
      <c r="T75" s="180"/>
      <c r="U75" s="180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1:31" x14ac:dyDescent="0.2">
      <c r="A76" s="262"/>
      <c r="B76" s="262"/>
      <c r="C76" s="233"/>
      <c r="D76" s="1">
        <v>3</v>
      </c>
      <c r="E76" s="67">
        <v>0.28096199999999999</v>
      </c>
      <c r="F76" s="166"/>
      <c r="G76" s="68">
        <f>E76+F74</f>
        <v>0.28096100000000002</v>
      </c>
      <c r="H76" s="236"/>
      <c r="I76" s="233"/>
      <c r="J76" s="139"/>
      <c r="K76" s="317"/>
      <c r="L76" s="180"/>
      <c r="M76" s="262"/>
      <c r="N76" s="262"/>
      <c r="O76" s="180"/>
      <c r="P76" s="255"/>
      <c r="Q76" s="262"/>
      <c r="R76" s="180"/>
      <c r="S76" s="295"/>
      <c r="T76" s="180"/>
      <c r="U76" s="180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1:31" x14ac:dyDescent="0.2">
      <c r="A77" s="262"/>
      <c r="B77" s="262"/>
      <c r="C77" s="233"/>
      <c r="D77" s="1">
        <v>4</v>
      </c>
      <c r="E77" s="67">
        <v>0.28096199999999999</v>
      </c>
      <c r="F77" s="166"/>
      <c r="G77" s="68">
        <f>E77+F74</f>
        <v>0.28096100000000002</v>
      </c>
      <c r="H77" s="236"/>
      <c r="I77" s="233"/>
      <c r="J77" s="139"/>
      <c r="K77" s="317"/>
      <c r="L77" s="180"/>
      <c r="M77" s="262"/>
      <c r="N77" s="262"/>
      <c r="O77" s="180"/>
      <c r="P77" s="255"/>
      <c r="Q77" s="262"/>
      <c r="R77" s="180"/>
      <c r="S77" s="295"/>
      <c r="T77" s="180"/>
      <c r="U77" s="180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1:31" x14ac:dyDescent="0.2">
      <c r="A78" s="262"/>
      <c r="B78" s="262"/>
      <c r="C78" s="316"/>
      <c r="D78" s="1">
        <v>5</v>
      </c>
      <c r="E78" s="67">
        <v>0.28096199999999999</v>
      </c>
      <c r="F78" s="167"/>
      <c r="G78" s="68">
        <f>E78+F74</f>
        <v>0.28096100000000002</v>
      </c>
      <c r="H78" s="286"/>
      <c r="I78" s="316"/>
      <c r="J78" s="140"/>
      <c r="K78" s="318"/>
      <c r="L78" s="181"/>
      <c r="M78" s="262"/>
      <c r="N78" s="262"/>
      <c r="O78" s="180"/>
      <c r="P78" s="256"/>
      <c r="Q78" s="262"/>
      <c r="R78" s="181"/>
      <c r="S78" s="315"/>
      <c r="T78" s="181"/>
      <c r="U78" s="181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1:31" x14ac:dyDescent="0.2">
      <c r="A79" s="262"/>
      <c r="B79" s="142"/>
      <c r="C79" s="147">
        <v>350</v>
      </c>
      <c r="D79" s="1">
        <v>1</v>
      </c>
      <c r="E79" s="67">
        <v>0.34998400000000002</v>
      </c>
      <c r="F79" s="182">
        <f>[1]dérive!$C$317/1000</f>
        <v>0</v>
      </c>
      <c r="G79" s="68">
        <f>E79+F79</f>
        <v>0.34998400000000002</v>
      </c>
      <c r="H79" s="165">
        <f>AVERAGE(G79:G83)</f>
        <v>0.34998400000000002</v>
      </c>
      <c r="I79" s="147">
        <f>(H79*1000)-C79</f>
        <v>-1.5999999999962711E-2</v>
      </c>
      <c r="J79" s="138">
        <f>((MAX(E79:E83)-MIN(E79:E83))/2.33)</f>
        <v>0</v>
      </c>
      <c r="K79" s="141">
        <f>5.5/3</f>
        <v>1.8333333333333333</v>
      </c>
      <c r="L79" s="138">
        <f>J79*K79</f>
        <v>0</v>
      </c>
      <c r="M79" s="142"/>
      <c r="N79" s="142"/>
      <c r="O79" s="142"/>
      <c r="P79" s="254">
        <f>[1]dérive!$D$317</f>
        <v>8.0000000000000002E-3</v>
      </c>
      <c r="Q79" s="142"/>
      <c r="R79" s="138">
        <f>P79/$Q$34</f>
        <v>4.0000000000000001E-3</v>
      </c>
      <c r="S79" s="156"/>
      <c r="T79" s="138">
        <f>R79</f>
        <v>4.0000000000000001E-3</v>
      </c>
      <c r="U79" s="138">
        <f>SQRT((L79^2)+(R79^2)+(T79^2))</f>
        <v>5.6568542494923801E-3</v>
      </c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1:31" x14ac:dyDescent="0.2">
      <c r="A80" s="262"/>
      <c r="B80" s="142"/>
      <c r="C80" s="233"/>
      <c r="D80" s="1">
        <v>2</v>
      </c>
      <c r="E80" s="67">
        <v>0.34998400000000002</v>
      </c>
      <c r="F80" s="166"/>
      <c r="G80" s="68">
        <f>E80+F79</f>
        <v>0.34998400000000002</v>
      </c>
      <c r="H80" s="236"/>
      <c r="I80" s="233"/>
      <c r="J80" s="139"/>
      <c r="K80" s="317"/>
      <c r="L80" s="180"/>
      <c r="M80" s="142"/>
      <c r="N80" s="142"/>
      <c r="O80" s="142"/>
      <c r="P80" s="255"/>
      <c r="Q80" s="142"/>
      <c r="R80" s="180"/>
      <c r="S80" s="295"/>
      <c r="T80" s="180"/>
      <c r="U80" s="180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1:31" x14ac:dyDescent="0.2">
      <c r="A81" s="262"/>
      <c r="B81" s="142"/>
      <c r="C81" s="233"/>
      <c r="D81" s="1">
        <v>3</v>
      </c>
      <c r="E81" s="67">
        <v>0.34998400000000002</v>
      </c>
      <c r="F81" s="166"/>
      <c r="G81" s="68">
        <f>E81+F79</f>
        <v>0.34998400000000002</v>
      </c>
      <c r="H81" s="236"/>
      <c r="I81" s="233"/>
      <c r="J81" s="139"/>
      <c r="K81" s="317"/>
      <c r="L81" s="180"/>
      <c r="M81" s="142"/>
      <c r="N81" s="142"/>
      <c r="O81" s="142"/>
      <c r="P81" s="255"/>
      <c r="Q81" s="142"/>
      <c r="R81" s="180"/>
      <c r="S81" s="295"/>
      <c r="T81" s="180"/>
      <c r="U81" s="180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1:31" x14ac:dyDescent="0.2">
      <c r="A82" s="262"/>
      <c r="B82" s="142"/>
      <c r="C82" s="233"/>
      <c r="D82" s="1">
        <v>4</v>
      </c>
      <c r="E82" s="67">
        <v>0.34998400000000002</v>
      </c>
      <c r="F82" s="166"/>
      <c r="G82" s="68">
        <f>E82+F79</f>
        <v>0.34998400000000002</v>
      </c>
      <c r="H82" s="236"/>
      <c r="I82" s="233"/>
      <c r="J82" s="139"/>
      <c r="K82" s="317"/>
      <c r="L82" s="180"/>
      <c r="M82" s="142"/>
      <c r="N82" s="142"/>
      <c r="O82" s="142"/>
      <c r="P82" s="255"/>
      <c r="Q82" s="142"/>
      <c r="R82" s="180"/>
      <c r="S82" s="295"/>
      <c r="T82" s="180"/>
      <c r="U82" s="180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1:31" x14ac:dyDescent="0.2">
      <c r="A83" s="262"/>
      <c r="B83" s="143"/>
      <c r="C83" s="316"/>
      <c r="D83" s="1">
        <v>5</v>
      </c>
      <c r="E83" s="67">
        <v>0.34998400000000002</v>
      </c>
      <c r="F83" s="167"/>
      <c r="G83" s="68">
        <f>E83+F79</f>
        <v>0.34998400000000002</v>
      </c>
      <c r="H83" s="286"/>
      <c r="I83" s="316"/>
      <c r="J83" s="140"/>
      <c r="K83" s="318"/>
      <c r="L83" s="181"/>
      <c r="M83" s="143"/>
      <c r="N83" s="143"/>
      <c r="O83" s="143"/>
      <c r="P83" s="256"/>
      <c r="Q83" s="143"/>
      <c r="R83" s="181"/>
      <c r="S83" s="315"/>
      <c r="T83" s="181"/>
      <c r="U83" s="181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1:31" x14ac:dyDescent="0.2">
      <c r="A84" s="262"/>
      <c r="B84" s="160" t="s">
        <v>19</v>
      </c>
      <c r="C84" s="187">
        <v>0.5</v>
      </c>
      <c r="D84" s="1">
        <v>1</v>
      </c>
      <c r="E84" s="67">
        <v>0.49996699999999999</v>
      </c>
      <c r="F84" s="182">
        <f>[1]dérive!$C$318/1000</f>
        <v>0</v>
      </c>
      <c r="G84" s="13">
        <f>E84+F84</f>
        <v>0.49996699999999999</v>
      </c>
      <c r="H84" s="187">
        <f>AVERAGE(G84:G88)</f>
        <v>0.49996760000000001</v>
      </c>
      <c r="I84" s="187">
        <f>H84-C84</f>
        <v>-3.2399999999987994E-5</v>
      </c>
      <c r="J84" s="138">
        <f>((MAX(E84:E88)-MIN(E84:E88))/2.33)*1000</f>
        <v>4.2918454936856463E-4</v>
      </c>
      <c r="K84" s="141">
        <f>5.5/3</f>
        <v>1.8333333333333333</v>
      </c>
      <c r="L84" s="138">
        <f>J84*K84</f>
        <v>7.8683834050903513E-4</v>
      </c>
      <c r="M84" s="160">
        <v>0.01</v>
      </c>
      <c r="N84" s="160">
        <f>SQRT(12)</f>
        <v>3.4641016151377544</v>
      </c>
      <c r="O84" s="138">
        <f>M84/N84</f>
        <v>2.886751345948129E-3</v>
      </c>
      <c r="P84" s="254">
        <f>[1]dérive!$D$318</f>
        <v>1.2E-2</v>
      </c>
      <c r="Q84" s="160">
        <v>2</v>
      </c>
      <c r="R84" s="138">
        <f>P84/$Q$84</f>
        <v>6.0000000000000001E-3</v>
      </c>
      <c r="S84" s="156"/>
      <c r="T84" s="138">
        <f>R84</f>
        <v>6.0000000000000001E-3</v>
      </c>
      <c r="U84" s="138">
        <f>SQRT((L84^2)+(R84^2)+(T84^2))</f>
        <v>8.521684960974267E-3</v>
      </c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1:31" x14ac:dyDescent="0.2">
      <c r="A85" s="262"/>
      <c r="B85" s="262"/>
      <c r="C85" s="269"/>
      <c r="D85" s="1">
        <v>2</v>
      </c>
      <c r="E85" s="67">
        <v>0.49996699999999999</v>
      </c>
      <c r="F85" s="166"/>
      <c r="G85" s="13">
        <f>E85+F84</f>
        <v>0.49996699999999999</v>
      </c>
      <c r="H85" s="269"/>
      <c r="I85" s="269"/>
      <c r="J85" s="139"/>
      <c r="K85" s="317"/>
      <c r="L85" s="180"/>
      <c r="M85" s="262"/>
      <c r="N85" s="262"/>
      <c r="O85" s="180"/>
      <c r="P85" s="255"/>
      <c r="Q85" s="262"/>
      <c r="R85" s="180"/>
      <c r="S85" s="295"/>
      <c r="T85" s="180"/>
      <c r="U85" s="180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1:31" x14ac:dyDescent="0.2">
      <c r="A86" s="262"/>
      <c r="B86" s="262"/>
      <c r="C86" s="269"/>
      <c r="D86" s="1">
        <v>3</v>
      </c>
      <c r="E86" s="67">
        <v>0.49996800000000002</v>
      </c>
      <c r="F86" s="166"/>
      <c r="G86" s="13">
        <f>E86+F84</f>
        <v>0.49996800000000002</v>
      </c>
      <c r="H86" s="269"/>
      <c r="I86" s="269"/>
      <c r="J86" s="139"/>
      <c r="K86" s="317"/>
      <c r="L86" s="180"/>
      <c r="M86" s="262"/>
      <c r="N86" s="262"/>
      <c r="O86" s="180"/>
      <c r="P86" s="255"/>
      <c r="Q86" s="262"/>
      <c r="R86" s="180"/>
      <c r="S86" s="295"/>
      <c r="T86" s="180"/>
      <c r="U86" s="180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1:31" x14ac:dyDescent="0.2">
      <c r="A87" s="262"/>
      <c r="B87" s="262"/>
      <c r="C87" s="269"/>
      <c r="D87" s="1">
        <v>4</v>
      </c>
      <c r="E87" s="67">
        <v>0.49996800000000002</v>
      </c>
      <c r="F87" s="166"/>
      <c r="G87" s="13">
        <f>E87+F84</f>
        <v>0.49996800000000002</v>
      </c>
      <c r="H87" s="269"/>
      <c r="I87" s="269"/>
      <c r="J87" s="139"/>
      <c r="K87" s="317"/>
      <c r="L87" s="180"/>
      <c r="M87" s="262"/>
      <c r="N87" s="262"/>
      <c r="O87" s="180"/>
      <c r="P87" s="255"/>
      <c r="Q87" s="262"/>
      <c r="R87" s="180"/>
      <c r="S87" s="295"/>
      <c r="T87" s="180"/>
      <c r="U87" s="180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1:31" x14ac:dyDescent="0.2">
      <c r="A88" s="262"/>
      <c r="B88" s="262"/>
      <c r="C88" s="320"/>
      <c r="D88" s="1">
        <v>5</v>
      </c>
      <c r="E88" s="67">
        <v>0.49996800000000002</v>
      </c>
      <c r="F88" s="167"/>
      <c r="G88" s="13">
        <f>E88+F84</f>
        <v>0.49996800000000002</v>
      </c>
      <c r="H88" s="320"/>
      <c r="I88" s="320"/>
      <c r="J88" s="140"/>
      <c r="K88" s="318"/>
      <c r="L88" s="181"/>
      <c r="M88" s="262"/>
      <c r="N88" s="262"/>
      <c r="O88" s="180"/>
      <c r="P88" s="256"/>
      <c r="Q88" s="262"/>
      <c r="R88" s="181"/>
      <c r="S88" s="315"/>
      <c r="T88" s="181"/>
      <c r="U88" s="181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1:31" x14ac:dyDescent="0.2">
      <c r="A89" s="262"/>
      <c r="B89" s="262"/>
      <c r="C89" s="187">
        <v>1</v>
      </c>
      <c r="D89" s="1">
        <v>1</v>
      </c>
      <c r="E89" s="67">
        <v>0.99996099999999999</v>
      </c>
      <c r="F89" s="182">
        <f>[1]dérive!$C$319/1000</f>
        <v>0</v>
      </c>
      <c r="G89" s="13">
        <f>E89+F89</f>
        <v>0.99996099999999999</v>
      </c>
      <c r="H89" s="187">
        <f>AVERAGE(G89:G93)</f>
        <v>0.99996019999999997</v>
      </c>
      <c r="I89" s="187">
        <f>H89-C89</f>
        <v>-3.9800000000034252E-5</v>
      </c>
      <c r="J89" s="138">
        <f>((MAX(E89:E93)-MIN(E89:E93))/2.33)*1000</f>
        <v>4.2918454936856463E-4</v>
      </c>
      <c r="K89" s="141">
        <f>5.5/3</f>
        <v>1.8333333333333333</v>
      </c>
      <c r="L89" s="138">
        <f>J89*K89</f>
        <v>7.8683834050903513E-4</v>
      </c>
      <c r="M89" s="262"/>
      <c r="N89" s="262"/>
      <c r="O89" s="180"/>
      <c r="P89" s="254">
        <f>[1]dérive!$D$319</f>
        <v>2E-3</v>
      </c>
      <c r="Q89" s="262"/>
      <c r="R89" s="138">
        <f>P89/$Q$84</f>
        <v>1E-3</v>
      </c>
      <c r="S89" s="156"/>
      <c r="T89" s="138">
        <f>R89</f>
        <v>1E-3</v>
      </c>
      <c r="U89" s="138">
        <f>SQRT((L89^2)+(R89^2)+(T89^2))</f>
        <v>1.6183678735364874E-3</v>
      </c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1:31" x14ac:dyDescent="0.2">
      <c r="A90" s="262"/>
      <c r="B90" s="262"/>
      <c r="C90" s="269"/>
      <c r="D90" s="1">
        <v>2</v>
      </c>
      <c r="E90" s="67">
        <v>0.99995999999999996</v>
      </c>
      <c r="F90" s="166"/>
      <c r="G90" s="13">
        <f>E90+F89</f>
        <v>0.99995999999999996</v>
      </c>
      <c r="H90" s="269"/>
      <c r="I90" s="269"/>
      <c r="J90" s="139"/>
      <c r="K90" s="317"/>
      <c r="L90" s="180"/>
      <c r="M90" s="262"/>
      <c r="N90" s="262"/>
      <c r="O90" s="180"/>
      <c r="P90" s="255"/>
      <c r="Q90" s="262"/>
      <c r="R90" s="180"/>
      <c r="S90" s="295"/>
      <c r="T90" s="180"/>
      <c r="U90" s="180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1:31" x14ac:dyDescent="0.2">
      <c r="A91" s="262"/>
      <c r="B91" s="262"/>
      <c r="C91" s="269"/>
      <c r="D91" s="1">
        <v>3</v>
      </c>
      <c r="E91" s="67">
        <v>0.99995999999999996</v>
      </c>
      <c r="F91" s="166"/>
      <c r="G91" s="13">
        <f>E91+F89</f>
        <v>0.99995999999999996</v>
      </c>
      <c r="H91" s="269"/>
      <c r="I91" s="269"/>
      <c r="J91" s="139"/>
      <c r="K91" s="317"/>
      <c r="L91" s="180"/>
      <c r="M91" s="262"/>
      <c r="N91" s="262"/>
      <c r="O91" s="180"/>
      <c r="P91" s="255"/>
      <c r="Q91" s="262"/>
      <c r="R91" s="180"/>
      <c r="S91" s="295"/>
      <c r="T91" s="180"/>
      <c r="U91" s="180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1:31" x14ac:dyDescent="0.2">
      <c r="A92" s="262"/>
      <c r="B92" s="262"/>
      <c r="C92" s="269"/>
      <c r="D92" s="1">
        <v>4</v>
      </c>
      <c r="E92" s="67">
        <v>0.99995999999999996</v>
      </c>
      <c r="F92" s="166"/>
      <c r="G92" s="13">
        <f>E92+F89</f>
        <v>0.99995999999999996</v>
      </c>
      <c r="H92" s="269"/>
      <c r="I92" s="269"/>
      <c r="J92" s="139"/>
      <c r="K92" s="317"/>
      <c r="L92" s="180"/>
      <c r="M92" s="262"/>
      <c r="N92" s="262"/>
      <c r="O92" s="180"/>
      <c r="P92" s="255"/>
      <c r="Q92" s="262"/>
      <c r="R92" s="180"/>
      <c r="S92" s="295"/>
      <c r="T92" s="180"/>
      <c r="U92" s="180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1:31" x14ac:dyDescent="0.2">
      <c r="A93" s="262"/>
      <c r="B93" s="262"/>
      <c r="C93" s="320"/>
      <c r="D93" s="1">
        <v>5</v>
      </c>
      <c r="E93" s="67">
        <v>0.99995999999999996</v>
      </c>
      <c r="F93" s="167"/>
      <c r="G93" s="13">
        <f>E93+F89</f>
        <v>0.99995999999999996</v>
      </c>
      <c r="H93" s="320"/>
      <c r="I93" s="320"/>
      <c r="J93" s="140"/>
      <c r="K93" s="318"/>
      <c r="L93" s="181"/>
      <c r="M93" s="262"/>
      <c r="N93" s="262"/>
      <c r="O93" s="180"/>
      <c r="P93" s="256"/>
      <c r="Q93" s="262"/>
      <c r="R93" s="181"/>
      <c r="S93" s="315"/>
      <c r="T93" s="181"/>
      <c r="U93" s="181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1:31" x14ac:dyDescent="0.2">
      <c r="A94" s="262"/>
      <c r="B94" s="262"/>
      <c r="C94" s="187">
        <v>1.5</v>
      </c>
      <c r="D94" s="1">
        <v>1</v>
      </c>
      <c r="E94" s="67">
        <v>1.499949</v>
      </c>
      <c r="F94" s="182">
        <f>[1]dérive!$C$320/1000</f>
        <v>0</v>
      </c>
      <c r="G94" s="13">
        <f>E94+F94</f>
        <v>1.499949</v>
      </c>
      <c r="H94" s="187">
        <f>AVERAGE(G94:G98)</f>
        <v>1.4999479999999998</v>
      </c>
      <c r="I94" s="187">
        <f>H94-C94</f>
        <v>-5.2000000000163027E-5</v>
      </c>
      <c r="J94" s="138">
        <f>((MAX(E94:E98)-MIN(E94:E98))/2.33)*1000</f>
        <v>8.5836909873712925E-4</v>
      </c>
      <c r="K94" s="141">
        <f>5.5/3</f>
        <v>1.8333333333333333</v>
      </c>
      <c r="L94" s="138">
        <f>J94*K94</f>
        <v>1.5736766810180703E-3</v>
      </c>
      <c r="M94" s="262"/>
      <c r="N94" s="262"/>
      <c r="O94" s="180"/>
      <c r="P94" s="254">
        <f>[1]dérive!$D$320</f>
        <v>0.05</v>
      </c>
      <c r="Q94" s="262"/>
      <c r="R94" s="138">
        <f>P94/$Q$84</f>
        <v>2.5000000000000001E-2</v>
      </c>
      <c r="S94" s="156"/>
      <c r="T94" s="138">
        <f>R94</f>
        <v>2.5000000000000001E-2</v>
      </c>
      <c r="U94" s="138">
        <f>SQRT((L94^2)+(R94^2)+(T94^2))</f>
        <v>3.5390344139275901E-2</v>
      </c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1:31" x14ac:dyDescent="0.2">
      <c r="A95" s="262"/>
      <c r="B95" s="262"/>
      <c r="C95" s="269"/>
      <c r="D95" s="1">
        <v>2</v>
      </c>
      <c r="E95" s="67">
        <v>1.4999480000000001</v>
      </c>
      <c r="F95" s="166"/>
      <c r="G95" s="13">
        <f>E95+F94</f>
        <v>1.4999480000000001</v>
      </c>
      <c r="H95" s="269"/>
      <c r="I95" s="269"/>
      <c r="J95" s="139"/>
      <c r="K95" s="317"/>
      <c r="L95" s="180"/>
      <c r="M95" s="262"/>
      <c r="N95" s="262"/>
      <c r="O95" s="180"/>
      <c r="P95" s="255"/>
      <c r="Q95" s="262"/>
      <c r="R95" s="180"/>
      <c r="S95" s="295"/>
      <c r="T95" s="180"/>
      <c r="U95" s="180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1:31" x14ac:dyDescent="0.2">
      <c r="A96" s="262"/>
      <c r="B96" s="262"/>
      <c r="C96" s="269"/>
      <c r="D96" s="1">
        <v>3</v>
      </c>
      <c r="E96" s="67">
        <v>1.4999469999999999</v>
      </c>
      <c r="F96" s="166"/>
      <c r="G96" s="13">
        <f>E96+F94</f>
        <v>1.4999469999999999</v>
      </c>
      <c r="H96" s="269"/>
      <c r="I96" s="269"/>
      <c r="J96" s="139"/>
      <c r="K96" s="317"/>
      <c r="L96" s="180"/>
      <c r="M96" s="262"/>
      <c r="N96" s="262"/>
      <c r="O96" s="180"/>
      <c r="P96" s="255"/>
      <c r="Q96" s="262"/>
      <c r="R96" s="180"/>
      <c r="S96" s="295"/>
      <c r="T96" s="180"/>
      <c r="U96" s="180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1:31" x14ac:dyDescent="0.2">
      <c r="A97" s="262"/>
      <c r="B97" s="262"/>
      <c r="C97" s="269"/>
      <c r="D97" s="1">
        <v>4</v>
      </c>
      <c r="E97" s="67">
        <v>1.4999480000000001</v>
      </c>
      <c r="F97" s="166"/>
      <c r="G97" s="13">
        <f>E97+F94</f>
        <v>1.4999480000000001</v>
      </c>
      <c r="H97" s="269"/>
      <c r="I97" s="269"/>
      <c r="J97" s="139"/>
      <c r="K97" s="317"/>
      <c r="L97" s="180"/>
      <c r="M97" s="262"/>
      <c r="N97" s="262"/>
      <c r="O97" s="180"/>
      <c r="P97" s="255"/>
      <c r="Q97" s="262"/>
      <c r="R97" s="180"/>
      <c r="S97" s="295"/>
      <c r="T97" s="180"/>
      <c r="U97" s="180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1:31" x14ac:dyDescent="0.2">
      <c r="A98" s="262"/>
      <c r="B98" s="262"/>
      <c r="C98" s="320"/>
      <c r="D98" s="1">
        <v>5</v>
      </c>
      <c r="E98" s="67">
        <v>1.4999480000000001</v>
      </c>
      <c r="F98" s="167"/>
      <c r="G98" s="13">
        <f>E98+F94</f>
        <v>1.4999480000000001</v>
      </c>
      <c r="H98" s="320"/>
      <c r="I98" s="320"/>
      <c r="J98" s="140"/>
      <c r="K98" s="318"/>
      <c r="L98" s="181"/>
      <c r="M98" s="262"/>
      <c r="N98" s="262"/>
      <c r="O98" s="180"/>
      <c r="P98" s="256"/>
      <c r="Q98" s="262"/>
      <c r="R98" s="181"/>
      <c r="S98" s="315"/>
      <c r="T98" s="181"/>
      <c r="U98" s="181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1:31" x14ac:dyDescent="0.2">
      <c r="A99" s="262"/>
      <c r="B99" s="262"/>
      <c r="C99" s="187">
        <v>2</v>
      </c>
      <c r="D99" s="1">
        <v>1</v>
      </c>
      <c r="E99" s="67">
        <v>1.9999499999999999</v>
      </c>
      <c r="F99" s="182">
        <f>[1]dérive!$C$321/1000</f>
        <v>0</v>
      </c>
      <c r="G99" s="13">
        <f>E99+F99</f>
        <v>1.9999499999999999</v>
      </c>
      <c r="H99" s="187">
        <f>AVERAGE(G99:G103)</f>
        <v>1.9999499999999997</v>
      </c>
      <c r="I99" s="187">
        <f>H99-C99</f>
        <v>-5.000000000032756E-5</v>
      </c>
      <c r="J99" s="138">
        <f>((MAX(E99:E103)-MIN(E99:E103))/2.33)*1000</f>
        <v>0</v>
      </c>
      <c r="K99" s="141">
        <f>5.5/3</f>
        <v>1.8333333333333333</v>
      </c>
      <c r="L99" s="138">
        <f>J99*K99</f>
        <v>0</v>
      </c>
      <c r="M99" s="262"/>
      <c r="N99" s="262"/>
      <c r="O99" s="180"/>
      <c r="P99" s="254">
        <f>[1]dérive!$D$321</f>
        <v>0.06</v>
      </c>
      <c r="Q99" s="262"/>
      <c r="R99" s="138">
        <f>P99/$Q$84</f>
        <v>0.03</v>
      </c>
      <c r="S99" s="156"/>
      <c r="T99" s="138">
        <f>R99</f>
        <v>0.03</v>
      </c>
      <c r="U99" s="138">
        <f>SQRT((L99^2)+(R99^2)+(T99^2))</f>
        <v>4.2426406871192854E-2</v>
      </c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1:31" x14ac:dyDescent="0.2">
      <c r="A100" s="262"/>
      <c r="B100" s="262"/>
      <c r="C100" s="269"/>
      <c r="D100" s="1">
        <v>2</v>
      </c>
      <c r="E100" s="67">
        <v>1.9999499999999999</v>
      </c>
      <c r="F100" s="166"/>
      <c r="G100" s="13">
        <f>E100+F99</f>
        <v>1.9999499999999999</v>
      </c>
      <c r="H100" s="269"/>
      <c r="I100" s="269"/>
      <c r="J100" s="139"/>
      <c r="K100" s="317"/>
      <c r="L100" s="180"/>
      <c r="M100" s="262"/>
      <c r="N100" s="262"/>
      <c r="O100" s="180"/>
      <c r="P100" s="255"/>
      <c r="Q100" s="262"/>
      <c r="R100" s="180"/>
      <c r="S100" s="295"/>
      <c r="T100" s="180"/>
      <c r="U100" s="180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1:31" x14ac:dyDescent="0.2">
      <c r="A101" s="262"/>
      <c r="B101" s="262"/>
      <c r="C101" s="269"/>
      <c r="D101" s="1">
        <v>3</v>
      </c>
      <c r="E101" s="67">
        <v>1.9999499999999999</v>
      </c>
      <c r="F101" s="166"/>
      <c r="G101" s="13">
        <f>E101+F99</f>
        <v>1.9999499999999999</v>
      </c>
      <c r="H101" s="269"/>
      <c r="I101" s="269"/>
      <c r="J101" s="139"/>
      <c r="K101" s="317"/>
      <c r="L101" s="180"/>
      <c r="M101" s="262"/>
      <c r="N101" s="262"/>
      <c r="O101" s="180"/>
      <c r="P101" s="255"/>
      <c r="Q101" s="262"/>
      <c r="R101" s="180"/>
      <c r="S101" s="295"/>
      <c r="T101" s="180"/>
      <c r="U101" s="180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1:31" x14ac:dyDescent="0.2">
      <c r="A102" s="262"/>
      <c r="B102" s="262"/>
      <c r="C102" s="269"/>
      <c r="D102" s="1">
        <v>4</v>
      </c>
      <c r="E102" s="67">
        <v>1.9999499999999999</v>
      </c>
      <c r="F102" s="166"/>
      <c r="G102" s="13">
        <f>E102+F99</f>
        <v>1.9999499999999999</v>
      </c>
      <c r="H102" s="269"/>
      <c r="I102" s="269"/>
      <c r="J102" s="139"/>
      <c r="K102" s="317"/>
      <c r="L102" s="180"/>
      <c r="M102" s="262"/>
      <c r="N102" s="262"/>
      <c r="O102" s="180"/>
      <c r="P102" s="255"/>
      <c r="Q102" s="262"/>
      <c r="R102" s="180"/>
      <c r="S102" s="295"/>
      <c r="T102" s="180"/>
      <c r="U102" s="180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1:31" x14ac:dyDescent="0.2">
      <c r="A103" s="262"/>
      <c r="B103" s="262"/>
      <c r="C103" s="320"/>
      <c r="D103" s="1">
        <v>5</v>
      </c>
      <c r="E103" s="67">
        <v>1.9999499999999999</v>
      </c>
      <c r="F103" s="167"/>
      <c r="G103" s="13">
        <f>E103+F99</f>
        <v>1.9999499999999999</v>
      </c>
      <c r="H103" s="320"/>
      <c r="I103" s="320"/>
      <c r="J103" s="140"/>
      <c r="K103" s="318"/>
      <c r="L103" s="181"/>
      <c r="M103" s="262"/>
      <c r="N103" s="262"/>
      <c r="O103" s="180"/>
      <c r="P103" s="256"/>
      <c r="Q103" s="262"/>
      <c r="R103" s="181"/>
      <c r="S103" s="315"/>
      <c r="T103" s="181"/>
      <c r="U103" s="181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1:31" x14ac:dyDescent="0.2">
      <c r="A104" s="262"/>
      <c r="B104" s="109"/>
      <c r="C104" s="187">
        <v>3.5</v>
      </c>
      <c r="D104" s="1">
        <v>1</v>
      </c>
      <c r="E104" s="48">
        <v>3.4997099999999999</v>
      </c>
      <c r="F104" s="182">
        <f>[1]dérive!$C$324/1000</f>
        <v>2.3000000000017451E-4</v>
      </c>
      <c r="G104" s="13">
        <f>E104+F104</f>
        <v>3.4999400000000001</v>
      </c>
      <c r="H104" s="187">
        <f>AVERAGE(G104:G108)</f>
        <v>3.4999319999999998</v>
      </c>
      <c r="I104" s="187">
        <f>H104-C104</f>
        <v>-6.8000000000179028E-5</v>
      </c>
      <c r="J104" s="138">
        <f>((MAX(E104:E108)-MIN(E104:E108))/2.33)*1000</f>
        <v>4.2918454935903481E-3</v>
      </c>
      <c r="K104" s="141">
        <f>5.5/3</f>
        <v>1.8333333333333333</v>
      </c>
      <c r="L104" s="138">
        <f>J104*K104</f>
        <v>7.8683834049156371E-3</v>
      </c>
      <c r="M104" s="142"/>
      <c r="N104" s="142"/>
      <c r="O104" s="142"/>
      <c r="P104" s="254">
        <f>[1]dérive!$D$324</f>
        <v>0.11</v>
      </c>
      <c r="Q104" s="142"/>
      <c r="R104" s="138">
        <f>P104/$Q$84</f>
        <v>5.5E-2</v>
      </c>
      <c r="S104" s="156"/>
      <c r="T104" s="138">
        <f>R104</f>
        <v>5.5E-2</v>
      </c>
      <c r="U104" s="138">
        <f>SQRT((L104^2)+(R104^2)+(T104^2))</f>
        <v>7.8178714861570547E-2</v>
      </c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1:31" x14ac:dyDescent="0.2">
      <c r="A105" s="262"/>
      <c r="B105" s="109"/>
      <c r="C105" s="269"/>
      <c r="D105" s="1">
        <v>2</v>
      </c>
      <c r="E105" s="48">
        <v>3.4996999999999998</v>
      </c>
      <c r="F105" s="166"/>
      <c r="G105" s="13">
        <f>E105+F104</f>
        <v>3.49993</v>
      </c>
      <c r="H105" s="269"/>
      <c r="I105" s="269"/>
      <c r="J105" s="139"/>
      <c r="K105" s="317"/>
      <c r="L105" s="180"/>
      <c r="M105" s="142"/>
      <c r="N105" s="142"/>
      <c r="O105" s="142"/>
      <c r="P105" s="255"/>
      <c r="Q105" s="142"/>
      <c r="R105" s="180"/>
      <c r="S105" s="295"/>
      <c r="T105" s="180"/>
      <c r="U105" s="180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1:31" x14ac:dyDescent="0.2">
      <c r="A106" s="262"/>
      <c r="B106" s="109"/>
      <c r="C106" s="269"/>
      <c r="D106" s="1">
        <v>3</v>
      </c>
      <c r="E106" s="48">
        <v>3.4996999999999998</v>
      </c>
      <c r="F106" s="166"/>
      <c r="G106" s="13">
        <f>E106+F104</f>
        <v>3.49993</v>
      </c>
      <c r="H106" s="269"/>
      <c r="I106" s="269"/>
      <c r="J106" s="139"/>
      <c r="K106" s="317"/>
      <c r="L106" s="180"/>
      <c r="M106" s="142"/>
      <c r="N106" s="142"/>
      <c r="O106" s="142"/>
      <c r="P106" s="255"/>
      <c r="Q106" s="142"/>
      <c r="R106" s="180"/>
      <c r="S106" s="295"/>
      <c r="T106" s="180"/>
      <c r="U106" s="180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1:31" x14ac:dyDescent="0.2">
      <c r="A107" s="262"/>
      <c r="B107" s="109"/>
      <c r="C107" s="269"/>
      <c r="D107" s="1">
        <v>4</v>
      </c>
      <c r="E107" s="48">
        <v>3.4996999999999998</v>
      </c>
      <c r="F107" s="166"/>
      <c r="G107" s="13">
        <f>E107+F104</f>
        <v>3.49993</v>
      </c>
      <c r="H107" s="269"/>
      <c r="I107" s="269"/>
      <c r="J107" s="139"/>
      <c r="K107" s="317"/>
      <c r="L107" s="180"/>
      <c r="M107" s="142"/>
      <c r="N107" s="142"/>
      <c r="O107" s="142"/>
      <c r="P107" s="255"/>
      <c r="Q107" s="142"/>
      <c r="R107" s="180"/>
      <c r="S107" s="295"/>
      <c r="T107" s="180"/>
      <c r="U107" s="180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1:31" x14ac:dyDescent="0.2">
      <c r="A108" s="262"/>
      <c r="B108" s="109"/>
      <c r="C108" s="320"/>
      <c r="D108" s="1">
        <v>5</v>
      </c>
      <c r="E108" s="48">
        <v>3.4996999999999998</v>
      </c>
      <c r="F108" s="167"/>
      <c r="G108" s="13">
        <f>E108+F104</f>
        <v>3.49993</v>
      </c>
      <c r="H108" s="320"/>
      <c r="I108" s="320"/>
      <c r="J108" s="140"/>
      <c r="K108" s="318"/>
      <c r="L108" s="181"/>
      <c r="M108" s="143"/>
      <c r="N108" s="143"/>
      <c r="O108" s="143"/>
      <c r="P108" s="256"/>
      <c r="Q108" s="143"/>
      <c r="R108" s="181"/>
      <c r="S108" s="315"/>
      <c r="T108" s="181"/>
      <c r="U108" s="181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1:31" x14ac:dyDescent="0.2">
      <c r="A109" s="262"/>
      <c r="B109" s="160" t="s">
        <v>20</v>
      </c>
      <c r="C109" s="153">
        <v>5</v>
      </c>
      <c r="D109" s="1">
        <v>1</v>
      </c>
      <c r="E109" s="48">
        <v>4.9994500000000004</v>
      </c>
      <c r="F109" s="182">
        <f>[1]dérive!$C$325/1000</f>
        <v>3.00000000000189E-4</v>
      </c>
      <c r="G109" s="37">
        <f>E109+F109</f>
        <v>4.9997500000000006</v>
      </c>
      <c r="H109" s="153">
        <f>AVERAGE(G109:G113)</f>
        <v>4.9997439999999997</v>
      </c>
      <c r="I109" s="153">
        <f>H109-C109</f>
        <v>-2.5600000000025602E-4</v>
      </c>
      <c r="J109" s="138">
        <f>((MAX(E109:E113)-MIN(E109:E113))/2.33)*1000</f>
        <v>4.2918454937809448E-3</v>
      </c>
      <c r="K109" s="141">
        <f>5.5/3</f>
        <v>1.8333333333333333</v>
      </c>
      <c r="L109" s="138">
        <f>J109*K109</f>
        <v>7.8683834052650659E-3</v>
      </c>
      <c r="M109" s="160">
        <v>0.1</v>
      </c>
      <c r="N109" s="160">
        <f>SQRT(12)</f>
        <v>3.4641016151377544</v>
      </c>
      <c r="O109" s="138">
        <f>M109/N109</f>
        <v>2.8867513459481291E-2</v>
      </c>
      <c r="P109" s="254">
        <f>[1]dérive!$D$325</f>
        <v>0.15</v>
      </c>
      <c r="Q109" s="160">
        <v>2</v>
      </c>
      <c r="R109" s="138">
        <f>P109/$Q$109</f>
        <v>7.4999999999999997E-2</v>
      </c>
      <c r="S109" s="156"/>
      <c r="T109" s="138">
        <f>R109</f>
        <v>7.4999999999999997E-2</v>
      </c>
      <c r="U109" s="138">
        <f>SQRT((L109^2)+(R109^2)+(T109^2))</f>
        <v>0.10635747015331011</v>
      </c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1:31" x14ac:dyDescent="0.2">
      <c r="A110" s="262"/>
      <c r="B110" s="262"/>
      <c r="C110" s="241"/>
      <c r="D110" s="1">
        <v>2</v>
      </c>
      <c r="E110" s="48">
        <v>4.9994500000000004</v>
      </c>
      <c r="F110" s="166"/>
      <c r="G110" s="37">
        <f>E110+F109</f>
        <v>4.9997500000000006</v>
      </c>
      <c r="H110" s="241"/>
      <c r="I110" s="241"/>
      <c r="J110" s="139"/>
      <c r="K110" s="317"/>
      <c r="L110" s="180"/>
      <c r="M110" s="262"/>
      <c r="N110" s="262"/>
      <c r="O110" s="180"/>
      <c r="P110" s="255"/>
      <c r="Q110" s="262"/>
      <c r="R110" s="180"/>
      <c r="S110" s="295"/>
      <c r="T110" s="180"/>
      <c r="U110" s="180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1:31" x14ac:dyDescent="0.2">
      <c r="A111" s="262"/>
      <c r="B111" s="262"/>
      <c r="C111" s="241"/>
      <c r="D111" s="1">
        <v>3</v>
      </c>
      <c r="E111" s="48">
        <v>4.9994399999999999</v>
      </c>
      <c r="F111" s="166"/>
      <c r="G111" s="37">
        <f>E111+F109</f>
        <v>4.9997400000000001</v>
      </c>
      <c r="H111" s="241"/>
      <c r="I111" s="241"/>
      <c r="J111" s="139"/>
      <c r="K111" s="317"/>
      <c r="L111" s="180"/>
      <c r="M111" s="262"/>
      <c r="N111" s="262"/>
      <c r="O111" s="180"/>
      <c r="P111" s="255"/>
      <c r="Q111" s="262"/>
      <c r="R111" s="180"/>
      <c r="S111" s="295"/>
      <c r="T111" s="180"/>
      <c r="U111" s="180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1:31" x14ac:dyDescent="0.2">
      <c r="A112" s="262"/>
      <c r="B112" s="262"/>
      <c r="C112" s="241"/>
      <c r="D112" s="1">
        <v>4</v>
      </c>
      <c r="E112" s="48">
        <v>4.9994399999999999</v>
      </c>
      <c r="F112" s="166"/>
      <c r="G112" s="37">
        <f>E112+F109</f>
        <v>4.9997400000000001</v>
      </c>
      <c r="H112" s="241"/>
      <c r="I112" s="241"/>
      <c r="J112" s="139"/>
      <c r="K112" s="317"/>
      <c r="L112" s="180"/>
      <c r="M112" s="262"/>
      <c r="N112" s="262"/>
      <c r="O112" s="180"/>
      <c r="P112" s="255"/>
      <c r="Q112" s="262"/>
      <c r="R112" s="180"/>
      <c r="S112" s="295"/>
      <c r="T112" s="180"/>
      <c r="U112" s="180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1:31" x14ac:dyDescent="0.2">
      <c r="A113" s="262"/>
      <c r="B113" s="262"/>
      <c r="C113" s="319"/>
      <c r="D113" s="1">
        <v>5</v>
      </c>
      <c r="E113" s="48">
        <v>4.9994399999999999</v>
      </c>
      <c r="F113" s="167"/>
      <c r="G113" s="37">
        <f>E113+F109</f>
        <v>4.9997400000000001</v>
      </c>
      <c r="H113" s="319"/>
      <c r="I113" s="319"/>
      <c r="J113" s="140"/>
      <c r="K113" s="318"/>
      <c r="L113" s="181"/>
      <c r="M113" s="262"/>
      <c r="N113" s="262"/>
      <c r="O113" s="180"/>
      <c r="P113" s="256"/>
      <c r="Q113" s="262"/>
      <c r="R113" s="181"/>
      <c r="S113" s="315"/>
      <c r="T113" s="181"/>
      <c r="U113" s="181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1:31" x14ac:dyDescent="0.2">
      <c r="A114" s="262"/>
      <c r="B114" s="262"/>
      <c r="C114" s="153">
        <v>10</v>
      </c>
      <c r="D114" s="1">
        <v>1</v>
      </c>
      <c r="E114" s="48">
        <v>9.9987499999999994</v>
      </c>
      <c r="F114" s="182">
        <f>[1]dérive!$C$326/1000</f>
        <v>6.4000000000064006E-4</v>
      </c>
      <c r="G114" s="37">
        <f>E114+F114</f>
        <v>9.99939</v>
      </c>
      <c r="H114" s="153">
        <f>AVERAGE(G114:G118)</f>
        <v>9.9993879999999997</v>
      </c>
      <c r="I114" s="153">
        <f>H114-C114</f>
        <v>-6.1200000000027899E-4</v>
      </c>
      <c r="J114" s="138">
        <f>((MAX(E114:E118)-MIN(E114:E118))/2.33)*1000</f>
        <v>4.2918454933997523E-3</v>
      </c>
      <c r="K114" s="141">
        <f>5.5/3</f>
        <v>1.8333333333333333</v>
      </c>
      <c r="L114" s="138">
        <f>J114*K114</f>
        <v>7.8683834045662118E-3</v>
      </c>
      <c r="M114" s="262"/>
      <c r="N114" s="262"/>
      <c r="O114" s="180"/>
      <c r="P114" s="254">
        <f>[1]dérive!$D$326</f>
        <v>0.02</v>
      </c>
      <c r="Q114" s="262"/>
      <c r="R114" s="138">
        <f>P114/$Q$109</f>
        <v>0.01</v>
      </c>
      <c r="S114" s="156"/>
      <c r="T114" s="138">
        <f>R114</f>
        <v>0.01</v>
      </c>
      <c r="U114" s="138">
        <f>SQRT((L114^2)+(R114^2)+(T114^2))</f>
        <v>1.6183678735110042E-2</v>
      </c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1:31" x14ac:dyDescent="0.2">
      <c r="A115" s="262"/>
      <c r="B115" s="262"/>
      <c r="C115" s="241"/>
      <c r="D115" s="1">
        <v>2</v>
      </c>
      <c r="E115" s="48">
        <v>9.9987399999999997</v>
      </c>
      <c r="F115" s="166"/>
      <c r="G115" s="37">
        <f>E115+F114</f>
        <v>9.9993800000000004</v>
      </c>
      <c r="H115" s="241"/>
      <c r="I115" s="241"/>
      <c r="J115" s="139"/>
      <c r="K115" s="317"/>
      <c r="L115" s="180"/>
      <c r="M115" s="262"/>
      <c r="N115" s="262"/>
      <c r="O115" s="180"/>
      <c r="P115" s="255"/>
      <c r="Q115" s="262"/>
      <c r="R115" s="180"/>
      <c r="S115" s="295"/>
      <c r="T115" s="180"/>
      <c r="U115" s="180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1:31" x14ac:dyDescent="0.2">
      <c r="A116" s="262"/>
      <c r="B116" s="262"/>
      <c r="C116" s="241"/>
      <c r="D116" s="1">
        <v>3</v>
      </c>
      <c r="E116" s="48">
        <v>9.9987499999999994</v>
      </c>
      <c r="F116" s="166"/>
      <c r="G116" s="37">
        <f>E116+F114</f>
        <v>9.99939</v>
      </c>
      <c r="H116" s="241"/>
      <c r="I116" s="241"/>
      <c r="J116" s="139"/>
      <c r="K116" s="317"/>
      <c r="L116" s="180"/>
      <c r="M116" s="262"/>
      <c r="N116" s="262"/>
      <c r="O116" s="180"/>
      <c r="P116" s="255"/>
      <c r="Q116" s="262"/>
      <c r="R116" s="180"/>
      <c r="S116" s="295"/>
      <c r="T116" s="180"/>
      <c r="U116" s="180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1:31" x14ac:dyDescent="0.2">
      <c r="A117" s="262"/>
      <c r="B117" s="262"/>
      <c r="C117" s="241"/>
      <c r="D117" s="1">
        <v>4</v>
      </c>
      <c r="E117" s="48">
        <v>9.9987499999999994</v>
      </c>
      <c r="F117" s="166"/>
      <c r="G117" s="37">
        <f>E117+F114</f>
        <v>9.99939</v>
      </c>
      <c r="H117" s="241"/>
      <c r="I117" s="241"/>
      <c r="J117" s="139"/>
      <c r="K117" s="317"/>
      <c r="L117" s="180"/>
      <c r="M117" s="262"/>
      <c r="N117" s="262"/>
      <c r="O117" s="180"/>
      <c r="P117" s="255"/>
      <c r="Q117" s="262"/>
      <c r="R117" s="180"/>
      <c r="S117" s="295"/>
      <c r="T117" s="180"/>
      <c r="U117" s="180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1:31" x14ac:dyDescent="0.2">
      <c r="A118" s="262"/>
      <c r="B118" s="262"/>
      <c r="C118" s="319"/>
      <c r="D118" s="1">
        <v>5</v>
      </c>
      <c r="E118" s="48">
        <v>9.9987499999999994</v>
      </c>
      <c r="F118" s="167"/>
      <c r="G118" s="37">
        <f>E118+F114</f>
        <v>9.99939</v>
      </c>
      <c r="H118" s="319"/>
      <c r="I118" s="319"/>
      <c r="J118" s="140"/>
      <c r="K118" s="318"/>
      <c r="L118" s="181"/>
      <c r="M118" s="262"/>
      <c r="N118" s="262"/>
      <c r="O118" s="180"/>
      <c r="P118" s="256"/>
      <c r="Q118" s="262"/>
      <c r="R118" s="181"/>
      <c r="S118" s="315"/>
      <c r="T118" s="181"/>
      <c r="U118" s="181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1:31" x14ac:dyDescent="0.2">
      <c r="A119" s="262"/>
      <c r="B119" s="262"/>
      <c r="C119" s="153">
        <v>15</v>
      </c>
      <c r="D119" s="1">
        <v>1</v>
      </c>
      <c r="E119" s="48">
        <v>14.997999999999999</v>
      </c>
      <c r="F119" s="182">
        <f>[1]dérive!$C$327/1000</f>
        <v>9.9999999999944578E-4</v>
      </c>
      <c r="G119" s="37">
        <f>E119+F119</f>
        <v>14.998999999999999</v>
      </c>
      <c r="H119" s="153">
        <f>AVERAGE(G119:G123)</f>
        <v>14.999001999999999</v>
      </c>
      <c r="I119" s="153">
        <f>H119-C119</f>
        <v>-9.9800000000094258E-4</v>
      </c>
      <c r="J119" s="138">
        <f>((MAX(E119:E123)-MIN(E119:E123))/2.33)*1000</f>
        <v>4.2918454941621364E-3</v>
      </c>
      <c r="K119" s="141">
        <f>5.5/3</f>
        <v>1.8333333333333333</v>
      </c>
      <c r="L119" s="138">
        <f>J119*K119</f>
        <v>7.8683834059639166E-3</v>
      </c>
      <c r="M119" s="262"/>
      <c r="N119" s="262"/>
      <c r="O119" s="180"/>
      <c r="P119" s="254">
        <f>[1]dérive!$D$327</f>
        <v>0.5</v>
      </c>
      <c r="Q119" s="262"/>
      <c r="R119" s="138">
        <f>P119/$Q$109</f>
        <v>0.25</v>
      </c>
      <c r="S119" s="156"/>
      <c r="T119" s="138">
        <f>R119</f>
        <v>0.25</v>
      </c>
      <c r="U119" s="138">
        <f>SQRT((L119^2)+(R119^2)+(T119^2))</f>
        <v>0.35364093577727007</v>
      </c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1:31" x14ac:dyDescent="0.2">
      <c r="A120" s="262"/>
      <c r="B120" s="262"/>
      <c r="C120" s="241"/>
      <c r="D120" s="1">
        <v>2</v>
      </c>
      <c r="E120" s="48">
        <v>14.997999999999999</v>
      </c>
      <c r="F120" s="166"/>
      <c r="G120" s="37">
        <f>E120+F119</f>
        <v>14.998999999999999</v>
      </c>
      <c r="H120" s="241"/>
      <c r="I120" s="241"/>
      <c r="J120" s="139"/>
      <c r="K120" s="317"/>
      <c r="L120" s="180"/>
      <c r="M120" s="262"/>
      <c r="N120" s="262"/>
      <c r="O120" s="180"/>
      <c r="P120" s="255"/>
      <c r="Q120" s="262"/>
      <c r="R120" s="180"/>
      <c r="S120" s="295"/>
      <c r="T120" s="180"/>
      <c r="U120" s="180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1:31" x14ac:dyDescent="0.2">
      <c r="A121" s="262"/>
      <c r="B121" s="262"/>
      <c r="C121" s="241"/>
      <c r="D121" s="1">
        <v>3</v>
      </c>
      <c r="E121" s="48">
        <v>14.997999999999999</v>
      </c>
      <c r="F121" s="166"/>
      <c r="G121" s="37">
        <f>E121+F119</f>
        <v>14.998999999999999</v>
      </c>
      <c r="H121" s="241"/>
      <c r="I121" s="241"/>
      <c r="J121" s="139"/>
      <c r="K121" s="317"/>
      <c r="L121" s="180"/>
      <c r="M121" s="262"/>
      <c r="N121" s="262"/>
      <c r="O121" s="180"/>
      <c r="P121" s="255"/>
      <c r="Q121" s="262"/>
      <c r="R121" s="180"/>
      <c r="S121" s="295"/>
      <c r="T121" s="180"/>
      <c r="U121" s="180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1:31" x14ac:dyDescent="0.2">
      <c r="A122" s="262"/>
      <c r="B122" s="262"/>
      <c r="C122" s="241"/>
      <c r="D122" s="1">
        <v>4</v>
      </c>
      <c r="E122" s="48">
        <v>14.997999999999999</v>
      </c>
      <c r="F122" s="166"/>
      <c r="G122" s="37">
        <f>E122+F119</f>
        <v>14.998999999999999</v>
      </c>
      <c r="H122" s="241"/>
      <c r="I122" s="241"/>
      <c r="J122" s="139"/>
      <c r="K122" s="317"/>
      <c r="L122" s="180"/>
      <c r="M122" s="262"/>
      <c r="N122" s="262"/>
      <c r="O122" s="180"/>
      <c r="P122" s="255"/>
      <c r="Q122" s="262"/>
      <c r="R122" s="180"/>
      <c r="S122" s="295"/>
      <c r="T122" s="180"/>
      <c r="U122" s="180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1:31" x14ac:dyDescent="0.2">
      <c r="A123" s="262"/>
      <c r="B123" s="262"/>
      <c r="C123" s="319"/>
      <c r="D123" s="1">
        <v>5</v>
      </c>
      <c r="E123" s="48">
        <v>14.998010000000001</v>
      </c>
      <c r="F123" s="167"/>
      <c r="G123" s="37">
        <f>E123+F119</f>
        <v>14.99901</v>
      </c>
      <c r="H123" s="319"/>
      <c r="I123" s="319"/>
      <c r="J123" s="140"/>
      <c r="K123" s="318"/>
      <c r="L123" s="181"/>
      <c r="M123" s="262"/>
      <c r="N123" s="262"/>
      <c r="O123" s="180"/>
      <c r="P123" s="256"/>
      <c r="Q123" s="262"/>
      <c r="R123" s="181"/>
      <c r="S123" s="315"/>
      <c r="T123" s="181"/>
      <c r="U123" s="181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1:31" x14ac:dyDescent="0.2">
      <c r="A124" s="262"/>
      <c r="B124" s="262"/>
      <c r="C124" s="153">
        <v>20</v>
      </c>
      <c r="D124" s="1">
        <v>1</v>
      </c>
      <c r="E124" s="48">
        <v>19.997399999999999</v>
      </c>
      <c r="F124" s="182">
        <f>[1]dérive!$C$328/1000</f>
        <v>1.4000000000002899E-3</v>
      </c>
      <c r="G124" s="37">
        <f>E124+F124</f>
        <v>19.998799999999999</v>
      </c>
      <c r="H124" s="153">
        <f>AVERAGE(G124:G128)</f>
        <v>19.998802000000001</v>
      </c>
      <c r="I124" s="153">
        <f>H124-C124</f>
        <v>-1.1979999999987001E-3</v>
      </c>
      <c r="J124" s="138">
        <f>((MAX(E124:E128)-MIN(E124:E128))/2.33)*1000</f>
        <v>4.2918454933997523E-3</v>
      </c>
      <c r="K124" s="141">
        <f>5.5/3</f>
        <v>1.8333333333333333</v>
      </c>
      <c r="L124" s="138">
        <f>J124*K124</f>
        <v>7.8683834045662118E-3</v>
      </c>
      <c r="M124" s="262"/>
      <c r="N124" s="262"/>
      <c r="O124" s="180"/>
      <c r="P124" s="254">
        <f>[1]dérive!$D$328</f>
        <v>0.6</v>
      </c>
      <c r="Q124" s="262"/>
      <c r="R124" s="138">
        <f>P124/$Q$109</f>
        <v>0.3</v>
      </c>
      <c r="S124" s="156"/>
      <c r="T124" s="138">
        <f>R124</f>
        <v>0.3</v>
      </c>
      <c r="U124" s="138">
        <f>SQRT((L124^2)+(R124^2)+(T124^2))</f>
        <v>0.42433702579129395</v>
      </c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1:31" x14ac:dyDescent="0.2">
      <c r="A125" s="262"/>
      <c r="B125" s="262"/>
      <c r="C125" s="241"/>
      <c r="D125" s="1">
        <v>2</v>
      </c>
      <c r="E125" s="48">
        <v>19.997399999999999</v>
      </c>
      <c r="F125" s="166"/>
      <c r="G125" s="37">
        <f>E125+F124</f>
        <v>19.998799999999999</v>
      </c>
      <c r="H125" s="241"/>
      <c r="I125" s="241"/>
      <c r="J125" s="139"/>
      <c r="K125" s="317"/>
      <c r="L125" s="180"/>
      <c r="M125" s="262"/>
      <c r="N125" s="262"/>
      <c r="O125" s="180"/>
      <c r="P125" s="255"/>
      <c r="Q125" s="262"/>
      <c r="R125" s="180"/>
      <c r="S125" s="295"/>
      <c r="T125" s="180"/>
      <c r="U125" s="180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1:31" x14ac:dyDescent="0.2">
      <c r="A126" s="262"/>
      <c r="B126" s="262"/>
      <c r="C126" s="241"/>
      <c r="D126" s="1">
        <v>3</v>
      </c>
      <c r="E126" s="48">
        <v>19.997399999999999</v>
      </c>
      <c r="F126" s="166"/>
      <c r="G126" s="37">
        <f>E126+F124</f>
        <v>19.998799999999999</v>
      </c>
      <c r="H126" s="241"/>
      <c r="I126" s="241"/>
      <c r="J126" s="139"/>
      <c r="K126" s="317"/>
      <c r="L126" s="180"/>
      <c r="M126" s="262"/>
      <c r="N126" s="262"/>
      <c r="O126" s="180"/>
      <c r="P126" s="255"/>
      <c r="Q126" s="262"/>
      <c r="R126" s="180"/>
      <c r="S126" s="295"/>
      <c r="T126" s="180"/>
      <c r="U126" s="180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1:31" x14ac:dyDescent="0.2">
      <c r="A127" s="262"/>
      <c r="B127" s="262"/>
      <c r="C127" s="241"/>
      <c r="D127" s="1">
        <v>4</v>
      </c>
      <c r="E127" s="48">
        <v>19.997399999999999</v>
      </c>
      <c r="F127" s="166"/>
      <c r="G127" s="37">
        <f>E127+F124</f>
        <v>19.998799999999999</v>
      </c>
      <c r="H127" s="241"/>
      <c r="I127" s="241"/>
      <c r="J127" s="139"/>
      <c r="K127" s="317"/>
      <c r="L127" s="180"/>
      <c r="M127" s="262"/>
      <c r="N127" s="262"/>
      <c r="O127" s="180"/>
      <c r="P127" s="255"/>
      <c r="Q127" s="262"/>
      <c r="R127" s="180"/>
      <c r="S127" s="295"/>
      <c r="T127" s="180"/>
      <c r="U127" s="180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1:31" x14ac:dyDescent="0.2">
      <c r="A128" s="262"/>
      <c r="B128" s="262"/>
      <c r="C128" s="319"/>
      <c r="D128" s="1">
        <v>5</v>
      </c>
      <c r="E128" s="48">
        <v>19.997409999999999</v>
      </c>
      <c r="F128" s="167"/>
      <c r="G128" s="37">
        <f>E128+F124</f>
        <v>19.998809999999999</v>
      </c>
      <c r="H128" s="319"/>
      <c r="I128" s="319"/>
      <c r="J128" s="140"/>
      <c r="K128" s="318"/>
      <c r="L128" s="181"/>
      <c r="M128" s="262"/>
      <c r="N128" s="262"/>
      <c r="O128" s="180"/>
      <c r="P128" s="256"/>
      <c r="Q128" s="262"/>
      <c r="R128" s="181"/>
      <c r="S128" s="315"/>
      <c r="T128" s="181"/>
      <c r="U128" s="181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1:31" x14ac:dyDescent="0.2">
      <c r="A129" s="262"/>
      <c r="B129" s="142"/>
      <c r="C129" s="153">
        <v>35</v>
      </c>
      <c r="D129" s="1">
        <v>1</v>
      </c>
      <c r="E129" s="49">
        <v>34.999400000000001</v>
      </c>
      <c r="F129" s="182">
        <f>[1]dérive!$C$331/1000</f>
        <v>-3.9999999999906777E-4</v>
      </c>
      <c r="G129" s="37">
        <f>E129+F129</f>
        <v>34.999000000000002</v>
      </c>
      <c r="H129" s="153">
        <f>AVERAGE(G129:G133)</f>
        <v>34.998919999999998</v>
      </c>
      <c r="I129" s="153">
        <f>H129-C129</f>
        <v>-1.0800000000017462E-3</v>
      </c>
      <c r="J129" s="138">
        <f>((MAX(E129:E133)-MIN(E129:E133))/2.33)*1000</f>
        <v>0.12875536480504213</v>
      </c>
      <c r="K129" s="141">
        <f>5.5/3</f>
        <v>1.8333333333333333</v>
      </c>
      <c r="L129" s="138">
        <f>J129*K129</f>
        <v>0.23605150214257722</v>
      </c>
      <c r="M129" s="142"/>
      <c r="N129" s="142"/>
      <c r="O129" s="142"/>
      <c r="P129" s="254">
        <f>[1]dérive!$D$331</f>
        <v>1.1000000000000001</v>
      </c>
      <c r="Q129" s="142"/>
      <c r="R129" s="138">
        <f>P129/$Q$109</f>
        <v>0.55000000000000004</v>
      </c>
      <c r="S129" s="156"/>
      <c r="T129" s="138">
        <f>R129</f>
        <v>0.55000000000000004</v>
      </c>
      <c r="U129" s="138">
        <f>SQRT((L129^2)+(R129^2)+(T129^2))</f>
        <v>0.812847040754758</v>
      </c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1:31" x14ac:dyDescent="0.2">
      <c r="A130" s="262"/>
      <c r="B130" s="142"/>
      <c r="C130" s="241"/>
      <c r="D130" s="1">
        <v>2</v>
      </c>
      <c r="E130" s="49">
        <v>34.999299999999998</v>
      </c>
      <c r="F130" s="166"/>
      <c r="G130" s="37">
        <f>E130+F129</f>
        <v>34.998899999999999</v>
      </c>
      <c r="H130" s="241"/>
      <c r="I130" s="241"/>
      <c r="J130" s="139"/>
      <c r="K130" s="317"/>
      <c r="L130" s="180"/>
      <c r="M130" s="142"/>
      <c r="N130" s="142"/>
      <c r="O130" s="142"/>
      <c r="P130" s="255"/>
      <c r="Q130" s="142"/>
      <c r="R130" s="180"/>
      <c r="S130" s="295"/>
      <c r="T130" s="180"/>
      <c r="U130" s="180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1:31" x14ac:dyDescent="0.2">
      <c r="A131" s="262"/>
      <c r="B131" s="142"/>
      <c r="C131" s="241"/>
      <c r="D131" s="1">
        <v>3</v>
      </c>
      <c r="E131" s="49">
        <v>34.999499999999998</v>
      </c>
      <c r="F131" s="166"/>
      <c r="G131" s="37">
        <f>E131+F129</f>
        <v>34.999099999999999</v>
      </c>
      <c r="H131" s="241"/>
      <c r="I131" s="241"/>
      <c r="J131" s="139"/>
      <c r="K131" s="317"/>
      <c r="L131" s="180"/>
      <c r="M131" s="142"/>
      <c r="N131" s="142"/>
      <c r="O131" s="142"/>
      <c r="P131" s="255"/>
      <c r="Q131" s="142"/>
      <c r="R131" s="180"/>
      <c r="S131" s="295"/>
      <c r="T131" s="180"/>
      <c r="U131" s="180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1:31" x14ac:dyDescent="0.2">
      <c r="A132" s="262"/>
      <c r="B132" s="142"/>
      <c r="C132" s="241"/>
      <c r="D132" s="1">
        <v>4</v>
      </c>
      <c r="E132" s="49">
        <v>34.999200000000002</v>
      </c>
      <c r="F132" s="166"/>
      <c r="G132" s="37">
        <f>E132+F129</f>
        <v>34.998800000000003</v>
      </c>
      <c r="H132" s="241"/>
      <c r="I132" s="241"/>
      <c r="J132" s="139"/>
      <c r="K132" s="317"/>
      <c r="L132" s="180"/>
      <c r="M132" s="142"/>
      <c r="N132" s="142"/>
      <c r="O132" s="142"/>
      <c r="P132" s="255"/>
      <c r="Q132" s="142"/>
      <c r="R132" s="180"/>
      <c r="S132" s="295"/>
      <c r="T132" s="180"/>
      <c r="U132" s="180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1:31" x14ac:dyDescent="0.2">
      <c r="A133" s="262"/>
      <c r="B133" s="143"/>
      <c r="C133" s="319"/>
      <c r="D133" s="1">
        <v>5</v>
      </c>
      <c r="E133" s="49">
        <v>34.999200000000002</v>
      </c>
      <c r="F133" s="167"/>
      <c r="G133" s="37">
        <f>E133+F129</f>
        <v>34.998800000000003</v>
      </c>
      <c r="H133" s="319"/>
      <c r="I133" s="319"/>
      <c r="J133" s="140"/>
      <c r="K133" s="318"/>
      <c r="L133" s="181"/>
      <c r="M133" s="143"/>
      <c r="N133" s="143"/>
      <c r="O133" s="143"/>
      <c r="P133" s="256"/>
      <c r="Q133" s="143"/>
      <c r="R133" s="181"/>
      <c r="S133" s="315"/>
      <c r="T133" s="181"/>
      <c r="U133" s="181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1:31" x14ac:dyDescent="0.2">
      <c r="A134" s="262"/>
      <c r="B134" s="160" t="s">
        <v>21</v>
      </c>
      <c r="C134" s="147">
        <v>50</v>
      </c>
      <c r="D134" s="1">
        <v>1</v>
      </c>
      <c r="E134" s="49">
        <v>50.003399999999999</v>
      </c>
      <c r="F134" s="182">
        <f>[1]dérive!$C$332/1000</f>
        <v>-5.0000000000238742E-4</v>
      </c>
      <c r="G134" s="37">
        <f>E134+F134</f>
        <v>50.002899999999997</v>
      </c>
      <c r="H134" s="153">
        <f>AVERAGE(G134:G138)</f>
        <v>50.002439999999993</v>
      </c>
      <c r="I134" s="153">
        <f>H134-C134</f>
        <v>2.4399999999928923E-3</v>
      </c>
      <c r="J134" s="138">
        <f>((MAX(E134:E138)-MIN(E134:E138))/2.33)*1000</f>
        <v>0.34334763948417829</v>
      </c>
      <c r="K134" s="141">
        <f>5.5/3</f>
        <v>1.8333333333333333</v>
      </c>
      <c r="L134" s="138">
        <f>J134*K134</f>
        <v>0.62947067238766019</v>
      </c>
      <c r="M134" s="160">
        <v>1</v>
      </c>
      <c r="N134" s="160">
        <f>SQRT(12)</f>
        <v>3.4641016151377544</v>
      </c>
      <c r="O134" s="138">
        <f>M134/N134</f>
        <v>0.28867513459481292</v>
      </c>
      <c r="P134" s="254">
        <f>[1]dérive!$D$332</f>
        <v>1.5</v>
      </c>
      <c r="Q134" s="160">
        <v>2</v>
      </c>
      <c r="R134" s="138">
        <f>P134/$Q$134</f>
        <v>0.75</v>
      </c>
      <c r="S134" s="156"/>
      <c r="T134" s="138">
        <f>R134</f>
        <v>0.75</v>
      </c>
      <c r="U134" s="138">
        <f>SQRT((L134^2)+(R134^2)+(T134^2))</f>
        <v>1.2333828794807284</v>
      </c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1:31" x14ac:dyDescent="0.2">
      <c r="A135" s="262"/>
      <c r="B135" s="262"/>
      <c r="C135" s="233"/>
      <c r="D135" s="1">
        <v>2</v>
      </c>
      <c r="E135" s="49">
        <v>50.002800000000001</v>
      </c>
      <c r="F135" s="166"/>
      <c r="G135" s="37">
        <f>E135+F134</f>
        <v>50.002299999999998</v>
      </c>
      <c r="H135" s="241"/>
      <c r="I135" s="241"/>
      <c r="J135" s="139"/>
      <c r="K135" s="317"/>
      <c r="L135" s="180"/>
      <c r="M135" s="262"/>
      <c r="N135" s="262"/>
      <c r="O135" s="180"/>
      <c r="P135" s="255"/>
      <c r="Q135" s="262"/>
      <c r="R135" s="180"/>
      <c r="S135" s="295"/>
      <c r="T135" s="180"/>
      <c r="U135" s="180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1:31" x14ac:dyDescent="0.2">
      <c r="A136" s="262"/>
      <c r="B136" s="262"/>
      <c r="C136" s="233"/>
      <c r="D136" s="1">
        <v>3</v>
      </c>
      <c r="E136" s="49">
        <v>50.0032</v>
      </c>
      <c r="F136" s="166"/>
      <c r="G136" s="37">
        <f>E136+F134</f>
        <v>50.002699999999997</v>
      </c>
      <c r="H136" s="241"/>
      <c r="I136" s="241"/>
      <c r="J136" s="139"/>
      <c r="K136" s="317"/>
      <c r="L136" s="180"/>
      <c r="M136" s="262"/>
      <c r="N136" s="262"/>
      <c r="O136" s="180"/>
      <c r="P136" s="255"/>
      <c r="Q136" s="262"/>
      <c r="R136" s="180"/>
      <c r="S136" s="295"/>
      <c r="T136" s="180"/>
      <c r="U136" s="180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1:31" x14ac:dyDescent="0.2">
      <c r="A137" s="262"/>
      <c r="B137" s="324"/>
      <c r="C137" s="233"/>
      <c r="D137" s="1">
        <v>4</v>
      </c>
      <c r="E137" s="49">
        <v>50.002600000000001</v>
      </c>
      <c r="F137" s="166"/>
      <c r="G137" s="37">
        <f>E137+F134</f>
        <v>50.002099999999999</v>
      </c>
      <c r="H137" s="241"/>
      <c r="I137" s="241"/>
      <c r="J137" s="139"/>
      <c r="K137" s="317"/>
      <c r="L137" s="180"/>
      <c r="M137" s="262"/>
      <c r="N137" s="262"/>
      <c r="O137" s="180"/>
      <c r="P137" s="255"/>
      <c r="Q137" s="262"/>
      <c r="R137" s="180"/>
      <c r="S137" s="295"/>
      <c r="T137" s="180"/>
      <c r="U137" s="180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1:31" x14ac:dyDescent="0.2">
      <c r="A138" s="262"/>
      <c r="B138" s="324"/>
      <c r="C138" s="316"/>
      <c r="D138" s="1">
        <v>5</v>
      </c>
      <c r="E138" s="49">
        <v>50.002699999999997</v>
      </c>
      <c r="F138" s="167"/>
      <c r="G138" s="37">
        <f>E138+F134</f>
        <v>50.002199999999995</v>
      </c>
      <c r="H138" s="319"/>
      <c r="I138" s="319"/>
      <c r="J138" s="140"/>
      <c r="K138" s="318"/>
      <c r="L138" s="181"/>
      <c r="M138" s="262"/>
      <c r="N138" s="262"/>
      <c r="O138" s="180"/>
      <c r="P138" s="256"/>
      <c r="Q138" s="262"/>
      <c r="R138" s="181"/>
      <c r="S138" s="315"/>
      <c r="T138" s="181"/>
      <c r="U138" s="181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1:31" x14ac:dyDescent="0.2">
      <c r="A139" s="262"/>
      <c r="B139" s="324"/>
      <c r="C139" s="147">
        <v>100</v>
      </c>
      <c r="D139" s="1">
        <v>1</v>
      </c>
      <c r="E139" s="49">
        <v>100.001</v>
      </c>
      <c r="F139" s="182">
        <f>[1]dérive!$C$333/1000</f>
        <v>-1.1999999999972033E-3</v>
      </c>
      <c r="G139" s="12">
        <f>E139+F139</f>
        <v>99.999800000000008</v>
      </c>
      <c r="H139" s="147">
        <f>AVERAGE(G139:G143)</f>
        <v>99.999960000000002</v>
      </c>
      <c r="I139" s="147">
        <f>H139-C139</f>
        <v>-3.9999999998485691E-5</v>
      </c>
      <c r="J139" s="138">
        <f>((MAX(E139:E143)-MIN(E139:E143))/2.33)*1000</f>
        <v>8.583690986799504E-2</v>
      </c>
      <c r="K139" s="141">
        <f>5.5/3</f>
        <v>1.8333333333333333</v>
      </c>
      <c r="L139" s="138">
        <f>J139*K139</f>
        <v>0.15736766809132424</v>
      </c>
      <c r="M139" s="262"/>
      <c r="N139" s="262"/>
      <c r="O139" s="180"/>
      <c r="P139" s="254">
        <f>[1]dérive!$D$333</f>
        <v>0.3</v>
      </c>
      <c r="Q139" s="262"/>
      <c r="R139" s="138">
        <f>P139/$Q$134</f>
        <v>0.15</v>
      </c>
      <c r="S139" s="156"/>
      <c r="T139" s="138">
        <f>R139</f>
        <v>0.15</v>
      </c>
      <c r="U139" s="138">
        <f>SQRT((L139^2)+(R139^2)+(T139^2))</f>
        <v>0.26412986003195699</v>
      </c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1:31" x14ac:dyDescent="0.2">
      <c r="A140" s="262"/>
      <c r="B140" s="324"/>
      <c r="C140" s="233"/>
      <c r="D140" s="1">
        <v>2</v>
      </c>
      <c r="E140" s="49">
        <v>100.0012</v>
      </c>
      <c r="F140" s="166"/>
      <c r="G140" s="12">
        <f>E140+F139</f>
        <v>100</v>
      </c>
      <c r="H140" s="233"/>
      <c r="I140" s="233"/>
      <c r="J140" s="139"/>
      <c r="K140" s="317"/>
      <c r="L140" s="180"/>
      <c r="M140" s="262"/>
      <c r="N140" s="262"/>
      <c r="O140" s="180"/>
      <c r="P140" s="255"/>
      <c r="Q140" s="262"/>
      <c r="R140" s="180"/>
      <c r="S140" s="295"/>
      <c r="T140" s="180"/>
      <c r="U140" s="180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1:31" x14ac:dyDescent="0.2">
      <c r="A141" s="262"/>
      <c r="B141" s="324"/>
      <c r="C141" s="233"/>
      <c r="D141" s="1">
        <v>3</v>
      </c>
      <c r="E141" s="49">
        <v>100.0012</v>
      </c>
      <c r="F141" s="166"/>
      <c r="G141" s="12">
        <f>E141+F139</f>
        <v>100</v>
      </c>
      <c r="H141" s="233"/>
      <c r="I141" s="233"/>
      <c r="J141" s="139"/>
      <c r="K141" s="317"/>
      <c r="L141" s="180"/>
      <c r="M141" s="262"/>
      <c r="N141" s="262"/>
      <c r="O141" s="180"/>
      <c r="P141" s="255"/>
      <c r="Q141" s="262"/>
      <c r="R141" s="180"/>
      <c r="S141" s="295"/>
      <c r="T141" s="180"/>
      <c r="U141" s="180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1:31" x14ac:dyDescent="0.2">
      <c r="A142" s="262"/>
      <c r="B142" s="324"/>
      <c r="C142" s="233"/>
      <c r="D142" s="1">
        <v>4</v>
      </c>
      <c r="E142" s="49">
        <v>100.0012</v>
      </c>
      <c r="F142" s="166"/>
      <c r="G142" s="12">
        <f>E142+F139</f>
        <v>100</v>
      </c>
      <c r="H142" s="233"/>
      <c r="I142" s="233"/>
      <c r="J142" s="139"/>
      <c r="K142" s="317"/>
      <c r="L142" s="180"/>
      <c r="M142" s="262"/>
      <c r="N142" s="262"/>
      <c r="O142" s="180"/>
      <c r="P142" s="255"/>
      <c r="Q142" s="262"/>
      <c r="R142" s="180"/>
      <c r="S142" s="295"/>
      <c r="T142" s="180"/>
      <c r="U142" s="180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1:31" x14ac:dyDescent="0.2">
      <c r="A143" s="262"/>
      <c r="B143" s="324"/>
      <c r="C143" s="316"/>
      <c r="D143" s="1">
        <v>5</v>
      </c>
      <c r="E143" s="49">
        <v>100.0012</v>
      </c>
      <c r="F143" s="167"/>
      <c r="G143" s="12">
        <f>E143+F139</f>
        <v>100</v>
      </c>
      <c r="H143" s="316"/>
      <c r="I143" s="316"/>
      <c r="J143" s="140"/>
      <c r="K143" s="318"/>
      <c r="L143" s="181"/>
      <c r="M143" s="262"/>
      <c r="N143" s="262"/>
      <c r="O143" s="180"/>
      <c r="P143" s="256"/>
      <c r="Q143" s="262"/>
      <c r="R143" s="181"/>
      <c r="S143" s="315"/>
      <c r="T143" s="181"/>
      <c r="U143" s="181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1:31" x14ac:dyDescent="0.2">
      <c r="A144" s="262"/>
      <c r="B144" s="324"/>
      <c r="C144" s="147">
        <v>150</v>
      </c>
      <c r="D144" s="1">
        <v>1</v>
      </c>
      <c r="E144" s="49">
        <v>150.00239999999999</v>
      </c>
      <c r="F144" s="182">
        <f>[1]dérive!$C$334/1000</f>
        <v>2.9999999999859028E-3</v>
      </c>
      <c r="G144" s="12">
        <f>E144+F144</f>
        <v>150.00539999999998</v>
      </c>
      <c r="H144" s="147">
        <f>AVERAGE(G144:G148)</f>
        <v>150.00557999999998</v>
      </c>
      <c r="I144" s="147">
        <f>H144-C144</f>
        <v>5.5799999999806005E-3</v>
      </c>
      <c r="J144" s="138">
        <f>((MAX(E144:E148)-MIN(E144:E148))/2.33)*1000</f>
        <v>0.12875536481114119</v>
      </c>
      <c r="K144" s="141">
        <f>5.5/3</f>
        <v>1.8333333333333333</v>
      </c>
      <c r="L144" s="138">
        <f>J144*K144</f>
        <v>0.23605150215375884</v>
      </c>
      <c r="M144" s="262"/>
      <c r="N144" s="262"/>
      <c r="O144" s="180"/>
      <c r="P144" s="254">
        <f>[1]dérive!$D$334</f>
        <v>4</v>
      </c>
      <c r="Q144" s="262"/>
      <c r="R144" s="138">
        <f>P144/$Q$134</f>
        <v>2</v>
      </c>
      <c r="S144" s="156"/>
      <c r="T144" s="138">
        <f>R144</f>
        <v>2</v>
      </c>
      <c r="U144" s="138">
        <f>SQRT((L144^2)+(R144^2)+(T144^2))</f>
        <v>2.8382600852756688</v>
      </c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1:31" x14ac:dyDescent="0.2">
      <c r="A145" s="262"/>
      <c r="B145" s="324"/>
      <c r="C145" s="233"/>
      <c r="D145" s="1">
        <v>2</v>
      </c>
      <c r="E145" s="49">
        <v>150.0026</v>
      </c>
      <c r="F145" s="166"/>
      <c r="G145" s="12">
        <f>E145+F144</f>
        <v>150.00559999999999</v>
      </c>
      <c r="H145" s="233"/>
      <c r="I145" s="233"/>
      <c r="J145" s="139"/>
      <c r="K145" s="317"/>
      <c r="L145" s="180"/>
      <c r="M145" s="262"/>
      <c r="N145" s="262"/>
      <c r="O145" s="180"/>
      <c r="P145" s="255"/>
      <c r="Q145" s="262"/>
      <c r="R145" s="180"/>
      <c r="S145" s="295"/>
      <c r="T145" s="180"/>
      <c r="U145" s="180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1:31" x14ac:dyDescent="0.2">
      <c r="A146" s="262"/>
      <c r="B146" s="324"/>
      <c r="C146" s="233"/>
      <c r="D146" s="1">
        <v>3</v>
      </c>
      <c r="E146" s="49">
        <v>150.0027</v>
      </c>
      <c r="F146" s="166"/>
      <c r="G146" s="12">
        <f>E146+F144</f>
        <v>150.00569999999999</v>
      </c>
      <c r="H146" s="233"/>
      <c r="I146" s="233"/>
      <c r="J146" s="139"/>
      <c r="K146" s="317"/>
      <c r="L146" s="180"/>
      <c r="M146" s="262"/>
      <c r="N146" s="262"/>
      <c r="O146" s="180"/>
      <c r="P146" s="255"/>
      <c r="Q146" s="262"/>
      <c r="R146" s="180"/>
      <c r="S146" s="295"/>
      <c r="T146" s="180"/>
      <c r="U146" s="180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1:31" x14ac:dyDescent="0.2">
      <c r="A147" s="262"/>
      <c r="B147" s="324"/>
      <c r="C147" s="233"/>
      <c r="D147" s="1">
        <v>4</v>
      </c>
      <c r="E147" s="49">
        <v>150.0026</v>
      </c>
      <c r="F147" s="166"/>
      <c r="G147" s="12">
        <f>E147+F144</f>
        <v>150.00559999999999</v>
      </c>
      <c r="H147" s="233"/>
      <c r="I147" s="233"/>
      <c r="J147" s="139"/>
      <c r="K147" s="317"/>
      <c r="L147" s="180"/>
      <c r="M147" s="262"/>
      <c r="N147" s="262"/>
      <c r="O147" s="180"/>
      <c r="P147" s="255"/>
      <c r="Q147" s="262"/>
      <c r="R147" s="180"/>
      <c r="S147" s="295"/>
      <c r="T147" s="180"/>
      <c r="U147" s="180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1:31" x14ac:dyDescent="0.2">
      <c r="A148" s="262"/>
      <c r="B148" s="324"/>
      <c r="C148" s="316"/>
      <c r="D148" s="1">
        <v>5</v>
      </c>
      <c r="E148" s="49">
        <v>150.0026</v>
      </c>
      <c r="F148" s="167"/>
      <c r="G148" s="12">
        <f>E148+F144</f>
        <v>150.00559999999999</v>
      </c>
      <c r="H148" s="316"/>
      <c r="I148" s="316"/>
      <c r="J148" s="140"/>
      <c r="K148" s="318"/>
      <c r="L148" s="181"/>
      <c r="M148" s="262"/>
      <c r="N148" s="262"/>
      <c r="O148" s="180"/>
      <c r="P148" s="256"/>
      <c r="Q148" s="262"/>
      <c r="R148" s="181"/>
      <c r="S148" s="315"/>
      <c r="T148" s="181"/>
      <c r="U148" s="181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1:31" x14ac:dyDescent="0.2">
      <c r="A149" s="262"/>
      <c r="B149" s="324"/>
      <c r="C149" s="147">
        <v>200</v>
      </c>
      <c r="D149" s="1">
        <v>1</v>
      </c>
      <c r="E149" s="49">
        <v>200.0044</v>
      </c>
      <c r="F149" s="182">
        <f>[1]dérive!$C$335/1000</f>
        <v>6.0000000000002274E-3</v>
      </c>
      <c r="G149" s="12">
        <f>E149+F149</f>
        <v>200.0104</v>
      </c>
      <c r="H149" s="147">
        <f>AVERAGE(G149:G153)</f>
        <v>200.01042000000001</v>
      </c>
      <c r="I149" s="147">
        <f>H149-C149</f>
        <v>1.0420000000010532E-2</v>
      </c>
      <c r="J149" s="138">
        <f>((MAX(E149:E153)-MIN(E149:E153))/2.33)*1000</f>
        <v>0.34334763948417829</v>
      </c>
      <c r="K149" s="141">
        <f>5.5/3</f>
        <v>1.8333333333333333</v>
      </c>
      <c r="L149" s="138">
        <f>J149*K149</f>
        <v>0.62947067238766019</v>
      </c>
      <c r="M149" s="142"/>
      <c r="N149" s="142"/>
      <c r="O149" s="139"/>
      <c r="P149" s="254">
        <f>[1]dérive!$D$335</f>
        <v>5</v>
      </c>
      <c r="Q149" s="142"/>
      <c r="R149" s="138">
        <f>P149/$Q$134</f>
        <v>2.5</v>
      </c>
      <c r="S149" s="156"/>
      <c r="T149" s="138">
        <f>R149</f>
        <v>2.5</v>
      </c>
      <c r="U149" s="138">
        <f>SQRT((L149^2)+(R149^2)+(T149^2))</f>
        <v>3.5911325967438423</v>
      </c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1:31" x14ac:dyDescent="0.2">
      <c r="A150" s="262"/>
      <c r="B150" s="324"/>
      <c r="C150" s="233"/>
      <c r="D150" s="1">
        <v>2</v>
      </c>
      <c r="E150" s="49">
        <v>200.0043</v>
      </c>
      <c r="F150" s="166"/>
      <c r="G150" s="12">
        <f>E150+F149</f>
        <v>200.0103</v>
      </c>
      <c r="H150" s="233"/>
      <c r="I150" s="233"/>
      <c r="J150" s="139"/>
      <c r="K150" s="317"/>
      <c r="L150" s="180"/>
      <c r="M150" s="142"/>
      <c r="N150" s="142"/>
      <c r="O150" s="139"/>
      <c r="P150" s="255"/>
      <c r="Q150" s="142"/>
      <c r="R150" s="180"/>
      <c r="S150" s="295"/>
      <c r="T150" s="180"/>
      <c r="U150" s="180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1:31" x14ac:dyDescent="0.2">
      <c r="A151" s="262"/>
      <c r="B151" s="324"/>
      <c r="C151" s="233"/>
      <c r="D151" s="1">
        <v>3</v>
      </c>
      <c r="E151" s="49">
        <v>200.00479999999999</v>
      </c>
      <c r="F151" s="166"/>
      <c r="G151" s="12">
        <f>E151+F149</f>
        <v>200.01079999999999</v>
      </c>
      <c r="H151" s="233"/>
      <c r="I151" s="233"/>
      <c r="J151" s="139"/>
      <c r="K151" s="317"/>
      <c r="L151" s="180"/>
      <c r="M151" s="142"/>
      <c r="N151" s="142"/>
      <c r="O151" s="139"/>
      <c r="P151" s="255"/>
      <c r="Q151" s="142"/>
      <c r="R151" s="180"/>
      <c r="S151" s="295"/>
      <c r="T151" s="180"/>
      <c r="U151" s="180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1:31" x14ac:dyDescent="0.2">
      <c r="A152" s="262"/>
      <c r="B152" s="324"/>
      <c r="C152" s="233"/>
      <c r="D152" s="1">
        <v>4</v>
      </c>
      <c r="E152" s="49">
        <v>200.00460000000001</v>
      </c>
      <c r="F152" s="166"/>
      <c r="G152" s="12">
        <f>E152+F149</f>
        <v>200.01060000000001</v>
      </c>
      <c r="H152" s="233"/>
      <c r="I152" s="233"/>
      <c r="J152" s="139"/>
      <c r="K152" s="317"/>
      <c r="L152" s="180"/>
      <c r="M152" s="142"/>
      <c r="N152" s="142"/>
      <c r="O152" s="139"/>
      <c r="P152" s="255"/>
      <c r="Q152" s="142"/>
      <c r="R152" s="180"/>
      <c r="S152" s="295"/>
      <c r="T152" s="180"/>
      <c r="U152" s="180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1:31" x14ac:dyDescent="0.2">
      <c r="A153" s="262"/>
      <c r="B153" s="324"/>
      <c r="C153" s="316"/>
      <c r="D153" s="1">
        <v>5</v>
      </c>
      <c r="E153" s="49">
        <v>200.00399999999999</v>
      </c>
      <c r="F153" s="167"/>
      <c r="G153" s="12">
        <f>E153+F149</f>
        <v>200.01</v>
      </c>
      <c r="H153" s="316"/>
      <c r="I153" s="316"/>
      <c r="J153" s="140"/>
      <c r="K153" s="318"/>
      <c r="L153" s="181"/>
      <c r="M153" s="142"/>
      <c r="N153" s="142"/>
      <c r="O153" s="139"/>
      <c r="P153" s="256"/>
      <c r="Q153" s="142"/>
      <c r="R153" s="181"/>
      <c r="S153" s="315"/>
      <c r="T153" s="181"/>
      <c r="U153" s="181"/>
    </row>
    <row r="154" spans="1:31" x14ac:dyDescent="0.2">
      <c r="A154" s="262"/>
      <c r="B154" s="324"/>
      <c r="C154" s="147">
        <v>350</v>
      </c>
      <c r="D154" s="1">
        <v>1</v>
      </c>
      <c r="E154" s="67">
        <v>0.349991</v>
      </c>
      <c r="F154" s="182">
        <f>[1]dérive!$C$343/1000000</f>
        <v>4.0999999999957737E-5</v>
      </c>
      <c r="G154" s="68">
        <f>E154+F154</f>
        <v>0.35003199999999995</v>
      </c>
      <c r="H154" s="165">
        <f>AVERAGE(G154:G158)</f>
        <v>0.35002939999999994</v>
      </c>
      <c r="I154" s="147">
        <f>(H154*1000)-C154</f>
        <v>2.9399999999952797E-2</v>
      </c>
      <c r="J154" s="138">
        <f>((MAX(E154:E158)-MIN(E154:E158))/2.33)*1000</f>
        <v>2.1459227467713494E-3</v>
      </c>
      <c r="K154" s="141">
        <f>5.5/3</f>
        <v>1.8333333333333333</v>
      </c>
      <c r="L154" s="138">
        <f>J154*K154</f>
        <v>3.93419170241414E-3</v>
      </c>
      <c r="M154" s="142"/>
      <c r="N154" s="142"/>
      <c r="O154" s="142"/>
      <c r="P154" s="254">
        <f>[1]dérive!$D$343</f>
        <v>15</v>
      </c>
      <c r="Q154" s="142"/>
      <c r="R154" s="138">
        <f>P154/$Q$134</f>
        <v>7.5</v>
      </c>
      <c r="S154" s="156"/>
      <c r="T154" s="138">
        <f>R154</f>
        <v>7.5</v>
      </c>
      <c r="U154" s="138">
        <f>SQRT((L154^2)+(R154^2)+(T154^2))</f>
        <v>10.60660244743171</v>
      </c>
    </row>
    <row r="155" spans="1:31" x14ac:dyDescent="0.2">
      <c r="A155" s="262"/>
      <c r="B155" s="324"/>
      <c r="C155" s="233"/>
      <c r="D155" s="1">
        <v>2</v>
      </c>
      <c r="E155" s="67">
        <v>0.34998899999999999</v>
      </c>
      <c r="F155" s="166"/>
      <c r="G155" s="68">
        <f>E155+F154</f>
        <v>0.35002999999999995</v>
      </c>
      <c r="H155" s="236"/>
      <c r="I155" s="233"/>
      <c r="J155" s="139"/>
      <c r="K155" s="317"/>
      <c r="L155" s="180"/>
      <c r="M155" s="142"/>
      <c r="N155" s="142"/>
      <c r="O155" s="142"/>
      <c r="P155" s="255"/>
      <c r="Q155" s="142"/>
      <c r="R155" s="180"/>
      <c r="S155" s="295"/>
      <c r="T155" s="180"/>
      <c r="U155" s="180"/>
    </row>
    <row r="156" spans="1:31" x14ac:dyDescent="0.2">
      <c r="A156" s="262"/>
      <c r="B156" s="324"/>
      <c r="C156" s="233"/>
      <c r="D156" s="1">
        <v>3</v>
      </c>
      <c r="E156" s="67">
        <v>0.34998600000000002</v>
      </c>
      <c r="F156" s="166"/>
      <c r="G156" s="68">
        <f>E156+F154</f>
        <v>0.35002699999999998</v>
      </c>
      <c r="H156" s="236"/>
      <c r="I156" s="233"/>
      <c r="J156" s="139"/>
      <c r="K156" s="317"/>
      <c r="L156" s="180"/>
      <c r="M156" s="142"/>
      <c r="N156" s="142"/>
      <c r="O156" s="142"/>
      <c r="P156" s="255"/>
      <c r="Q156" s="142"/>
      <c r="R156" s="180"/>
      <c r="S156" s="295"/>
      <c r="T156" s="180"/>
      <c r="U156" s="180"/>
    </row>
    <row r="157" spans="1:31" x14ac:dyDescent="0.2">
      <c r="A157" s="262"/>
      <c r="B157" s="324"/>
      <c r="C157" s="233"/>
      <c r="D157" s="1">
        <v>4</v>
      </c>
      <c r="E157" s="67">
        <v>0.34998699999999999</v>
      </c>
      <c r="F157" s="166"/>
      <c r="G157" s="68">
        <f>E157+F154</f>
        <v>0.35002799999999995</v>
      </c>
      <c r="H157" s="236"/>
      <c r="I157" s="233"/>
      <c r="J157" s="139"/>
      <c r="K157" s="317"/>
      <c r="L157" s="180"/>
      <c r="M157" s="142"/>
      <c r="N157" s="142"/>
      <c r="O157" s="142"/>
      <c r="P157" s="255"/>
      <c r="Q157" s="142"/>
      <c r="R157" s="180"/>
      <c r="S157" s="295"/>
      <c r="T157" s="180"/>
      <c r="U157" s="180"/>
    </row>
    <row r="158" spans="1:31" x14ac:dyDescent="0.2">
      <c r="A158" s="262"/>
      <c r="B158" s="325"/>
      <c r="C158" s="316"/>
      <c r="D158" s="1">
        <v>5</v>
      </c>
      <c r="E158" s="67">
        <v>0.34998899999999999</v>
      </c>
      <c r="F158" s="167"/>
      <c r="G158" s="68">
        <f>E158+F154</f>
        <v>0.35002999999999995</v>
      </c>
      <c r="H158" s="286"/>
      <c r="I158" s="316"/>
      <c r="J158" s="140"/>
      <c r="K158" s="318"/>
      <c r="L158" s="181"/>
      <c r="M158" s="143"/>
      <c r="N158" s="143"/>
      <c r="O158" s="143"/>
      <c r="P158" s="256"/>
      <c r="Q158" s="143"/>
      <c r="R158" s="181"/>
      <c r="S158" s="315"/>
      <c r="T158" s="181"/>
      <c r="U158" s="181"/>
    </row>
    <row r="159" spans="1:31" x14ac:dyDescent="0.2">
      <c r="A159" s="142"/>
      <c r="B159" s="326" t="s">
        <v>40</v>
      </c>
      <c r="C159" s="222">
        <v>0.5</v>
      </c>
      <c r="D159" s="1">
        <v>1</v>
      </c>
      <c r="E159" s="67">
        <v>0.49996499999999999</v>
      </c>
      <c r="F159" s="182">
        <f>[1]dérive!$C$344/1000000</f>
        <v>4.1999999999986493E-5</v>
      </c>
      <c r="G159" s="13">
        <f>E159+F159</f>
        <v>0.50000699999999998</v>
      </c>
      <c r="H159" s="187">
        <f>AVERAGE(G159:G163)</f>
        <v>0.50000779999999989</v>
      </c>
      <c r="I159" s="187">
        <f>H159-C159</f>
        <v>7.7999999998912273E-6</v>
      </c>
      <c r="J159" s="138">
        <f>((MAX(E159:E163)-MIN(E159:E163))/2.33)*1000000</f>
        <v>0.8583690987133048</v>
      </c>
      <c r="K159" s="141">
        <f>5.5/3</f>
        <v>1.8333333333333333</v>
      </c>
      <c r="L159" s="138">
        <f>J159*K159</f>
        <v>1.5736766809743921</v>
      </c>
      <c r="M159" s="253">
        <v>10</v>
      </c>
      <c r="N159" s="160">
        <f>SQRT(12)</f>
        <v>3.4641016151377544</v>
      </c>
      <c r="O159" s="138">
        <f>M159/N159</f>
        <v>2.8867513459481291</v>
      </c>
      <c r="P159" s="254">
        <f>[1]dérive!$D$344</f>
        <v>17</v>
      </c>
      <c r="Q159" s="253">
        <v>2</v>
      </c>
      <c r="R159" s="138">
        <f>P159/$Q$159</f>
        <v>8.5</v>
      </c>
      <c r="S159" s="156"/>
      <c r="T159" s="138">
        <f>R159</f>
        <v>8.5</v>
      </c>
      <c r="U159" s="138">
        <f>SQRT((L159^2)+(R159^2)+(T159^2))</f>
        <v>12.123384770609345</v>
      </c>
    </row>
    <row r="160" spans="1:31" x14ac:dyDescent="0.2">
      <c r="A160" s="142"/>
      <c r="B160" s="249"/>
      <c r="C160" s="222"/>
      <c r="D160" s="1">
        <v>2</v>
      </c>
      <c r="E160" s="67">
        <v>0.49996499999999999</v>
      </c>
      <c r="F160" s="166"/>
      <c r="G160" s="13">
        <f>E160+F159</f>
        <v>0.50000699999999998</v>
      </c>
      <c r="H160" s="269"/>
      <c r="I160" s="269"/>
      <c r="J160" s="139"/>
      <c r="K160" s="317"/>
      <c r="L160" s="180"/>
      <c r="M160" s="168"/>
      <c r="N160" s="262"/>
      <c r="O160" s="180"/>
      <c r="P160" s="255"/>
      <c r="Q160" s="168"/>
      <c r="R160" s="180"/>
      <c r="S160" s="295"/>
      <c r="T160" s="180"/>
      <c r="U160" s="180"/>
    </row>
    <row r="161" spans="1:21" x14ac:dyDescent="0.2">
      <c r="A161" s="142"/>
      <c r="B161" s="249"/>
      <c r="C161" s="222"/>
      <c r="D161" s="1">
        <v>3</v>
      </c>
      <c r="E161" s="67">
        <v>0.49996499999999999</v>
      </c>
      <c r="F161" s="166"/>
      <c r="G161" s="13">
        <f>E161+F159</f>
        <v>0.50000699999999998</v>
      </c>
      <c r="H161" s="269"/>
      <c r="I161" s="269"/>
      <c r="J161" s="139"/>
      <c r="K161" s="317"/>
      <c r="L161" s="180"/>
      <c r="M161" s="168"/>
      <c r="N161" s="262"/>
      <c r="O161" s="180"/>
      <c r="P161" s="255"/>
      <c r="Q161" s="168"/>
      <c r="R161" s="180"/>
      <c r="S161" s="295"/>
      <c r="T161" s="180"/>
      <c r="U161" s="180"/>
    </row>
    <row r="162" spans="1:21" x14ac:dyDescent="0.2">
      <c r="A162" s="142"/>
      <c r="B162" s="249"/>
      <c r="C162" s="222"/>
      <c r="D162" s="1">
        <v>4</v>
      </c>
      <c r="E162" s="67">
        <v>0.49996699999999999</v>
      </c>
      <c r="F162" s="166"/>
      <c r="G162" s="13">
        <f>E162+F159</f>
        <v>0.50000899999999993</v>
      </c>
      <c r="H162" s="269"/>
      <c r="I162" s="269"/>
      <c r="J162" s="139"/>
      <c r="K162" s="317"/>
      <c r="L162" s="180"/>
      <c r="M162" s="168"/>
      <c r="N162" s="262"/>
      <c r="O162" s="180"/>
      <c r="P162" s="255"/>
      <c r="Q162" s="168"/>
      <c r="R162" s="180"/>
      <c r="S162" s="295"/>
      <c r="T162" s="180"/>
      <c r="U162" s="180"/>
    </row>
    <row r="163" spans="1:21" x14ac:dyDescent="0.2">
      <c r="A163" s="142"/>
      <c r="B163" s="249"/>
      <c r="C163" s="222"/>
      <c r="D163" s="1">
        <v>5</v>
      </c>
      <c r="E163" s="67">
        <v>0.49996699999999999</v>
      </c>
      <c r="F163" s="167"/>
      <c r="G163" s="13">
        <f>E163+F159</f>
        <v>0.50000899999999993</v>
      </c>
      <c r="H163" s="320"/>
      <c r="I163" s="320"/>
      <c r="J163" s="140"/>
      <c r="K163" s="318"/>
      <c r="L163" s="181"/>
      <c r="M163" s="168"/>
      <c r="N163" s="262"/>
      <c r="O163" s="180"/>
      <c r="P163" s="256"/>
      <c r="Q163" s="168"/>
      <c r="R163" s="181"/>
      <c r="S163" s="315"/>
      <c r="T163" s="181"/>
      <c r="U163" s="181"/>
    </row>
    <row r="164" spans="1:21" x14ac:dyDescent="0.2">
      <c r="A164" s="142"/>
      <c r="B164" s="249"/>
      <c r="C164" s="187">
        <v>1</v>
      </c>
      <c r="D164" s="1">
        <v>1</v>
      </c>
      <c r="E164" s="67">
        <v>1.000013</v>
      </c>
      <c r="F164" s="182">
        <f>[1]dérive!$C$345/1000000</f>
        <v>3.6999999999953737E-5</v>
      </c>
      <c r="G164" s="13">
        <f>E164+F164</f>
        <v>1.0000499999999999</v>
      </c>
      <c r="H164" s="187">
        <f>AVERAGE(G164:G168)</f>
        <v>1.0000484000000001</v>
      </c>
      <c r="I164" s="187">
        <f>H164-C164</f>
        <v>4.8400000000059507E-5</v>
      </c>
      <c r="J164" s="138">
        <f>((MAX(E164:E168)-MIN(E164:E168))/2.33)*1000000</f>
        <v>2.1459227467951738</v>
      </c>
      <c r="K164" s="141">
        <f>5.5/3</f>
        <v>1.8333333333333333</v>
      </c>
      <c r="L164" s="138">
        <f>J164*K164</f>
        <v>3.9341917024578184</v>
      </c>
      <c r="M164" s="168"/>
      <c r="N164" s="262"/>
      <c r="O164" s="180"/>
      <c r="P164" s="254">
        <f>[1]dérive!$D$345</f>
        <v>13</v>
      </c>
      <c r="Q164" s="168"/>
      <c r="R164" s="138">
        <f>P164/$Q$159</f>
        <v>6.5</v>
      </c>
      <c r="S164" s="156"/>
      <c r="T164" s="138">
        <f>R164</f>
        <v>6.5</v>
      </c>
      <c r="U164" s="138">
        <f>SQRT((L164^2)+(R164^2)+(T164^2))</f>
        <v>9.9988931563292507</v>
      </c>
    </row>
    <row r="165" spans="1:21" x14ac:dyDescent="0.2">
      <c r="A165" s="142"/>
      <c r="B165" s="249"/>
      <c r="C165" s="269"/>
      <c r="D165" s="1">
        <v>2</v>
      </c>
      <c r="E165" s="67">
        <v>1.000014</v>
      </c>
      <c r="F165" s="166"/>
      <c r="G165" s="13">
        <f>E165+F164</f>
        <v>1.000051</v>
      </c>
      <c r="H165" s="269"/>
      <c r="I165" s="269"/>
      <c r="J165" s="139"/>
      <c r="K165" s="317"/>
      <c r="L165" s="180"/>
      <c r="M165" s="168"/>
      <c r="N165" s="262"/>
      <c r="O165" s="180"/>
      <c r="P165" s="255"/>
      <c r="Q165" s="168"/>
      <c r="R165" s="180"/>
      <c r="S165" s="295"/>
      <c r="T165" s="180"/>
      <c r="U165" s="180"/>
    </row>
    <row r="166" spans="1:21" x14ac:dyDescent="0.2">
      <c r="A166" s="142"/>
      <c r="B166" s="249"/>
      <c r="C166" s="269"/>
      <c r="D166" s="1">
        <v>3</v>
      </c>
      <c r="E166" s="67">
        <v>1.0000089999999999</v>
      </c>
      <c r="F166" s="166"/>
      <c r="G166" s="13">
        <f>E166+F164</f>
        <v>1.0000459999999998</v>
      </c>
      <c r="H166" s="269"/>
      <c r="I166" s="269"/>
      <c r="J166" s="139"/>
      <c r="K166" s="317"/>
      <c r="L166" s="180"/>
      <c r="M166" s="168"/>
      <c r="N166" s="262"/>
      <c r="O166" s="180"/>
      <c r="P166" s="255"/>
      <c r="Q166" s="168"/>
      <c r="R166" s="180"/>
      <c r="S166" s="295"/>
      <c r="T166" s="180"/>
      <c r="U166" s="180"/>
    </row>
    <row r="167" spans="1:21" x14ac:dyDescent="0.2">
      <c r="A167" s="142"/>
      <c r="B167" s="249"/>
      <c r="C167" s="269"/>
      <c r="D167" s="1">
        <v>4</v>
      </c>
      <c r="E167" s="67">
        <v>1.000011</v>
      </c>
      <c r="F167" s="166"/>
      <c r="G167" s="13">
        <f>E167+F164</f>
        <v>1.000048</v>
      </c>
      <c r="H167" s="269"/>
      <c r="I167" s="269"/>
      <c r="J167" s="139"/>
      <c r="K167" s="317"/>
      <c r="L167" s="180"/>
      <c r="M167" s="168"/>
      <c r="N167" s="262"/>
      <c r="O167" s="180"/>
      <c r="P167" s="255"/>
      <c r="Q167" s="168"/>
      <c r="R167" s="180"/>
      <c r="S167" s="295"/>
      <c r="T167" s="180"/>
      <c r="U167" s="180"/>
    </row>
    <row r="168" spans="1:21" x14ac:dyDescent="0.2">
      <c r="A168" s="142"/>
      <c r="B168" s="249"/>
      <c r="C168" s="320"/>
      <c r="D168" s="1">
        <v>5</v>
      </c>
      <c r="E168" s="67">
        <v>1.0000100000000001</v>
      </c>
      <c r="F168" s="167"/>
      <c r="G168" s="13">
        <f>E168+F164</f>
        <v>1.0000469999999999</v>
      </c>
      <c r="H168" s="320"/>
      <c r="I168" s="320"/>
      <c r="J168" s="140"/>
      <c r="K168" s="318"/>
      <c r="L168" s="181"/>
      <c r="M168" s="168"/>
      <c r="N168" s="262"/>
      <c r="O168" s="180"/>
      <c r="P168" s="256"/>
      <c r="Q168" s="168"/>
      <c r="R168" s="181"/>
      <c r="S168" s="315"/>
      <c r="T168" s="181"/>
      <c r="U168" s="181"/>
    </row>
    <row r="169" spans="1:21" x14ac:dyDescent="0.2">
      <c r="A169" s="142"/>
      <c r="B169" s="249"/>
      <c r="C169" s="222">
        <v>1.5</v>
      </c>
      <c r="D169" s="1">
        <v>1</v>
      </c>
      <c r="E169" s="67">
        <v>1.5000530000000001</v>
      </c>
      <c r="F169" s="182">
        <f>[1]dérive!$C$346/1000000</f>
        <v>1.0000000000065512E-5</v>
      </c>
      <c r="G169" s="13">
        <f>E169+F169</f>
        <v>1.5000630000000001</v>
      </c>
      <c r="H169" s="187">
        <f>AVERAGE(G169:G173)</f>
        <v>1.5000618000000001</v>
      </c>
      <c r="I169" s="187">
        <f>H169-C169</f>
        <v>6.1800000000111766E-5</v>
      </c>
      <c r="J169" s="138">
        <f>((MAX(E169:E173)-MIN(E169:E173))/2.33)*1000000</f>
        <v>1.7167381973789604</v>
      </c>
      <c r="K169" s="141">
        <f>5.5/3</f>
        <v>1.8333333333333333</v>
      </c>
      <c r="L169" s="138">
        <f>J169*K169</f>
        <v>3.1473533618614273</v>
      </c>
      <c r="M169" s="168"/>
      <c r="N169" s="262"/>
      <c r="O169" s="180"/>
      <c r="P169" s="254">
        <f>[1]dérive!$D$346</f>
        <v>80</v>
      </c>
      <c r="Q169" s="168"/>
      <c r="R169" s="138">
        <f>P169/$Q$159</f>
        <v>40</v>
      </c>
      <c r="S169" s="156"/>
      <c r="T169" s="138">
        <f>R169</f>
        <v>40</v>
      </c>
      <c r="U169" s="138">
        <f>SQRT((L169^2)+(R169^2)+(T169^2))</f>
        <v>56.656030863310754</v>
      </c>
    </row>
    <row r="170" spans="1:21" x14ac:dyDescent="0.2">
      <c r="A170" s="142"/>
      <c r="B170" s="249"/>
      <c r="C170" s="222"/>
      <c r="D170" s="1">
        <v>2</v>
      </c>
      <c r="E170" s="67">
        <v>1.500054</v>
      </c>
      <c r="F170" s="166"/>
      <c r="G170" s="13">
        <f>E170+F169</f>
        <v>1.5000640000000001</v>
      </c>
      <c r="H170" s="269"/>
      <c r="I170" s="269"/>
      <c r="J170" s="139"/>
      <c r="K170" s="317"/>
      <c r="L170" s="180"/>
      <c r="M170" s="168"/>
      <c r="N170" s="262"/>
      <c r="O170" s="180"/>
      <c r="P170" s="255"/>
      <c r="Q170" s="168"/>
      <c r="R170" s="180"/>
      <c r="S170" s="295"/>
      <c r="T170" s="180"/>
      <c r="U170" s="180"/>
    </row>
    <row r="171" spans="1:21" x14ac:dyDescent="0.2">
      <c r="A171" s="142"/>
      <c r="B171" s="249"/>
      <c r="C171" s="222"/>
      <c r="D171" s="1">
        <v>3</v>
      </c>
      <c r="E171" s="67">
        <v>1.5000519999999999</v>
      </c>
      <c r="F171" s="166"/>
      <c r="G171" s="13">
        <f>E171+F169</f>
        <v>1.500062</v>
      </c>
      <c r="H171" s="269"/>
      <c r="I171" s="269"/>
      <c r="J171" s="139"/>
      <c r="K171" s="317"/>
      <c r="L171" s="180"/>
      <c r="M171" s="168"/>
      <c r="N171" s="262"/>
      <c r="O171" s="180"/>
      <c r="P171" s="255"/>
      <c r="Q171" s="168"/>
      <c r="R171" s="180"/>
      <c r="S171" s="295"/>
      <c r="T171" s="180"/>
      <c r="U171" s="180"/>
    </row>
    <row r="172" spans="1:21" x14ac:dyDescent="0.2">
      <c r="A172" s="142"/>
      <c r="B172" s="249"/>
      <c r="C172" s="222"/>
      <c r="D172" s="1">
        <v>4</v>
      </c>
      <c r="E172" s="67">
        <v>1.5000500000000001</v>
      </c>
      <c r="F172" s="166"/>
      <c r="G172" s="13">
        <f>E172+F169</f>
        <v>1.5000600000000002</v>
      </c>
      <c r="H172" s="269"/>
      <c r="I172" s="269"/>
      <c r="J172" s="139"/>
      <c r="K172" s="317"/>
      <c r="L172" s="180"/>
      <c r="M172" s="168"/>
      <c r="N172" s="262"/>
      <c r="O172" s="180"/>
      <c r="P172" s="255"/>
      <c r="Q172" s="168"/>
      <c r="R172" s="180"/>
      <c r="S172" s="295"/>
      <c r="T172" s="180"/>
      <c r="U172" s="180"/>
    </row>
    <row r="173" spans="1:21" x14ac:dyDescent="0.2">
      <c r="A173" s="142"/>
      <c r="B173" s="249"/>
      <c r="C173" s="222"/>
      <c r="D173" s="1">
        <v>5</v>
      </c>
      <c r="E173" s="67">
        <v>1.5000500000000001</v>
      </c>
      <c r="F173" s="167"/>
      <c r="G173" s="13">
        <f>E173+F169</f>
        <v>1.5000600000000002</v>
      </c>
      <c r="H173" s="320"/>
      <c r="I173" s="320"/>
      <c r="J173" s="140"/>
      <c r="K173" s="318"/>
      <c r="L173" s="181"/>
      <c r="M173" s="168"/>
      <c r="N173" s="262"/>
      <c r="O173" s="180"/>
      <c r="P173" s="256"/>
      <c r="Q173" s="168"/>
      <c r="R173" s="181"/>
      <c r="S173" s="315"/>
      <c r="T173" s="181"/>
      <c r="U173" s="181"/>
    </row>
    <row r="174" spans="1:21" x14ac:dyDescent="0.2">
      <c r="A174" s="142"/>
      <c r="B174" s="249"/>
      <c r="C174" s="222">
        <v>2</v>
      </c>
      <c r="D174" s="1">
        <v>1</v>
      </c>
      <c r="E174" s="67">
        <v>2.0001000000000002</v>
      </c>
      <c r="F174" s="182">
        <f>[1]dérive!$C$347/1000000</f>
        <v>1.2999999999996348E-4</v>
      </c>
      <c r="G174" s="13">
        <f>E174+F174</f>
        <v>2.0002300000000002</v>
      </c>
      <c r="H174" s="187">
        <f>AVERAGE(G174:G178)</f>
        <v>2.0002224000000002</v>
      </c>
      <c r="I174" s="187">
        <f>H174-C174</f>
        <v>2.2240000000017801E-4</v>
      </c>
      <c r="J174" s="138">
        <f>((MAX(E174:E178)-MIN(E174:E178))/2.33)*1000000</f>
        <v>5.579399141648393</v>
      </c>
      <c r="K174" s="141">
        <f>5.5/3</f>
        <v>1.8333333333333333</v>
      </c>
      <c r="L174" s="138">
        <f>J174*K174</f>
        <v>10.228898426355387</v>
      </c>
      <c r="M174" s="168"/>
      <c r="N174" s="142"/>
      <c r="O174" s="139"/>
      <c r="P174" s="254">
        <f>[1]dérive!$D$347</f>
        <v>100</v>
      </c>
      <c r="Q174" s="168"/>
      <c r="R174" s="138">
        <f>P174/$Q$159</f>
        <v>50</v>
      </c>
      <c r="S174" s="156"/>
      <c r="T174" s="138">
        <f>R174</f>
        <v>50</v>
      </c>
      <c r="U174" s="138">
        <f>SQRT((L174^2)+(R174^2)+(T174^2))</f>
        <v>71.446695955913142</v>
      </c>
    </row>
    <row r="175" spans="1:21" x14ac:dyDescent="0.2">
      <c r="A175" s="142"/>
      <c r="B175" s="249"/>
      <c r="C175" s="222"/>
      <c r="D175" s="1">
        <v>2</v>
      </c>
      <c r="E175" s="67">
        <v>2.0000900000000001</v>
      </c>
      <c r="F175" s="166"/>
      <c r="G175" s="13">
        <f>E175+F174</f>
        <v>2.0002200000000001</v>
      </c>
      <c r="H175" s="269"/>
      <c r="I175" s="269"/>
      <c r="J175" s="139"/>
      <c r="K175" s="317"/>
      <c r="L175" s="180"/>
      <c r="M175" s="168"/>
      <c r="N175" s="142"/>
      <c r="O175" s="139"/>
      <c r="P175" s="255"/>
      <c r="Q175" s="168"/>
      <c r="R175" s="180"/>
      <c r="S175" s="295"/>
      <c r="T175" s="180"/>
      <c r="U175" s="180"/>
    </row>
    <row r="176" spans="1:21" x14ac:dyDescent="0.2">
      <c r="A176" s="142"/>
      <c r="B176" s="249"/>
      <c r="C176" s="222"/>
      <c r="D176" s="1">
        <v>3</v>
      </c>
      <c r="E176" s="67">
        <v>2.0000870000000002</v>
      </c>
      <c r="F176" s="166"/>
      <c r="G176" s="13">
        <f>E176+F174</f>
        <v>2.0002170000000001</v>
      </c>
      <c r="H176" s="269"/>
      <c r="I176" s="269"/>
      <c r="J176" s="139"/>
      <c r="K176" s="317"/>
      <c r="L176" s="180"/>
      <c r="M176" s="168"/>
      <c r="N176" s="142"/>
      <c r="O176" s="139"/>
      <c r="P176" s="255"/>
      <c r="Q176" s="168"/>
      <c r="R176" s="180"/>
      <c r="S176" s="295"/>
      <c r="T176" s="180"/>
      <c r="U176" s="180"/>
    </row>
    <row r="177" spans="1:21" x14ac:dyDescent="0.2">
      <c r="A177" s="142"/>
      <c r="B177" s="249"/>
      <c r="C177" s="222"/>
      <c r="D177" s="1">
        <v>4</v>
      </c>
      <c r="E177" s="67">
        <v>2.0000870000000002</v>
      </c>
      <c r="F177" s="166"/>
      <c r="G177" s="13">
        <f>E177+F174</f>
        <v>2.0002170000000001</v>
      </c>
      <c r="H177" s="269"/>
      <c r="I177" s="269"/>
      <c r="J177" s="139"/>
      <c r="K177" s="317"/>
      <c r="L177" s="180"/>
      <c r="M177" s="168"/>
      <c r="N177" s="142"/>
      <c r="O177" s="139"/>
      <c r="P177" s="255"/>
      <c r="Q177" s="168"/>
      <c r="R177" s="180"/>
      <c r="S177" s="295"/>
      <c r="T177" s="180"/>
      <c r="U177" s="180"/>
    </row>
    <row r="178" spans="1:21" x14ac:dyDescent="0.2">
      <c r="A178" s="142"/>
      <c r="B178" s="249"/>
      <c r="C178" s="222"/>
      <c r="D178" s="1">
        <v>5</v>
      </c>
      <c r="E178" s="67">
        <v>2.0000979999999999</v>
      </c>
      <c r="F178" s="167"/>
      <c r="G178" s="13">
        <f>E178+F174</f>
        <v>2.0002279999999999</v>
      </c>
      <c r="H178" s="320"/>
      <c r="I178" s="320"/>
      <c r="J178" s="140"/>
      <c r="K178" s="318"/>
      <c r="L178" s="181"/>
      <c r="M178" s="168"/>
      <c r="N178" s="142"/>
      <c r="O178" s="139"/>
      <c r="P178" s="256"/>
      <c r="Q178" s="168"/>
      <c r="R178" s="181"/>
      <c r="S178" s="315"/>
      <c r="T178" s="181"/>
      <c r="U178" s="181"/>
    </row>
    <row r="179" spans="1:21" x14ac:dyDescent="0.2">
      <c r="A179" s="142"/>
      <c r="B179" s="142"/>
      <c r="C179" s="222">
        <v>3.5</v>
      </c>
      <c r="D179" s="1">
        <v>1</v>
      </c>
      <c r="E179" s="48">
        <v>3.4982199999999999</v>
      </c>
      <c r="F179" s="182">
        <f>[1]dérive!$C$350/1000000</f>
        <v>1.0000000000021103E-10</v>
      </c>
      <c r="G179" s="13">
        <f>E179+F179</f>
        <v>3.4982200000999999</v>
      </c>
      <c r="H179" s="187">
        <f>AVERAGE(G179:G183)</f>
        <v>3.4980800001000008</v>
      </c>
      <c r="I179" s="187">
        <f>H179-C179</f>
        <v>-1.9199998999992474E-3</v>
      </c>
      <c r="J179" s="138">
        <f>((MAX(E179:E183)-MIN(E179:E183))/2.33)*1000000</f>
        <v>85.836909871235179</v>
      </c>
      <c r="K179" s="141">
        <f>5.5/3</f>
        <v>1.8333333333333333</v>
      </c>
      <c r="L179" s="138">
        <f>J179*K179</f>
        <v>157.3676680972645</v>
      </c>
      <c r="M179" s="142"/>
      <c r="N179" s="142"/>
      <c r="O179" s="142"/>
      <c r="P179" s="254">
        <f>[1]dérive!$D$350</f>
        <v>400</v>
      </c>
      <c r="Q179" s="142"/>
      <c r="R179" s="138">
        <f>P179/$Q$159</f>
        <v>200</v>
      </c>
      <c r="S179" s="156"/>
      <c r="T179" s="138">
        <f>R179</f>
        <v>200</v>
      </c>
      <c r="U179" s="138">
        <f>SQRT((L179^2)+(R179^2)+(T179^2))</f>
        <v>323.67357470508892</v>
      </c>
    </row>
    <row r="180" spans="1:21" x14ac:dyDescent="0.2">
      <c r="A180" s="142"/>
      <c r="B180" s="142"/>
      <c r="C180" s="222"/>
      <c r="D180" s="1">
        <v>2</v>
      </c>
      <c r="E180" s="48">
        <v>3.4980199999999999</v>
      </c>
      <c r="F180" s="166"/>
      <c r="G180" s="13">
        <f>E180+F179</f>
        <v>3.4980200000999999</v>
      </c>
      <c r="H180" s="269"/>
      <c r="I180" s="269"/>
      <c r="J180" s="139"/>
      <c r="K180" s="317"/>
      <c r="L180" s="180"/>
      <c r="M180" s="142"/>
      <c r="N180" s="142"/>
      <c r="O180" s="142"/>
      <c r="P180" s="255"/>
      <c r="Q180" s="142"/>
      <c r="R180" s="180"/>
      <c r="S180" s="295"/>
      <c r="T180" s="180"/>
      <c r="U180" s="180"/>
    </row>
    <row r="181" spans="1:21" x14ac:dyDescent="0.2">
      <c r="A181" s="142"/>
      <c r="B181" s="142"/>
      <c r="C181" s="222"/>
      <c r="D181" s="1">
        <v>3</v>
      </c>
      <c r="E181" s="48">
        <v>3.4980500000000001</v>
      </c>
      <c r="F181" s="166"/>
      <c r="G181" s="13">
        <f>E181+F179</f>
        <v>3.4980500001000001</v>
      </c>
      <c r="H181" s="269"/>
      <c r="I181" s="269"/>
      <c r="J181" s="139"/>
      <c r="K181" s="317"/>
      <c r="L181" s="180"/>
      <c r="M181" s="142"/>
      <c r="N181" s="142"/>
      <c r="O181" s="142"/>
      <c r="P181" s="255"/>
      <c r="Q181" s="142"/>
      <c r="R181" s="180"/>
      <c r="S181" s="295"/>
      <c r="T181" s="180"/>
      <c r="U181" s="180"/>
    </row>
    <row r="182" spans="1:21" x14ac:dyDescent="0.2">
      <c r="A182" s="142"/>
      <c r="B182" s="142"/>
      <c r="C182" s="222"/>
      <c r="D182" s="1">
        <v>4</v>
      </c>
      <c r="E182" s="48">
        <v>3.49803</v>
      </c>
      <c r="F182" s="166"/>
      <c r="G182" s="13">
        <f>E182+F179</f>
        <v>3.4980300001</v>
      </c>
      <c r="H182" s="269"/>
      <c r="I182" s="269"/>
      <c r="J182" s="139"/>
      <c r="K182" s="317"/>
      <c r="L182" s="180"/>
      <c r="M182" s="142"/>
      <c r="N182" s="142"/>
      <c r="O182" s="142"/>
      <c r="P182" s="255"/>
      <c r="Q182" s="142"/>
      <c r="R182" s="180"/>
      <c r="S182" s="295"/>
      <c r="T182" s="180"/>
      <c r="U182" s="180"/>
    </row>
    <row r="183" spans="1:21" x14ac:dyDescent="0.2">
      <c r="A183" s="142"/>
      <c r="B183" s="143"/>
      <c r="C183" s="222"/>
      <c r="D183" s="1">
        <v>5</v>
      </c>
      <c r="E183" s="48">
        <v>3.4980799999999999</v>
      </c>
      <c r="F183" s="167"/>
      <c r="G183" s="13">
        <f>E183+F179</f>
        <v>3.4980800000999999</v>
      </c>
      <c r="H183" s="320"/>
      <c r="I183" s="320"/>
      <c r="J183" s="140"/>
      <c r="K183" s="318"/>
      <c r="L183" s="181"/>
      <c r="M183" s="143"/>
      <c r="N183" s="143"/>
      <c r="O183" s="143"/>
      <c r="P183" s="256"/>
      <c r="Q183" s="143"/>
      <c r="R183" s="181"/>
      <c r="S183" s="315"/>
      <c r="T183" s="181"/>
      <c r="U183" s="181"/>
    </row>
    <row r="184" spans="1:21" x14ac:dyDescent="0.2">
      <c r="A184" s="142"/>
      <c r="B184" s="160" t="s">
        <v>41</v>
      </c>
      <c r="C184" s="220">
        <v>5</v>
      </c>
      <c r="D184" s="1">
        <v>1</v>
      </c>
      <c r="E184" s="48">
        <v>4.9987300000000001</v>
      </c>
      <c r="F184" s="182">
        <f>[1]dérive!$C$351/1000000</f>
        <v>2.0000000000042205E-10</v>
      </c>
      <c r="G184" s="37">
        <f>E184+F184</f>
        <v>4.9987300002000001</v>
      </c>
      <c r="H184" s="153">
        <f>AVERAGE(G184:G188)</f>
        <v>4.9987040002000001</v>
      </c>
      <c r="I184" s="153">
        <f>H184-C184</f>
        <v>-1.2959997999999473E-3</v>
      </c>
      <c r="J184" s="138">
        <f>((MAX(E184:E188)-MIN(E184:E188))/2.33)*1000000</f>
        <v>81.545064377644835</v>
      </c>
      <c r="K184" s="141">
        <f>5.5/3</f>
        <v>1.8333333333333333</v>
      </c>
      <c r="L184" s="138">
        <f>J184*K184</f>
        <v>149.49928469234885</v>
      </c>
      <c r="M184" s="160">
        <v>100</v>
      </c>
      <c r="N184" s="160">
        <f>SQRT(12)</f>
        <v>3.4641016151377544</v>
      </c>
      <c r="O184" s="208">
        <f>M184/N184</f>
        <v>28.867513459481291</v>
      </c>
      <c r="P184" s="254">
        <f>[1]dérive!$D$351</f>
        <v>400</v>
      </c>
      <c r="Q184" s="161">
        <v>2</v>
      </c>
      <c r="R184" s="208">
        <f>P184/$Q$184</f>
        <v>200</v>
      </c>
      <c r="S184" s="156"/>
      <c r="T184" s="138">
        <f>R184</f>
        <v>200</v>
      </c>
      <c r="U184" s="138">
        <f>SQRT((L184^2)+(R184^2)+(T184^2))</f>
        <v>319.92192191771414</v>
      </c>
    </row>
    <row r="185" spans="1:21" x14ac:dyDescent="0.2">
      <c r="A185" s="142"/>
      <c r="B185" s="142"/>
      <c r="C185" s="220"/>
      <c r="D185" s="1">
        <v>2</v>
      </c>
      <c r="E185" s="48">
        <v>4.9988099999999998</v>
      </c>
      <c r="F185" s="166"/>
      <c r="G185" s="37">
        <f>E185+F184</f>
        <v>4.9988100001999998</v>
      </c>
      <c r="H185" s="241"/>
      <c r="I185" s="241"/>
      <c r="J185" s="139"/>
      <c r="K185" s="317"/>
      <c r="L185" s="180"/>
      <c r="M185" s="142"/>
      <c r="N185" s="142"/>
      <c r="O185" s="162"/>
      <c r="P185" s="255"/>
      <c r="Q185" s="162"/>
      <c r="R185" s="208"/>
      <c r="S185" s="295"/>
      <c r="T185" s="180"/>
      <c r="U185" s="180"/>
    </row>
    <row r="186" spans="1:21" x14ac:dyDescent="0.2">
      <c r="A186" s="142"/>
      <c r="B186" s="142"/>
      <c r="C186" s="220"/>
      <c r="D186" s="1">
        <v>3</v>
      </c>
      <c r="E186" s="48">
        <v>4.9986199999999998</v>
      </c>
      <c r="F186" s="166"/>
      <c r="G186" s="37">
        <f>E186+F184</f>
        <v>4.9986200001999999</v>
      </c>
      <c r="H186" s="241"/>
      <c r="I186" s="241"/>
      <c r="J186" s="139"/>
      <c r="K186" s="317"/>
      <c r="L186" s="180"/>
      <c r="M186" s="142"/>
      <c r="N186" s="142"/>
      <c r="O186" s="162"/>
      <c r="P186" s="255"/>
      <c r="Q186" s="162"/>
      <c r="R186" s="208"/>
      <c r="S186" s="295"/>
      <c r="T186" s="180"/>
      <c r="U186" s="180"/>
    </row>
    <row r="187" spans="1:21" x14ac:dyDescent="0.2">
      <c r="A187" s="142"/>
      <c r="B187" s="142"/>
      <c r="C187" s="220"/>
      <c r="D187" s="1">
        <v>4</v>
      </c>
      <c r="E187" s="48">
        <v>4.9986499999999996</v>
      </c>
      <c r="F187" s="166"/>
      <c r="G187" s="37">
        <f>E187+F184</f>
        <v>4.9986500001999996</v>
      </c>
      <c r="H187" s="241"/>
      <c r="I187" s="241"/>
      <c r="J187" s="139"/>
      <c r="K187" s="317"/>
      <c r="L187" s="180"/>
      <c r="M187" s="142"/>
      <c r="N187" s="142"/>
      <c r="O187" s="162"/>
      <c r="P187" s="255"/>
      <c r="Q187" s="162"/>
      <c r="R187" s="208"/>
      <c r="S187" s="295"/>
      <c r="T187" s="180"/>
      <c r="U187" s="180"/>
    </row>
    <row r="188" spans="1:21" x14ac:dyDescent="0.2">
      <c r="A188" s="142"/>
      <c r="B188" s="142"/>
      <c r="C188" s="220"/>
      <c r="D188" s="1">
        <v>5</v>
      </c>
      <c r="E188" s="48">
        <v>4.99871</v>
      </c>
      <c r="F188" s="167"/>
      <c r="G188" s="37">
        <f>E188+F184</f>
        <v>4.9987100002</v>
      </c>
      <c r="H188" s="319"/>
      <c r="I188" s="319"/>
      <c r="J188" s="140"/>
      <c r="K188" s="318"/>
      <c r="L188" s="181"/>
      <c r="M188" s="142"/>
      <c r="N188" s="142"/>
      <c r="O188" s="162"/>
      <c r="P188" s="256"/>
      <c r="Q188" s="162"/>
      <c r="R188" s="208"/>
      <c r="S188" s="315"/>
      <c r="T188" s="181"/>
      <c r="U188" s="181"/>
    </row>
    <row r="189" spans="1:21" x14ac:dyDescent="0.2">
      <c r="A189" s="142"/>
      <c r="B189" s="142"/>
      <c r="C189" s="220">
        <v>10</v>
      </c>
      <c r="D189" s="1">
        <v>1</v>
      </c>
      <c r="E189" s="48">
        <v>9.9955400000000001</v>
      </c>
      <c r="F189" s="182">
        <f>[1]dérive!$C$352/1000000</f>
        <v>2.9999999999930082E-10</v>
      </c>
      <c r="G189" s="37">
        <f>E189+F189</f>
        <v>9.9955400003000001</v>
      </c>
      <c r="H189" s="153">
        <f>AVERAGE(G189:G193)</f>
        <v>9.9953480002999999</v>
      </c>
      <c r="I189" s="153">
        <f>H189-C189</f>
        <v>-4.6519997000000757E-3</v>
      </c>
      <c r="J189" s="138">
        <f>((MAX(E189:E193)-MIN(E189:E193))/2.33)*1000000</f>
        <v>128.75536480656689</v>
      </c>
      <c r="K189" s="141">
        <f>5.5/3</f>
        <v>1.8333333333333333</v>
      </c>
      <c r="L189" s="138">
        <f>J189*K189</f>
        <v>236.05150214537261</v>
      </c>
      <c r="M189" s="142"/>
      <c r="N189" s="142"/>
      <c r="O189" s="162"/>
      <c r="P189" s="254">
        <f>[1]dérive!$D$352</f>
        <v>300</v>
      </c>
      <c r="Q189" s="162"/>
      <c r="R189" s="208">
        <f>P189/$Q$184</f>
        <v>150</v>
      </c>
      <c r="S189" s="156"/>
      <c r="T189" s="138">
        <f>R189</f>
        <v>150</v>
      </c>
      <c r="U189" s="138">
        <f>SQRT((L189^2)+(R189^2)+(T189^2))</f>
        <v>317.36463518339099</v>
      </c>
    </row>
    <row r="190" spans="1:21" x14ac:dyDescent="0.2">
      <c r="A190" s="142"/>
      <c r="B190" s="142"/>
      <c r="C190" s="220"/>
      <c r="D190" s="1">
        <v>2</v>
      </c>
      <c r="E190" s="48">
        <v>9.9952799999999993</v>
      </c>
      <c r="F190" s="166"/>
      <c r="G190" s="37">
        <f>E190+F189</f>
        <v>9.9952800002999993</v>
      </c>
      <c r="H190" s="241"/>
      <c r="I190" s="241"/>
      <c r="J190" s="139"/>
      <c r="K190" s="317"/>
      <c r="L190" s="180"/>
      <c r="M190" s="142"/>
      <c r="N190" s="142"/>
      <c r="O190" s="162"/>
      <c r="P190" s="255"/>
      <c r="Q190" s="162"/>
      <c r="R190" s="208"/>
      <c r="S190" s="295"/>
      <c r="T190" s="180"/>
      <c r="U190" s="180"/>
    </row>
    <row r="191" spans="1:21" x14ac:dyDescent="0.2">
      <c r="A191" s="142"/>
      <c r="B191" s="142"/>
      <c r="C191" s="220"/>
      <c r="D191" s="1">
        <v>3</v>
      </c>
      <c r="E191" s="48">
        <v>9.9952400000000008</v>
      </c>
      <c r="F191" s="166"/>
      <c r="G191" s="37">
        <f>E191+F189</f>
        <v>9.9952400003000008</v>
      </c>
      <c r="H191" s="241"/>
      <c r="I191" s="241"/>
      <c r="J191" s="139"/>
      <c r="K191" s="317"/>
      <c r="L191" s="180"/>
      <c r="M191" s="142"/>
      <c r="N191" s="142"/>
      <c r="O191" s="162"/>
      <c r="P191" s="255"/>
      <c r="Q191" s="162"/>
      <c r="R191" s="208"/>
      <c r="S191" s="295"/>
      <c r="T191" s="180"/>
      <c r="U191" s="180"/>
    </row>
    <row r="192" spans="1:21" x14ac:dyDescent="0.2">
      <c r="A192" s="142"/>
      <c r="B192" s="142"/>
      <c r="C192" s="220"/>
      <c r="D192" s="1">
        <v>4</v>
      </c>
      <c r="E192" s="48">
        <v>9.9952799999999993</v>
      </c>
      <c r="F192" s="166"/>
      <c r="G192" s="37">
        <f>E192+F189</f>
        <v>9.9952800002999993</v>
      </c>
      <c r="H192" s="241"/>
      <c r="I192" s="241"/>
      <c r="J192" s="139"/>
      <c r="K192" s="317"/>
      <c r="L192" s="180"/>
      <c r="M192" s="142"/>
      <c r="N192" s="142"/>
      <c r="O192" s="162"/>
      <c r="P192" s="255"/>
      <c r="Q192" s="162"/>
      <c r="R192" s="208"/>
      <c r="S192" s="295"/>
      <c r="T192" s="180"/>
      <c r="U192" s="180"/>
    </row>
    <row r="193" spans="1:21" x14ac:dyDescent="0.2">
      <c r="A193" s="143"/>
      <c r="B193" s="143"/>
      <c r="C193" s="220"/>
      <c r="D193" s="1">
        <v>5</v>
      </c>
      <c r="E193" s="48">
        <v>9.9954000000000001</v>
      </c>
      <c r="F193" s="167"/>
      <c r="G193" s="37">
        <f>E193+F189</f>
        <v>9.9954000003000001</v>
      </c>
      <c r="H193" s="319"/>
      <c r="I193" s="319"/>
      <c r="J193" s="140"/>
      <c r="K193" s="318"/>
      <c r="L193" s="181"/>
      <c r="M193" s="143"/>
      <c r="N193" s="143"/>
      <c r="O193" s="162"/>
      <c r="P193" s="256"/>
      <c r="Q193" s="162"/>
      <c r="R193" s="208"/>
      <c r="S193" s="315"/>
      <c r="T193" s="181"/>
      <c r="U193" s="181"/>
    </row>
    <row r="218" spans="74:74" x14ac:dyDescent="0.2">
      <c r="BV218" s="35"/>
    </row>
  </sheetData>
  <customSheetViews>
    <customSheetView guid="{08FB1B29-0066-11DB-8C57-E78734395F71}" showRuler="0" topLeftCell="D151">
      <selection activeCell="I169" sqref="I169:I173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497">
    <mergeCell ref="U79:U83"/>
    <mergeCell ref="C104:C108"/>
    <mergeCell ref="H104:H108"/>
    <mergeCell ref="I104:I108"/>
    <mergeCell ref="J104:J108"/>
    <mergeCell ref="K104:K108"/>
    <mergeCell ref="L104:L108"/>
    <mergeCell ref="M84:M108"/>
    <mergeCell ref="O34:O83"/>
    <mergeCell ref="P79:P83"/>
    <mergeCell ref="Q34:Q83"/>
    <mergeCell ref="R79:R83"/>
    <mergeCell ref="P39:P43"/>
    <mergeCell ref="P44:P48"/>
    <mergeCell ref="P49:P53"/>
    <mergeCell ref="P54:P58"/>
    <mergeCell ref="M34:M83"/>
    <mergeCell ref="N34:N83"/>
    <mergeCell ref="L69:L73"/>
    <mergeCell ref="L34:L38"/>
    <mergeCell ref="L39:L43"/>
    <mergeCell ref="K74:K78"/>
    <mergeCell ref="L44:L48"/>
    <mergeCell ref="U34:U38"/>
    <mergeCell ref="T29:T33"/>
    <mergeCell ref="S34:S38"/>
    <mergeCell ref="S39:S43"/>
    <mergeCell ref="T34:T38"/>
    <mergeCell ref="R74:R78"/>
    <mergeCell ref="T39:T43"/>
    <mergeCell ref="T44:T48"/>
    <mergeCell ref="T49:T53"/>
    <mergeCell ref="T54:T58"/>
    <mergeCell ref="T59:T63"/>
    <mergeCell ref="T64:T68"/>
    <mergeCell ref="T69:T73"/>
    <mergeCell ref="S64:S68"/>
    <mergeCell ref="S69:S73"/>
    <mergeCell ref="B34:B83"/>
    <mergeCell ref="C79:C83"/>
    <mergeCell ref="H79:H83"/>
    <mergeCell ref="I79:I83"/>
    <mergeCell ref="C34:C38"/>
    <mergeCell ref="C39:C43"/>
    <mergeCell ref="O4:O33"/>
    <mergeCell ref="L9:L13"/>
    <mergeCell ref="L14:L18"/>
    <mergeCell ref="L24:L28"/>
    <mergeCell ref="L19:L23"/>
    <mergeCell ref="J49:J53"/>
    <mergeCell ref="J54:J58"/>
    <mergeCell ref="J59:J63"/>
    <mergeCell ref="J64:J68"/>
    <mergeCell ref="J69:J73"/>
    <mergeCell ref="J79:J83"/>
    <mergeCell ref="J34:J38"/>
    <mergeCell ref="J39:J43"/>
    <mergeCell ref="J74:J78"/>
    <mergeCell ref="J44:J48"/>
    <mergeCell ref="I54:I58"/>
    <mergeCell ref="I59:I63"/>
    <mergeCell ref="F79:F83"/>
    <mergeCell ref="B4:B33"/>
    <mergeCell ref="C29:C33"/>
    <mergeCell ref="H29:H33"/>
    <mergeCell ref="I29:I33"/>
    <mergeCell ref="C9:C13"/>
    <mergeCell ref="C14:C18"/>
    <mergeCell ref="C19:C23"/>
    <mergeCell ref="C24:C28"/>
    <mergeCell ref="I4:I8"/>
    <mergeCell ref="I9:I13"/>
    <mergeCell ref="H4:H8"/>
    <mergeCell ref="H9:H13"/>
    <mergeCell ref="H14:H18"/>
    <mergeCell ref="H19:H23"/>
    <mergeCell ref="H24:H28"/>
    <mergeCell ref="A4:A193"/>
    <mergeCell ref="O184:O193"/>
    <mergeCell ref="Q184:Q193"/>
    <mergeCell ref="U189:U193"/>
    <mergeCell ref="T189:T193"/>
    <mergeCell ref="N84:N108"/>
    <mergeCell ref="O84:O108"/>
    <mergeCell ref="P104:P108"/>
    <mergeCell ref="Q84:Q108"/>
    <mergeCell ref="R104:R108"/>
    <mergeCell ref="B184:B193"/>
    <mergeCell ref="M184:M193"/>
    <mergeCell ref="N184:N193"/>
    <mergeCell ref="L184:L188"/>
    <mergeCell ref="P184:P188"/>
    <mergeCell ref="J189:J193"/>
    <mergeCell ref="K189:K193"/>
    <mergeCell ref="L189:L193"/>
    <mergeCell ref="K184:K188"/>
    <mergeCell ref="L174:L178"/>
    <mergeCell ref="C189:C193"/>
    <mergeCell ref="C184:C188"/>
    <mergeCell ref="J184:J188"/>
    <mergeCell ref="H184:H188"/>
    <mergeCell ref="H189:H193"/>
    <mergeCell ref="I189:I193"/>
    <mergeCell ref="I174:I178"/>
    <mergeCell ref="J179:J183"/>
    <mergeCell ref="T104:T108"/>
    <mergeCell ref="U104:U108"/>
    <mergeCell ref="B109:B133"/>
    <mergeCell ref="C129:C133"/>
    <mergeCell ref="H129:H133"/>
    <mergeCell ref="I129:I133"/>
    <mergeCell ref="J129:J133"/>
    <mergeCell ref="K129:K133"/>
    <mergeCell ref="L129:L133"/>
    <mergeCell ref="T114:T118"/>
    <mergeCell ref="M109:M133"/>
    <mergeCell ref="N109:N133"/>
    <mergeCell ref="O109:O133"/>
    <mergeCell ref="P129:P133"/>
    <mergeCell ref="P109:P113"/>
    <mergeCell ref="P114:P118"/>
    <mergeCell ref="P119:P123"/>
    <mergeCell ref="P124:P128"/>
    <mergeCell ref="T119:T123"/>
    <mergeCell ref="Q109:Q133"/>
    <mergeCell ref="R129:R133"/>
    <mergeCell ref="S129:S133"/>
    <mergeCell ref="P154:P158"/>
    <mergeCell ref="Q134:Q158"/>
    <mergeCell ref="R154:R158"/>
    <mergeCell ref="R139:R143"/>
    <mergeCell ref="R134:R138"/>
    <mergeCell ref="I184:I188"/>
    <mergeCell ref="B134:B158"/>
    <mergeCell ref="C154:C158"/>
    <mergeCell ref="H154:H158"/>
    <mergeCell ref="I154:I158"/>
    <mergeCell ref="C139:C143"/>
    <mergeCell ref="F144:F148"/>
    <mergeCell ref="B159:B183"/>
    <mergeCell ref="C179:C183"/>
    <mergeCell ref="H179:H183"/>
    <mergeCell ref="I179:I183"/>
    <mergeCell ref="I159:I163"/>
    <mergeCell ref="I164:I168"/>
    <mergeCell ref="F159:F163"/>
    <mergeCell ref="F164:F168"/>
    <mergeCell ref="F169:F173"/>
    <mergeCell ref="F174:F178"/>
    <mergeCell ref="U184:U188"/>
    <mergeCell ref="U139:U143"/>
    <mergeCell ref="U144:U148"/>
    <mergeCell ref="U149:U153"/>
    <mergeCell ref="U159:U163"/>
    <mergeCell ref="U99:U103"/>
    <mergeCell ref="U109:U113"/>
    <mergeCell ref="U179:U183"/>
    <mergeCell ref="U59:U63"/>
    <mergeCell ref="U64:U68"/>
    <mergeCell ref="U69:U73"/>
    <mergeCell ref="U74:U78"/>
    <mergeCell ref="U84:U88"/>
    <mergeCell ref="U89:U93"/>
    <mergeCell ref="U164:U168"/>
    <mergeCell ref="U114:U118"/>
    <mergeCell ref="U119:U123"/>
    <mergeCell ref="U124:U128"/>
    <mergeCell ref="U134:U138"/>
    <mergeCell ref="U169:U173"/>
    <mergeCell ref="U129:U133"/>
    <mergeCell ref="U94:U98"/>
    <mergeCell ref="U174:U178"/>
    <mergeCell ref="U154:U158"/>
    <mergeCell ref="U39:U43"/>
    <mergeCell ref="U29:U33"/>
    <mergeCell ref="U44:U48"/>
    <mergeCell ref="U49:U53"/>
    <mergeCell ref="U54:U58"/>
    <mergeCell ref="U4:U8"/>
    <mergeCell ref="U9:U13"/>
    <mergeCell ref="U14:U18"/>
    <mergeCell ref="U2:U3"/>
    <mergeCell ref="U19:U23"/>
    <mergeCell ref="U24:U28"/>
    <mergeCell ref="A1:J2"/>
    <mergeCell ref="J149:J153"/>
    <mergeCell ref="I149:I153"/>
    <mergeCell ref="I144:I148"/>
    <mergeCell ref="I134:I138"/>
    <mergeCell ref="I139:I143"/>
    <mergeCell ref="A3:B3"/>
    <mergeCell ref="H149:H153"/>
    <mergeCell ref="C49:C53"/>
    <mergeCell ref="C4:C8"/>
    <mergeCell ref="J4:J8"/>
    <mergeCell ref="J9:J13"/>
    <mergeCell ref="J14:J18"/>
    <mergeCell ref="J19:J23"/>
    <mergeCell ref="J24:J28"/>
    <mergeCell ref="C94:C98"/>
    <mergeCell ref="C99:C103"/>
    <mergeCell ref="C109:C113"/>
    <mergeCell ref="C114:C118"/>
    <mergeCell ref="H109:H113"/>
    <mergeCell ref="H114:H118"/>
    <mergeCell ref="F39:F43"/>
    <mergeCell ref="F64:F68"/>
    <mergeCell ref="F69:F73"/>
    <mergeCell ref="S109:S113"/>
    <mergeCell ref="S114:S118"/>
    <mergeCell ref="S119:S123"/>
    <mergeCell ref="S124:S128"/>
    <mergeCell ref="S44:S48"/>
    <mergeCell ref="S49:S53"/>
    <mergeCell ref="S54:S58"/>
    <mergeCell ref="S59:S63"/>
    <mergeCell ref="S74:S78"/>
    <mergeCell ref="S84:S88"/>
    <mergeCell ref="S89:S93"/>
    <mergeCell ref="S104:S108"/>
    <mergeCell ref="S79:S83"/>
    <mergeCell ref="S94:S98"/>
    <mergeCell ref="S99:S103"/>
    <mergeCell ref="S189:S193"/>
    <mergeCell ref="S139:S143"/>
    <mergeCell ref="S134:S138"/>
    <mergeCell ref="R159:R163"/>
    <mergeCell ref="R164:R168"/>
    <mergeCell ref="R189:R193"/>
    <mergeCell ref="S174:S178"/>
    <mergeCell ref="R179:R183"/>
    <mergeCell ref="S179:S183"/>
    <mergeCell ref="S154:S158"/>
    <mergeCell ref="S149:S153"/>
    <mergeCell ref="S144:S148"/>
    <mergeCell ref="R144:R148"/>
    <mergeCell ref="R149:R153"/>
    <mergeCell ref="R169:R173"/>
    <mergeCell ref="R174:R178"/>
    <mergeCell ref="T184:T188"/>
    <mergeCell ref="T164:T168"/>
    <mergeCell ref="T74:T78"/>
    <mergeCell ref="T84:T88"/>
    <mergeCell ref="T89:T93"/>
    <mergeCell ref="T144:T148"/>
    <mergeCell ref="T139:T143"/>
    <mergeCell ref="T94:T98"/>
    <mergeCell ref="T99:T103"/>
    <mergeCell ref="T109:T113"/>
    <mergeCell ref="T149:T153"/>
    <mergeCell ref="T179:T183"/>
    <mergeCell ref="T169:T173"/>
    <mergeCell ref="T174:T178"/>
    <mergeCell ref="T134:T138"/>
    <mergeCell ref="T159:T163"/>
    <mergeCell ref="T129:T133"/>
    <mergeCell ref="T154:T158"/>
    <mergeCell ref="T79:T83"/>
    <mergeCell ref="T124:T128"/>
    <mergeCell ref="P99:P103"/>
    <mergeCell ref="R184:R188"/>
    <mergeCell ref="S184:S188"/>
    <mergeCell ref="K174:K178"/>
    <mergeCell ref="L159:L163"/>
    <mergeCell ref="L164:L168"/>
    <mergeCell ref="S159:S163"/>
    <mergeCell ref="S164:S168"/>
    <mergeCell ref="S169:S173"/>
    <mergeCell ref="Q159:Q183"/>
    <mergeCell ref="L169:L173"/>
    <mergeCell ref="O159:O183"/>
    <mergeCell ref="P179:P183"/>
    <mergeCell ref="P159:P163"/>
    <mergeCell ref="P164:P168"/>
    <mergeCell ref="P174:P178"/>
    <mergeCell ref="K179:K183"/>
    <mergeCell ref="L179:L183"/>
    <mergeCell ref="O134:O158"/>
    <mergeCell ref="M159:M183"/>
    <mergeCell ref="N159:N183"/>
    <mergeCell ref="K154:K158"/>
    <mergeCell ref="L154:L158"/>
    <mergeCell ref="M134:M158"/>
    <mergeCell ref="J174:J178"/>
    <mergeCell ref="K134:K138"/>
    <mergeCell ref="P189:P193"/>
    <mergeCell ref="K144:K148"/>
    <mergeCell ref="J139:J143"/>
    <mergeCell ref="J144:J148"/>
    <mergeCell ref="L149:L153"/>
    <mergeCell ref="K149:K153"/>
    <mergeCell ref="K139:K143"/>
    <mergeCell ref="P169:P173"/>
    <mergeCell ref="J154:J158"/>
    <mergeCell ref="L139:L143"/>
    <mergeCell ref="L144:L148"/>
    <mergeCell ref="L134:L138"/>
    <mergeCell ref="J134:J138"/>
    <mergeCell ref="P149:P153"/>
    <mergeCell ref="P134:P138"/>
    <mergeCell ref="P139:P143"/>
    <mergeCell ref="P144:P148"/>
    <mergeCell ref="N134:N158"/>
    <mergeCell ref="C169:C173"/>
    <mergeCell ref="K159:K163"/>
    <mergeCell ref="K164:K168"/>
    <mergeCell ref="J159:J163"/>
    <mergeCell ref="J164:J168"/>
    <mergeCell ref="J169:J173"/>
    <mergeCell ref="L119:L123"/>
    <mergeCell ref="K169:K173"/>
    <mergeCell ref="I169:I173"/>
    <mergeCell ref="I124:I128"/>
    <mergeCell ref="C124:C128"/>
    <mergeCell ref="C134:C138"/>
    <mergeCell ref="C149:C153"/>
    <mergeCell ref="C144:C148"/>
    <mergeCell ref="H124:H128"/>
    <mergeCell ref="H134:H138"/>
    <mergeCell ref="H139:H143"/>
    <mergeCell ref="H144:H148"/>
    <mergeCell ref="H119:H123"/>
    <mergeCell ref="C174:C178"/>
    <mergeCell ref="H159:H163"/>
    <mergeCell ref="H164:H168"/>
    <mergeCell ref="H169:H173"/>
    <mergeCell ref="H174:H178"/>
    <mergeCell ref="C159:C163"/>
    <mergeCell ref="C164:C168"/>
    <mergeCell ref="L89:L93"/>
    <mergeCell ref="L49:L53"/>
    <mergeCell ref="L54:L58"/>
    <mergeCell ref="L59:L63"/>
    <mergeCell ref="L64:L68"/>
    <mergeCell ref="L124:L128"/>
    <mergeCell ref="L94:L98"/>
    <mergeCell ref="L99:L103"/>
    <mergeCell ref="L109:L113"/>
    <mergeCell ref="L114:L118"/>
    <mergeCell ref="L74:L78"/>
    <mergeCell ref="K124:K128"/>
    <mergeCell ref="K109:K113"/>
    <mergeCell ref="K94:K98"/>
    <mergeCell ref="K99:K103"/>
    <mergeCell ref="C69:C73"/>
    <mergeCell ref="C74:C78"/>
    <mergeCell ref="R124:R128"/>
    <mergeCell ref="R109:R113"/>
    <mergeCell ref="R114:R118"/>
    <mergeCell ref="R39:R43"/>
    <mergeCell ref="R49:R53"/>
    <mergeCell ref="R44:R48"/>
    <mergeCell ref="R59:R63"/>
    <mergeCell ref="R64:R68"/>
    <mergeCell ref="R69:R73"/>
    <mergeCell ref="R99:R103"/>
    <mergeCell ref="R84:R88"/>
    <mergeCell ref="R89:R93"/>
    <mergeCell ref="R54:R58"/>
    <mergeCell ref="R119:R123"/>
    <mergeCell ref="R94:R98"/>
    <mergeCell ref="C84:C88"/>
    <mergeCell ref="C89:C93"/>
    <mergeCell ref="K114:K118"/>
    <mergeCell ref="K119:K123"/>
    <mergeCell ref="C119:C123"/>
    <mergeCell ref="J84:J88"/>
    <mergeCell ref="J99:J103"/>
    <mergeCell ref="I119:I123"/>
    <mergeCell ref="K2:L2"/>
    <mergeCell ref="L4:L8"/>
    <mergeCell ref="K89:K93"/>
    <mergeCell ref="K44:K48"/>
    <mergeCell ref="K49:K53"/>
    <mergeCell ref="K54:K58"/>
    <mergeCell ref="K59:K63"/>
    <mergeCell ref="K4:K8"/>
    <mergeCell ref="K9:K13"/>
    <mergeCell ref="L84:L88"/>
    <mergeCell ref="K39:K43"/>
    <mergeCell ref="K64:K68"/>
    <mergeCell ref="K69:K73"/>
    <mergeCell ref="K84:K88"/>
    <mergeCell ref="K79:K83"/>
    <mergeCell ref="L79:L83"/>
    <mergeCell ref="C44:C48"/>
    <mergeCell ref="C54:C58"/>
    <mergeCell ref="C59:C63"/>
    <mergeCell ref="C64:C68"/>
    <mergeCell ref="J109:J113"/>
    <mergeCell ref="J114:J118"/>
    <mergeCell ref="P69:P73"/>
    <mergeCell ref="P64:P68"/>
    <mergeCell ref="B84:B103"/>
    <mergeCell ref="H99:H103"/>
    <mergeCell ref="I109:I113"/>
    <mergeCell ref="I114:I118"/>
    <mergeCell ref="I44:I48"/>
    <mergeCell ref="I49:I53"/>
    <mergeCell ref="P94:P98"/>
    <mergeCell ref="I99:I103"/>
    <mergeCell ref="I64:I68"/>
    <mergeCell ref="I69:I73"/>
    <mergeCell ref="I74:I78"/>
    <mergeCell ref="I84:I88"/>
    <mergeCell ref="I89:I93"/>
    <mergeCell ref="I94:I98"/>
    <mergeCell ref="P89:P93"/>
    <mergeCell ref="P74:P78"/>
    <mergeCell ref="H39:H43"/>
    <mergeCell ref="H44:H48"/>
    <mergeCell ref="H49:H53"/>
    <mergeCell ref="H74:H78"/>
    <mergeCell ref="H84:H88"/>
    <mergeCell ref="H89:H93"/>
    <mergeCell ref="H94:H98"/>
    <mergeCell ref="H54:H58"/>
    <mergeCell ref="H59:H63"/>
    <mergeCell ref="H64:H68"/>
    <mergeCell ref="H69:H73"/>
    <mergeCell ref="F34:F38"/>
    <mergeCell ref="P34:P38"/>
    <mergeCell ref="P29:P33"/>
    <mergeCell ref="I24:I28"/>
    <mergeCell ref="I34:I38"/>
    <mergeCell ref="L29:L33"/>
    <mergeCell ref="M4:M33"/>
    <mergeCell ref="N4:N33"/>
    <mergeCell ref="R14:R18"/>
    <mergeCell ref="F24:F28"/>
    <mergeCell ref="F29:F33"/>
    <mergeCell ref="F4:F8"/>
    <mergeCell ref="F9:F13"/>
    <mergeCell ref="F14:F18"/>
    <mergeCell ref="F19:F23"/>
    <mergeCell ref="H34:H38"/>
    <mergeCell ref="R24:R28"/>
    <mergeCell ref="R34:R38"/>
    <mergeCell ref="I39:I43"/>
    <mergeCell ref="P9:P13"/>
    <mergeCell ref="K19:K23"/>
    <mergeCell ref="K24:K28"/>
    <mergeCell ref="K34:K38"/>
    <mergeCell ref="K14:K18"/>
    <mergeCell ref="J29:J33"/>
    <mergeCell ref="K29:K33"/>
    <mergeCell ref="I14:I18"/>
    <mergeCell ref="I19:I23"/>
    <mergeCell ref="P14:P18"/>
    <mergeCell ref="P19:P23"/>
    <mergeCell ref="P24:P28"/>
    <mergeCell ref="P59:P63"/>
    <mergeCell ref="P84:P88"/>
    <mergeCell ref="J119:J123"/>
    <mergeCell ref="J124:J128"/>
    <mergeCell ref="J89:J93"/>
    <mergeCell ref="J94:J98"/>
    <mergeCell ref="M2:T2"/>
    <mergeCell ref="T24:T28"/>
    <mergeCell ref="P4:P8"/>
    <mergeCell ref="T4:T8"/>
    <mergeCell ref="R4:R8"/>
    <mergeCell ref="R9:R13"/>
    <mergeCell ref="R19:R23"/>
    <mergeCell ref="Q4:Q33"/>
    <mergeCell ref="R29:R33"/>
    <mergeCell ref="S29:S33"/>
    <mergeCell ref="S4:S8"/>
    <mergeCell ref="S9:S13"/>
    <mergeCell ref="S14:S18"/>
    <mergeCell ref="S19:S23"/>
    <mergeCell ref="T9:T13"/>
    <mergeCell ref="S24:S28"/>
    <mergeCell ref="T14:T18"/>
    <mergeCell ref="T19:T23"/>
    <mergeCell ref="F44:F48"/>
    <mergeCell ref="F49:F53"/>
    <mergeCell ref="F54:F58"/>
    <mergeCell ref="F59:F63"/>
    <mergeCell ref="F104:F108"/>
    <mergeCell ref="F109:F113"/>
    <mergeCell ref="F114:F118"/>
    <mergeCell ref="F119:F123"/>
    <mergeCell ref="F84:F88"/>
    <mergeCell ref="F89:F93"/>
    <mergeCell ref="F94:F98"/>
    <mergeCell ref="F99:F103"/>
    <mergeCell ref="F74:F78"/>
    <mergeCell ref="F179:F183"/>
    <mergeCell ref="F184:F188"/>
    <mergeCell ref="F189:F193"/>
    <mergeCell ref="F124:F128"/>
    <mergeCell ref="F129:F133"/>
    <mergeCell ref="F134:F138"/>
    <mergeCell ref="F139:F143"/>
    <mergeCell ref="F149:F153"/>
    <mergeCell ref="F154:F15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R57"/>
  <sheetViews>
    <sheetView zoomScaleNormal="100" workbookViewId="0">
      <selection activeCell="O29" sqref="O29"/>
    </sheetView>
  </sheetViews>
  <sheetFormatPr baseColWidth="10" defaultRowHeight="12.75" x14ac:dyDescent="0.2"/>
  <cols>
    <col min="1" max="1" width="15.7109375" customWidth="1"/>
    <col min="2" max="2" width="11.140625" customWidth="1"/>
    <col min="3" max="4" width="12.7109375" hidden="1" customWidth="1"/>
    <col min="5" max="5" width="12.7109375" style="74" customWidth="1"/>
    <col min="6" max="6" width="5.42578125" style="74" customWidth="1"/>
    <col min="7" max="7" width="13.7109375" style="74" hidden="1" customWidth="1"/>
    <col min="8" max="8" width="8.7109375" style="74" customWidth="1"/>
    <col min="9" max="9" width="5.140625" style="74" customWidth="1"/>
    <col min="10" max="10" width="2.7109375" style="74" customWidth="1"/>
    <col min="11" max="11" width="8.28515625" style="74" customWidth="1"/>
    <col min="12" max="12" width="3.140625" style="74" customWidth="1"/>
    <col min="13" max="13" width="2.42578125" style="74" customWidth="1"/>
    <col min="15" max="19" width="10.7109375" customWidth="1"/>
  </cols>
  <sheetData>
    <row r="2" spans="1:18" ht="15.75" x14ac:dyDescent="0.25">
      <c r="A2" s="341"/>
      <c r="B2" s="341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</row>
    <row r="3" spans="1:18" ht="15.75" x14ac:dyDescent="0.25">
      <c r="A3" s="341"/>
      <c r="B3" s="341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</row>
    <row r="4" spans="1:18" x14ac:dyDescent="0.2">
      <c r="A4" s="343"/>
      <c r="B4" s="343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</row>
    <row r="5" spans="1:18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40"/>
      <c r="M5" s="340"/>
    </row>
    <row r="6" spans="1:18" ht="57" customHeight="1" x14ac:dyDescent="0.2">
      <c r="A6" s="344"/>
      <c r="B6" s="344"/>
      <c r="C6" s="121"/>
      <c r="D6" s="121"/>
      <c r="E6" s="344"/>
      <c r="F6" s="344"/>
      <c r="G6" s="121"/>
      <c r="H6" s="344"/>
      <c r="I6" s="344"/>
      <c r="J6" s="344"/>
      <c r="K6" s="346"/>
      <c r="L6" s="346"/>
      <c r="M6" s="346"/>
      <c r="P6" s="127" t="s">
        <v>113</v>
      </c>
      <c r="Q6" s="127" t="s">
        <v>114</v>
      </c>
      <c r="R6" s="127" t="s">
        <v>123</v>
      </c>
    </row>
    <row r="7" spans="1:18" x14ac:dyDescent="0.2">
      <c r="A7" s="339"/>
      <c r="B7" s="339"/>
      <c r="C7" s="339"/>
      <c r="D7" s="339"/>
      <c r="E7" s="340"/>
      <c r="F7" s="340"/>
      <c r="G7" s="340"/>
      <c r="H7" s="340"/>
      <c r="I7" s="340"/>
      <c r="J7" s="340"/>
      <c r="K7" s="340"/>
      <c r="L7" s="340"/>
      <c r="M7" s="340"/>
      <c r="P7" s="128"/>
      <c r="Q7" s="128"/>
      <c r="R7" s="128"/>
    </row>
    <row r="8" spans="1:18" x14ac:dyDescent="0.2">
      <c r="A8" s="345"/>
      <c r="B8" s="345"/>
      <c r="C8" s="346"/>
      <c r="D8" s="346"/>
      <c r="E8" s="346"/>
      <c r="F8" s="346"/>
      <c r="G8" s="346"/>
      <c r="H8" s="346"/>
      <c r="I8" s="346"/>
      <c r="J8" s="346"/>
      <c r="K8" s="346"/>
      <c r="L8" s="346"/>
      <c r="M8" s="346"/>
      <c r="P8" s="128"/>
      <c r="Q8" s="128"/>
      <c r="R8" s="128"/>
    </row>
    <row r="9" spans="1:18" x14ac:dyDescent="0.2">
      <c r="A9" s="94"/>
      <c r="P9" s="128"/>
      <c r="Q9" s="128"/>
      <c r="R9" s="128"/>
    </row>
    <row r="10" spans="1:18" x14ac:dyDescent="0.2">
      <c r="A10" s="363" t="s">
        <v>72</v>
      </c>
      <c r="B10" s="94"/>
      <c r="C10" s="94"/>
      <c r="D10" s="94"/>
      <c r="E10" s="93"/>
      <c r="F10" s="93"/>
      <c r="G10" s="93"/>
      <c r="H10" s="93"/>
      <c r="I10" s="93"/>
      <c r="J10" s="93"/>
      <c r="K10" s="93"/>
      <c r="L10" s="93"/>
      <c r="M10" s="93"/>
      <c r="P10" s="99">
        <f>A11</f>
        <v>0.79800000000000004</v>
      </c>
      <c r="Q10" s="128">
        <f>A11/1000</f>
        <v>7.9799999999999999E-4</v>
      </c>
      <c r="R10" s="122">
        <f>K11</f>
        <v>1.0565194401419847E-6</v>
      </c>
    </row>
    <row r="11" spans="1:18" x14ac:dyDescent="0.2">
      <c r="A11" s="79">
        <v>0.79800000000000004</v>
      </c>
      <c r="B11" s="99"/>
      <c r="C11" s="99"/>
      <c r="D11" s="99"/>
      <c r="E11" s="337"/>
      <c r="F11" s="99"/>
      <c r="G11" s="93"/>
      <c r="H11" s="99"/>
      <c r="I11" s="99"/>
      <c r="J11" s="99"/>
      <c r="K11" s="122">
        <f>'[3] INCERTITUDE VOLT DC'!$T$4*2</f>
        <v>1.0565194401419847E-6</v>
      </c>
      <c r="L11" s="93"/>
      <c r="M11" s="97"/>
      <c r="P11" s="99">
        <f t="shared" ref="P11:P16" si="0">A12</f>
        <v>20</v>
      </c>
      <c r="Q11" s="128">
        <f t="shared" ref="Q11:Q16" si="1">A12/1000</f>
        <v>0.02</v>
      </c>
      <c r="R11" s="122">
        <f t="shared" ref="R11:R16" si="2">K12</f>
        <v>1.2645610202977634E-6</v>
      </c>
    </row>
    <row r="12" spans="1:18" x14ac:dyDescent="0.2">
      <c r="A12" s="79">
        <v>20</v>
      </c>
      <c r="B12" s="99"/>
      <c r="C12" s="99"/>
      <c r="D12" s="99"/>
      <c r="E12" s="337"/>
      <c r="F12" s="99"/>
      <c r="G12" s="93"/>
      <c r="H12" s="99"/>
      <c r="I12" s="99"/>
      <c r="J12" s="99"/>
      <c r="K12" s="122">
        <f>'[3] INCERTITUDE VOLT DC'!$T$9*2</f>
        <v>1.2645610202977634E-6</v>
      </c>
      <c r="L12" s="93"/>
      <c r="M12" s="97"/>
      <c r="P12" s="99">
        <f t="shared" si="0"/>
        <v>50</v>
      </c>
      <c r="Q12" s="128">
        <f t="shared" si="1"/>
        <v>0.05</v>
      </c>
      <c r="R12" s="122">
        <f t="shared" si="2"/>
        <v>1.1743331434686851E-6</v>
      </c>
    </row>
    <row r="13" spans="1:18" x14ac:dyDescent="0.2">
      <c r="A13" s="79">
        <v>50</v>
      </c>
      <c r="B13" s="99"/>
      <c r="C13" s="99"/>
      <c r="D13" s="99"/>
      <c r="E13" s="337"/>
      <c r="F13" s="99"/>
      <c r="G13" s="93"/>
      <c r="H13" s="99"/>
      <c r="I13" s="99"/>
      <c r="J13" s="99"/>
      <c r="K13" s="122">
        <f>'[3] INCERTITUDE VOLT DC'!$T$14*2</f>
        <v>1.1743331434686851E-6</v>
      </c>
      <c r="L13" s="93"/>
      <c r="M13" s="97"/>
      <c r="P13" s="99">
        <f t="shared" si="0"/>
        <v>100</v>
      </c>
      <c r="Q13" s="128">
        <f t="shared" si="1"/>
        <v>0.1</v>
      </c>
      <c r="R13" s="122">
        <f t="shared" si="2"/>
        <v>1.357527622796335E-6</v>
      </c>
    </row>
    <row r="14" spans="1:18" x14ac:dyDescent="0.2">
      <c r="A14" s="79">
        <v>100</v>
      </c>
      <c r="B14" s="99"/>
      <c r="C14" s="99"/>
      <c r="D14" s="99"/>
      <c r="E14" s="337"/>
      <c r="F14" s="99"/>
      <c r="G14" s="93"/>
      <c r="H14" s="99"/>
      <c r="I14" s="99"/>
      <c r="J14" s="99"/>
      <c r="K14" s="122">
        <f>'[3] INCERTITUDE VOLT DC'!$T$19*2</f>
        <v>1.357527622796335E-6</v>
      </c>
      <c r="L14" s="93"/>
      <c r="M14" s="97"/>
      <c r="P14" s="99">
        <f t="shared" si="0"/>
        <v>150</v>
      </c>
      <c r="Q14" s="128">
        <f t="shared" si="1"/>
        <v>0.15</v>
      </c>
      <c r="R14" s="122">
        <f t="shared" si="2"/>
        <v>1.8100368303899285E-6</v>
      </c>
    </row>
    <row r="15" spans="1:18" x14ac:dyDescent="0.2">
      <c r="A15" s="79">
        <v>150</v>
      </c>
      <c r="B15" s="99"/>
      <c r="C15" s="99"/>
      <c r="D15" s="99"/>
      <c r="E15" s="337"/>
      <c r="F15" s="99"/>
      <c r="G15" s="93"/>
      <c r="H15" s="99"/>
      <c r="I15" s="99"/>
      <c r="J15" s="99"/>
      <c r="K15" s="122">
        <f>'[3] INCERTITUDE VOLT DC'!$T$24*2</f>
        <v>1.8100368303899285E-6</v>
      </c>
      <c r="L15" s="93"/>
      <c r="M15" s="97"/>
      <c r="P15" s="99">
        <f t="shared" si="0"/>
        <v>200</v>
      </c>
      <c r="Q15" s="128">
        <f t="shared" si="1"/>
        <v>0.2</v>
      </c>
      <c r="R15" s="122">
        <f t="shared" si="2"/>
        <v>1.9861431426168712E-6</v>
      </c>
    </row>
    <row r="16" spans="1:18" x14ac:dyDescent="0.2">
      <c r="A16" s="79">
        <v>200</v>
      </c>
      <c r="B16" s="99"/>
      <c r="C16" s="99"/>
      <c r="D16" s="99"/>
      <c r="E16" s="337"/>
      <c r="F16" s="99"/>
      <c r="G16" s="93"/>
      <c r="H16" s="99"/>
      <c r="I16" s="99"/>
      <c r="J16" s="99"/>
      <c r="K16" s="122">
        <f>'[3] INCERTITUDE VOLT DC'!$T$29*2</f>
        <v>1.9861431426168712E-6</v>
      </c>
      <c r="L16" s="93"/>
      <c r="M16" s="97"/>
      <c r="P16" s="99">
        <f t="shared" si="0"/>
        <v>300</v>
      </c>
      <c r="Q16" s="128">
        <f t="shared" si="1"/>
        <v>0.3</v>
      </c>
      <c r="R16" s="122">
        <f t="shared" si="2"/>
        <v>4.2426406871192857E-6</v>
      </c>
    </row>
    <row r="17" spans="1:18" x14ac:dyDescent="0.2">
      <c r="A17" s="79">
        <v>300</v>
      </c>
      <c r="B17" s="99"/>
      <c r="C17" s="99"/>
      <c r="D17" s="99"/>
      <c r="E17" s="338"/>
      <c r="F17" s="99"/>
      <c r="G17" s="93"/>
      <c r="H17" s="99"/>
      <c r="I17" s="99"/>
      <c r="J17" s="99"/>
      <c r="K17" s="122">
        <f>'[3] INCERTITUDE VOLT DC'!$T$34*2</f>
        <v>4.2426406871192857E-6</v>
      </c>
      <c r="L17" s="93"/>
      <c r="M17" s="97"/>
      <c r="P17" s="30">
        <f>A19*1000</f>
        <v>-2000</v>
      </c>
      <c r="Q17" s="129">
        <f>A19</f>
        <v>-2</v>
      </c>
      <c r="R17" s="122">
        <f>K19</f>
        <v>1.2824837554321318E-5</v>
      </c>
    </row>
    <row r="18" spans="1:18" x14ac:dyDescent="0.2">
      <c r="A18" s="80" t="s">
        <v>81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7"/>
      <c r="P18" s="30">
        <f t="shared" ref="P18:P22" si="3">A20*1000</f>
        <v>500</v>
      </c>
      <c r="Q18" s="129">
        <f t="shared" ref="Q18:Q22" si="4">A20</f>
        <v>0.5</v>
      </c>
      <c r="R18" s="122">
        <f t="shared" ref="R18:R22" si="5">K20</f>
        <v>4.2426406871192857E-6</v>
      </c>
    </row>
    <row r="19" spans="1:18" x14ac:dyDescent="0.2">
      <c r="A19" s="81">
        <f>-0.2*10^(1)</f>
        <v>-2</v>
      </c>
      <c r="B19" s="101"/>
      <c r="C19" s="101"/>
      <c r="D19" s="101"/>
      <c r="E19" s="338"/>
      <c r="F19" s="101"/>
      <c r="G19" s="93"/>
      <c r="H19" s="101"/>
      <c r="I19" s="101"/>
      <c r="J19" s="99"/>
      <c r="K19" s="122">
        <f>'[3] INCERTITUDE VOLT DC'!$T$39*2</f>
        <v>1.2824837554321318E-5</v>
      </c>
      <c r="L19" s="93"/>
      <c r="M19" s="97"/>
      <c r="P19" s="30">
        <f t="shared" si="3"/>
        <v>1000</v>
      </c>
      <c r="Q19" s="129">
        <f t="shared" si="4"/>
        <v>1</v>
      </c>
      <c r="R19" s="122">
        <f t="shared" si="5"/>
        <v>5.6568542494923798E-6</v>
      </c>
    </row>
    <row r="20" spans="1:18" x14ac:dyDescent="0.2">
      <c r="A20" s="81">
        <v>0.5</v>
      </c>
      <c r="B20" s="101"/>
      <c r="C20" s="101"/>
      <c r="D20" s="101"/>
      <c r="E20" s="338"/>
      <c r="F20" s="101"/>
      <c r="G20" s="93"/>
      <c r="H20" s="101"/>
      <c r="I20" s="101"/>
      <c r="J20" s="99"/>
      <c r="K20" s="122">
        <f>'[3] INCERTITUDE VOLT DC'!$T$44*2</f>
        <v>4.2426406871192857E-6</v>
      </c>
      <c r="L20" s="93"/>
      <c r="M20" s="97"/>
      <c r="P20" s="30">
        <f t="shared" si="3"/>
        <v>1500</v>
      </c>
      <c r="Q20" s="129">
        <f t="shared" si="4"/>
        <v>1.5</v>
      </c>
      <c r="R20" s="122">
        <f t="shared" si="5"/>
        <v>1.0023794605683515E-5</v>
      </c>
    </row>
    <row r="21" spans="1:18" x14ac:dyDescent="0.2">
      <c r="A21" s="81">
        <v>1</v>
      </c>
      <c r="B21" s="101"/>
      <c r="C21" s="101"/>
      <c r="D21" s="101"/>
      <c r="E21" s="338"/>
      <c r="F21" s="101"/>
      <c r="G21" s="93"/>
      <c r="H21" s="101"/>
      <c r="I21" s="101"/>
      <c r="J21" s="99"/>
      <c r="K21" s="122">
        <f>'[3] INCERTITUDE VOLT DC'!$T$49*2</f>
        <v>5.6568542494923798E-6</v>
      </c>
      <c r="L21" s="93"/>
      <c r="M21" s="97"/>
      <c r="P21" s="30">
        <f t="shared" si="3"/>
        <v>2000</v>
      </c>
      <c r="Q21" s="129">
        <f t="shared" si="4"/>
        <v>2</v>
      </c>
      <c r="R21" s="122">
        <f t="shared" si="5"/>
        <v>1.2727922061357856E-5</v>
      </c>
    </row>
    <row r="22" spans="1:18" x14ac:dyDescent="0.2">
      <c r="A22" s="81">
        <v>1.5</v>
      </c>
      <c r="B22" s="101"/>
      <c r="C22" s="101"/>
      <c r="D22" s="101"/>
      <c r="E22" s="338"/>
      <c r="F22" s="101"/>
      <c r="G22" s="93"/>
      <c r="H22" s="101"/>
      <c r="I22" s="101"/>
      <c r="J22" s="99"/>
      <c r="K22" s="122">
        <f>'[3] INCERTITUDE VOLT DC'!$T$54*2</f>
        <v>1.0023794605683515E-5</v>
      </c>
      <c r="L22" s="93"/>
      <c r="M22" s="97"/>
      <c r="P22" s="30">
        <f t="shared" si="3"/>
        <v>3000</v>
      </c>
      <c r="Q22" s="129">
        <f t="shared" si="4"/>
        <v>3</v>
      </c>
      <c r="R22" s="122">
        <f t="shared" si="5"/>
        <v>2.8284271247461902E-5</v>
      </c>
    </row>
    <row r="23" spans="1:18" x14ac:dyDescent="0.2">
      <c r="A23" s="81">
        <v>2</v>
      </c>
      <c r="B23" s="101"/>
      <c r="C23" s="101"/>
      <c r="D23" s="101"/>
      <c r="E23" s="338"/>
      <c r="F23" s="101"/>
      <c r="G23" s="93"/>
      <c r="H23" s="101"/>
      <c r="I23" s="101"/>
      <c r="J23" s="99"/>
      <c r="K23" s="122">
        <f>'[3] INCERTITUDE VOLT DC'!$T$59*2</f>
        <v>1.2727922061357856E-5</v>
      </c>
      <c r="L23" s="93"/>
      <c r="M23" s="97"/>
      <c r="P23" s="30">
        <f>A26*1000</f>
        <v>-20000</v>
      </c>
      <c r="Q23" s="130">
        <f>A26</f>
        <v>-20</v>
      </c>
      <c r="R23" s="122">
        <f t="shared" ref="R23:R33" si="6">K26</f>
        <v>1.3780836600194233E-4</v>
      </c>
    </row>
    <row r="24" spans="1:18" x14ac:dyDescent="0.2">
      <c r="A24" s="81">
        <v>3</v>
      </c>
      <c r="B24" s="101"/>
      <c r="C24" s="101"/>
      <c r="D24" s="101"/>
      <c r="E24" s="101"/>
      <c r="F24" s="101"/>
      <c r="G24" s="93"/>
      <c r="H24" s="101"/>
      <c r="I24" s="101"/>
      <c r="J24" s="99"/>
      <c r="K24" s="122">
        <f>'[3] INCERTITUDE VOLT DC'!$T$64*2</f>
        <v>2.8284271247461902E-5</v>
      </c>
      <c r="L24" s="93"/>
      <c r="M24" s="97"/>
      <c r="P24" s="30">
        <f>A27*1000</f>
        <v>4000</v>
      </c>
      <c r="Q24" s="130">
        <f t="shared" ref="Q24:Q33" si="7">A27</f>
        <v>4</v>
      </c>
      <c r="R24" s="122">
        <f t="shared" si="6"/>
        <v>4.5250920759748213E-5</v>
      </c>
    </row>
    <row r="25" spans="1:18" x14ac:dyDescent="0.2">
      <c r="A25" s="80" t="s">
        <v>73</v>
      </c>
      <c r="B25" s="94"/>
      <c r="C25" s="94"/>
      <c r="D25" s="94"/>
      <c r="E25" s="93"/>
      <c r="F25" s="94"/>
      <c r="G25" s="93"/>
      <c r="H25" s="93"/>
      <c r="I25" s="94"/>
      <c r="J25" s="93"/>
      <c r="K25" s="93"/>
      <c r="L25" s="93"/>
      <c r="M25" s="97"/>
      <c r="P25" s="30">
        <f>A28*1000</f>
        <v>6000</v>
      </c>
      <c r="Q25" s="130">
        <f t="shared" si="7"/>
        <v>6</v>
      </c>
      <c r="R25" s="122">
        <f t="shared" si="6"/>
        <v>4.5250920759748213E-5</v>
      </c>
    </row>
    <row r="26" spans="1:18" x14ac:dyDescent="0.2">
      <c r="A26" s="82">
        <v>-20</v>
      </c>
      <c r="B26" s="337"/>
      <c r="C26" s="337"/>
      <c r="D26" s="337"/>
      <c r="E26" s="101"/>
      <c r="F26" s="337"/>
      <c r="G26" s="93"/>
      <c r="H26" s="337"/>
      <c r="I26" s="337"/>
      <c r="J26" s="99"/>
      <c r="K26" s="122">
        <f>'[3] INCERTITUDE VOLT DC'!$T$69*2</f>
        <v>1.3780836600194233E-4</v>
      </c>
      <c r="L26" s="93"/>
      <c r="M26" s="97"/>
      <c r="P26" s="30">
        <f>A29*1000</f>
        <v>8000</v>
      </c>
      <c r="Q26" s="130">
        <f t="shared" si="7"/>
        <v>8</v>
      </c>
      <c r="R26" s="122">
        <f t="shared" si="6"/>
        <v>5.8716657173284417E-5</v>
      </c>
    </row>
    <row r="27" spans="1:18" x14ac:dyDescent="0.2">
      <c r="A27" s="82">
        <v>4</v>
      </c>
      <c r="B27" s="337"/>
      <c r="C27" s="337"/>
      <c r="D27" s="337"/>
      <c r="E27" s="101"/>
      <c r="F27" s="337"/>
      <c r="G27" s="93"/>
      <c r="H27" s="337"/>
      <c r="I27" s="337"/>
      <c r="J27" s="99"/>
      <c r="K27" s="122">
        <f>'[3] INCERTITUDE VOLT DC'!$T$74*2</f>
        <v>4.5250920759748213E-5</v>
      </c>
      <c r="L27" s="93"/>
      <c r="M27" s="97"/>
      <c r="P27" s="30">
        <f>A30*1000</f>
        <v>10000</v>
      </c>
      <c r="Q27" s="130">
        <f t="shared" si="7"/>
        <v>10</v>
      </c>
      <c r="R27" s="122">
        <f t="shared" si="6"/>
        <v>6.3472927037509872E-5</v>
      </c>
    </row>
    <row r="28" spans="1:18" x14ac:dyDescent="0.2">
      <c r="A28" s="82">
        <v>6</v>
      </c>
      <c r="B28" s="337"/>
      <c r="C28" s="337"/>
      <c r="D28" s="337"/>
      <c r="E28" s="101"/>
      <c r="F28" s="337"/>
      <c r="G28" s="93"/>
      <c r="H28" s="337"/>
      <c r="I28" s="337"/>
      <c r="J28" s="99"/>
      <c r="K28" s="122">
        <f>'[3] INCERTITUDE VOLT DC'!$T$79*2</f>
        <v>4.5250920759748213E-5</v>
      </c>
      <c r="L28" s="93"/>
      <c r="M28" s="97"/>
      <c r="P28" s="128"/>
      <c r="Q28" s="130">
        <f t="shared" si="7"/>
        <v>12</v>
      </c>
      <c r="R28" s="122">
        <f t="shared" si="6"/>
        <v>7.2440636590279992E-5</v>
      </c>
    </row>
    <row r="29" spans="1:18" x14ac:dyDescent="0.2">
      <c r="A29" s="82">
        <v>8</v>
      </c>
      <c r="B29" s="337"/>
      <c r="C29" s="337"/>
      <c r="D29" s="337"/>
      <c r="E29" s="101"/>
      <c r="F29" s="337"/>
      <c r="G29" s="93"/>
      <c r="H29" s="337"/>
      <c r="I29" s="337"/>
      <c r="J29" s="99"/>
      <c r="K29" s="122">
        <f>'[3] INCERTITUDE VOLT DC'!$T$84*2</f>
        <v>5.8716657173284417E-5</v>
      </c>
      <c r="L29" s="93"/>
      <c r="M29" s="97"/>
      <c r="P29" s="128"/>
      <c r="Q29" s="130">
        <f t="shared" si="7"/>
        <v>14</v>
      </c>
      <c r="R29" s="122">
        <f t="shared" si="6"/>
        <v>8.6299744087714494E-5</v>
      </c>
    </row>
    <row r="30" spans="1:18" x14ac:dyDescent="0.2">
      <c r="A30" s="82">
        <v>10</v>
      </c>
      <c r="B30" s="337"/>
      <c r="C30" s="337"/>
      <c r="D30" s="337"/>
      <c r="E30" s="101"/>
      <c r="F30" s="337"/>
      <c r="G30" s="93"/>
      <c r="H30" s="337"/>
      <c r="I30" s="337"/>
      <c r="J30" s="99"/>
      <c r="K30" s="122">
        <f>'[3] INCERTITUDE VOLT DC'!$T$89*2</f>
        <v>6.3472927037509872E-5</v>
      </c>
      <c r="L30" s="93"/>
      <c r="M30" s="97"/>
      <c r="P30" s="128"/>
      <c r="Q30" s="130">
        <f t="shared" si="7"/>
        <v>16</v>
      </c>
      <c r="R30" s="122">
        <f t="shared" si="6"/>
        <v>1.0023794605639628E-4</v>
      </c>
    </row>
    <row r="31" spans="1:18" x14ac:dyDescent="0.2">
      <c r="A31" s="82">
        <v>12</v>
      </c>
      <c r="B31" s="337"/>
      <c r="C31" s="337"/>
      <c r="D31" s="337"/>
      <c r="E31" s="101"/>
      <c r="F31" s="337"/>
      <c r="G31" s="93"/>
      <c r="H31" s="337"/>
      <c r="I31" s="337"/>
      <c r="J31" s="99"/>
      <c r="K31" s="122">
        <f>'[3] INCERTITUDE VOLT DC'!$T$94*2</f>
        <v>7.2440636590279992E-5</v>
      </c>
      <c r="L31" s="93"/>
      <c r="M31" s="97"/>
      <c r="P31" s="128"/>
      <c r="Q31" s="130">
        <f t="shared" si="7"/>
        <v>18</v>
      </c>
      <c r="R31" s="122">
        <f t="shared" si="6"/>
        <v>1.1743331434656883E-4</v>
      </c>
    </row>
    <row r="32" spans="1:18" x14ac:dyDescent="0.2">
      <c r="A32" s="82">
        <v>14</v>
      </c>
      <c r="B32" s="337"/>
      <c r="C32" s="337"/>
      <c r="D32" s="337"/>
      <c r="E32" s="101"/>
      <c r="F32" s="337"/>
      <c r="G32" s="93"/>
      <c r="H32" s="337"/>
      <c r="I32" s="337"/>
      <c r="J32" s="99"/>
      <c r="K32" s="122">
        <f>'[3] INCERTITUDE VOLT DC'!$T$99*2</f>
        <v>8.6299744087714494E-5</v>
      </c>
      <c r="L32" s="93"/>
      <c r="M32" s="97"/>
      <c r="P32" s="128"/>
      <c r="Q32" s="130">
        <f t="shared" si="7"/>
        <v>20</v>
      </c>
      <c r="R32" s="122">
        <f t="shared" si="6"/>
        <v>1.1422629219932255E-4</v>
      </c>
    </row>
    <row r="33" spans="1:18" x14ac:dyDescent="0.2">
      <c r="A33" s="82">
        <v>16</v>
      </c>
      <c r="B33" s="337"/>
      <c r="C33" s="337"/>
      <c r="D33" s="337"/>
      <c r="E33" s="101"/>
      <c r="F33" s="337"/>
      <c r="G33" s="93"/>
      <c r="H33" s="337"/>
      <c r="I33" s="337"/>
      <c r="J33" s="99"/>
      <c r="K33" s="122">
        <f>'[3] INCERTITUDE VOLT DC'!$T$104*2</f>
        <v>1.0023794605639628E-4</v>
      </c>
      <c r="L33" s="93"/>
      <c r="M33" s="97"/>
      <c r="P33" s="128"/>
      <c r="Q33" s="130">
        <f t="shared" si="7"/>
        <v>30</v>
      </c>
      <c r="R33" s="122">
        <f t="shared" si="6"/>
        <v>2.8284271247461902E-4</v>
      </c>
    </row>
    <row r="34" spans="1:18" x14ac:dyDescent="0.2">
      <c r="A34" s="82">
        <v>18</v>
      </c>
      <c r="B34" s="337"/>
      <c r="C34" s="337"/>
      <c r="D34" s="337"/>
      <c r="E34" s="101"/>
      <c r="F34" s="337"/>
      <c r="G34" s="93"/>
      <c r="H34" s="337"/>
      <c r="I34" s="337"/>
      <c r="J34" s="99"/>
      <c r="K34" s="122">
        <f>'[3] INCERTITUDE VOLT DC'!$T$109*2</f>
        <v>1.1743331434656883E-4</v>
      </c>
      <c r="L34" s="93"/>
      <c r="M34" s="97"/>
      <c r="P34" s="128"/>
      <c r="Q34" s="130">
        <f>A38</f>
        <v>-200</v>
      </c>
      <c r="R34" s="122">
        <f>K38</f>
        <v>1.4229422275566989E-3</v>
      </c>
    </row>
    <row r="35" spans="1:18" x14ac:dyDescent="0.2">
      <c r="A35" s="82">
        <v>20</v>
      </c>
      <c r="B35" s="337"/>
      <c r="C35" s="337"/>
      <c r="D35" s="337"/>
      <c r="E35" s="101"/>
      <c r="F35" s="337"/>
      <c r="G35" s="93"/>
      <c r="H35" s="337"/>
      <c r="I35" s="337"/>
      <c r="J35" s="99"/>
      <c r="K35" s="122">
        <f>'[3] INCERTITUDE VOLT DC'!$T$114*2</f>
        <v>1.1422629219932255E-4</v>
      </c>
      <c r="L35" s="93"/>
      <c r="M35" s="97"/>
      <c r="P35" s="128"/>
      <c r="Q35" s="130">
        <f t="shared" ref="Q35:Q39" si="8">A39</f>
        <v>50</v>
      </c>
      <c r="R35" s="122">
        <f t="shared" ref="R35:R39" si="9">K39</f>
        <v>4.242640687119285E-4</v>
      </c>
    </row>
    <row r="36" spans="1:18" x14ac:dyDescent="0.2">
      <c r="A36" s="82">
        <v>30</v>
      </c>
      <c r="B36" s="337"/>
      <c r="C36" s="337"/>
      <c r="D36" s="337"/>
      <c r="E36" s="101"/>
      <c r="F36" s="337"/>
      <c r="G36" s="93"/>
      <c r="H36" s="337"/>
      <c r="I36" s="337"/>
      <c r="J36" s="99"/>
      <c r="K36" s="122">
        <f>'[3] INCERTITUDE VOLT DC'!$T$119*2</f>
        <v>2.8284271247461902E-4</v>
      </c>
      <c r="L36" s="93"/>
      <c r="M36" s="97"/>
      <c r="P36" s="128"/>
      <c r="Q36" s="130">
        <f t="shared" si="8"/>
        <v>100</v>
      </c>
      <c r="R36" s="122">
        <f t="shared" si="9"/>
        <v>4.5250920759359349E-4</v>
      </c>
    </row>
    <row r="37" spans="1:18" x14ac:dyDescent="0.2">
      <c r="A37" s="80" t="s">
        <v>74</v>
      </c>
      <c r="B37" s="94"/>
      <c r="C37" s="94"/>
      <c r="D37" s="94"/>
      <c r="E37" s="93"/>
      <c r="F37" s="94"/>
      <c r="G37" s="93"/>
      <c r="H37" s="93"/>
      <c r="I37" s="94"/>
      <c r="J37" s="93"/>
      <c r="K37" s="93"/>
      <c r="L37" s="93"/>
      <c r="M37" s="97"/>
      <c r="P37" s="128"/>
      <c r="Q37" s="130">
        <f t="shared" si="8"/>
        <v>150</v>
      </c>
      <c r="R37" s="122">
        <f t="shared" si="9"/>
        <v>1.1313708498984761E-3</v>
      </c>
    </row>
    <row r="38" spans="1:18" x14ac:dyDescent="0.2">
      <c r="A38" s="83">
        <v>-200</v>
      </c>
      <c r="B38" s="99"/>
      <c r="C38" s="99"/>
      <c r="D38" s="99"/>
      <c r="E38" s="337"/>
      <c r="F38" s="99"/>
      <c r="G38" s="93"/>
      <c r="H38" s="99"/>
      <c r="I38" s="99"/>
      <c r="J38" s="99"/>
      <c r="K38" s="122">
        <f>'[3] INCERTITUDE VOLT DC'!$T$124*2</f>
        <v>1.4229422275566989E-3</v>
      </c>
      <c r="L38" s="93"/>
      <c r="M38" s="97"/>
      <c r="P38" s="128"/>
      <c r="Q38" s="130">
        <f t="shared" si="8"/>
        <v>200</v>
      </c>
      <c r="R38" s="122">
        <f t="shared" si="9"/>
        <v>1.414213562373095E-3</v>
      </c>
    </row>
    <row r="39" spans="1:18" x14ac:dyDescent="0.2">
      <c r="A39" s="83">
        <v>50</v>
      </c>
      <c r="B39" s="99"/>
      <c r="C39" s="99"/>
      <c r="D39" s="99"/>
      <c r="E39" s="337"/>
      <c r="F39" s="99"/>
      <c r="G39" s="93"/>
      <c r="H39" s="99"/>
      <c r="I39" s="99"/>
      <c r="J39" s="99"/>
      <c r="K39" s="122">
        <f>'[3] INCERTITUDE VOLT DC'!$T$129*2</f>
        <v>4.242640687119285E-4</v>
      </c>
      <c r="L39" s="93"/>
      <c r="M39" s="97"/>
      <c r="P39" s="128"/>
      <c r="Q39" s="130">
        <f t="shared" si="8"/>
        <v>300</v>
      </c>
      <c r="R39" s="122">
        <f t="shared" si="9"/>
        <v>2.8284271247461901E-3</v>
      </c>
    </row>
    <row r="40" spans="1:18" x14ac:dyDescent="0.2">
      <c r="A40" s="83">
        <v>100</v>
      </c>
      <c r="B40" s="99"/>
      <c r="C40" s="99"/>
      <c r="D40" s="99"/>
      <c r="E40" s="337"/>
      <c r="F40" s="99"/>
      <c r="G40" s="93"/>
      <c r="H40" s="99"/>
      <c r="I40" s="99"/>
      <c r="J40" s="99"/>
      <c r="K40" s="122">
        <f>'[3] INCERTITUDE VOLT DC'!$T$134*2</f>
        <v>4.5250920759359349E-4</v>
      </c>
      <c r="L40" s="93"/>
      <c r="M40" s="97"/>
      <c r="P40" s="128"/>
      <c r="Q40" s="130">
        <f>A45</f>
        <v>350</v>
      </c>
      <c r="R40" s="122">
        <f>K45</f>
        <v>4.5250920759825992E-3</v>
      </c>
    </row>
    <row r="41" spans="1:18" x14ac:dyDescent="0.2">
      <c r="A41" s="83">
        <v>150</v>
      </c>
      <c r="B41" s="99"/>
      <c r="C41" s="99"/>
      <c r="D41" s="99"/>
      <c r="E41" s="337"/>
      <c r="F41" s="99"/>
      <c r="G41" s="93"/>
      <c r="H41" s="99"/>
      <c r="I41" s="99"/>
      <c r="J41" s="99"/>
      <c r="K41" s="122">
        <f>'[3] INCERTITUDE VOLT DC'!$T$139*2</f>
        <v>1.1313708498984761E-3</v>
      </c>
      <c r="L41" s="93"/>
      <c r="M41" s="97"/>
      <c r="P41" s="128"/>
      <c r="Q41" s="130">
        <f>A46</f>
        <v>500</v>
      </c>
      <c r="R41" s="122">
        <f>K46</f>
        <v>4.2426406871192849E-3</v>
      </c>
    </row>
    <row r="42" spans="1:18" x14ac:dyDescent="0.2">
      <c r="A42" s="83">
        <v>200</v>
      </c>
      <c r="B42" s="99"/>
      <c r="C42" s="99"/>
      <c r="D42" s="99"/>
      <c r="E42" s="337"/>
      <c r="F42" s="99"/>
      <c r="G42" s="93"/>
      <c r="H42" s="99"/>
      <c r="I42" s="99"/>
      <c r="J42" s="99"/>
      <c r="K42" s="122">
        <f>'[3] INCERTITUDE VOLT DC'!$T$144*2</f>
        <v>1.414213562373095E-3</v>
      </c>
      <c r="L42" s="93"/>
      <c r="M42" s="97"/>
      <c r="P42" s="128"/>
      <c r="Q42" s="130">
        <f>A47</f>
        <v>600</v>
      </c>
      <c r="R42" s="122">
        <f>K47</f>
        <v>5.8716657173344348E-3</v>
      </c>
    </row>
    <row r="43" spans="1:18" x14ac:dyDescent="0.2">
      <c r="A43" s="83">
        <v>300</v>
      </c>
      <c r="B43" s="99"/>
      <c r="C43" s="99"/>
      <c r="D43" s="99"/>
      <c r="E43" s="337"/>
      <c r="F43" s="99"/>
      <c r="G43" s="93"/>
      <c r="H43" s="99"/>
      <c r="I43" s="99"/>
      <c r="J43" s="99"/>
      <c r="K43" s="122">
        <f>'[3] INCERTITUDE VOLT DC'!$T$149*2</f>
        <v>2.8284271247461901E-3</v>
      </c>
      <c r="L43" s="93"/>
      <c r="M43" s="97"/>
      <c r="P43" s="128"/>
      <c r="Q43" s="130">
        <f>A48</f>
        <v>750</v>
      </c>
      <c r="R43" s="122">
        <f>K48</f>
        <v>5.6568542494923801E-3</v>
      </c>
    </row>
    <row r="44" spans="1:18" x14ac:dyDescent="0.2">
      <c r="A44" s="80" t="s">
        <v>75</v>
      </c>
      <c r="B44" s="94"/>
      <c r="C44" s="94"/>
      <c r="D44" s="94"/>
      <c r="E44" s="93"/>
      <c r="F44" s="94"/>
      <c r="G44" s="93"/>
      <c r="H44" s="93"/>
      <c r="I44" s="94"/>
      <c r="J44" s="93"/>
      <c r="K44" s="93"/>
      <c r="L44" s="93"/>
      <c r="M44" s="97"/>
    </row>
    <row r="45" spans="1:18" x14ac:dyDescent="0.2">
      <c r="A45" s="84">
        <v>350</v>
      </c>
      <c r="B45" s="362"/>
      <c r="C45" s="362"/>
      <c r="D45" s="362"/>
      <c r="E45" s="99"/>
      <c r="F45" s="362"/>
      <c r="G45" s="93"/>
      <c r="H45" s="362"/>
      <c r="I45" s="362"/>
      <c r="J45" s="99"/>
      <c r="K45" s="122">
        <f>'[3] INCERTITUDE VOLT DC'!$T$154*2</f>
        <v>4.5250920759825992E-3</v>
      </c>
      <c r="L45" s="93"/>
      <c r="M45" s="97"/>
    </row>
    <row r="46" spans="1:18" x14ac:dyDescent="0.2">
      <c r="A46" s="84">
        <v>500</v>
      </c>
      <c r="B46" s="362"/>
      <c r="C46" s="362"/>
      <c r="D46" s="362"/>
      <c r="E46" s="99"/>
      <c r="F46" s="362"/>
      <c r="G46" s="93"/>
      <c r="H46" s="362"/>
      <c r="I46" s="362"/>
      <c r="J46" s="99"/>
      <c r="K46" s="122">
        <f>'[3] INCERTITUDE VOLT DC'!$T$159*2</f>
        <v>4.2426406871192849E-3</v>
      </c>
      <c r="L46" s="93"/>
      <c r="M46" s="97"/>
    </row>
    <row r="47" spans="1:18" x14ac:dyDescent="0.2">
      <c r="A47" s="84">
        <v>600</v>
      </c>
      <c r="B47" s="362"/>
      <c r="C47" s="362"/>
      <c r="D47" s="362"/>
      <c r="E47" s="99"/>
      <c r="F47" s="362"/>
      <c r="G47" s="93"/>
      <c r="H47" s="362"/>
      <c r="I47" s="362"/>
      <c r="J47" s="99"/>
      <c r="K47" s="122">
        <f>'[3] INCERTITUDE VOLT DC'!$T$164*2</f>
        <v>5.8716657173344348E-3</v>
      </c>
      <c r="L47" s="93"/>
      <c r="M47" s="97"/>
    </row>
    <row r="48" spans="1:18" x14ac:dyDescent="0.2">
      <c r="A48" s="84">
        <v>750</v>
      </c>
      <c r="B48" s="362"/>
      <c r="C48" s="362"/>
      <c r="D48" s="362"/>
      <c r="E48" s="99"/>
      <c r="F48" s="362"/>
      <c r="G48" s="93"/>
      <c r="H48" s="362"/>
      <c r="I48" s="362"/>
      <c r="J48" s="99"/>
      <c r="K48" s="122">
        <f>'[3] INCERTITUDE VOLT DC'!$T$169*2</f>
        <v>5.6568542494923801E-3</v>
      </c>
      <c r="L48" s="93"/>
      <c r="M48" s="97"/>
    </row>
    <row r="49" spans="1:13" x14ac:dyDescent="0.2">
      <c r="A49" s="369"/>
      <c r="B49" s="94"/>
      <c r="C49" s="94"/>
      <c r="D49" s="94"/>
      <c r="E49" s="93"/>
      <c r="F49" s="93"/>
      <c r="G49" s="93"/>
      <c r="H49" s="93"/>
      <c r="I49" s="93"/>
      <c r="J49" s="93"/>
      <c r="K49" s="92"/>
      <c r="L49" s="93"/>
      <c r="M49" s="93"/>
    </row>
    <row r="50" spans="1:13" x14ac:dyDescent="0.2">
      <c r="A50" s="339"/>
      <c r="B50" s="339"/>
      <c r="C50" s="339"/>
      <c r="D50" s="339"/>
      <c r="E50" s="340"/>
      <c r="F50" s="340"/>
      <c r="G50" s="340"/>
      <c r="H50" s="340"/>
      <c r="I50" s="340"/>
      <c r="J50" s="340"/>
      <c r="K50" s="340"/>
      <c r="L50" s="340"/>
      <c r="M50" s="340"/>
    </row>
    <row r="51" spans="1:13" x14ac:dyDescent="0.2">
      <c r="A51" s="361"/>
      <c r="B51" s="361"/>
      <c r="C51" s="361"/>
      <c r="D51" s="361"/>
      <c r="E51" s="361"/>
      <c r="F51" s="361"/>
      <c r="G51" s="361"/>
      <c r="H51" s="361"/>
      <c r="I51" s="361"/>
      <c r="J51" s="361"/>
      <c r="K51" s="361"/>
      <c r="L51" s="361"/>
      <c r="M51" s="361"/>
    </row>
    <row r="52" spans="1:13" x14ac:dyDescent="0.2">
      <c r="A52" s="339"/>
      <c r="B52" s="339"/>
      <c r="C52" s="339"/>
      <c r="D52" s="339"/>
      <c r="E52" s="340"/>
      <c r="F52" s="340"/>
      <c r="G52" s="340"/>
      <c r="H52" s="340"/>
      <c r="I52" s="340"/>
      <c r="J52" s="340"/>
      <c r="K52" s="340"/>
      <c r="L52" s="340"/>
      <c r="M52" s="340"/>
    </row>
    <row r="57" spans="1:13" x14ac:dyDescent="0.2">
      <c r="K57" s="92"/>
    </row>
  </sheetData>
  <mergeCells count="9">
    <mergeCell ref="A51:M51"/>
    <mergeCell ref="A8:M8"/>
    <mergeCell ref="A2:M2"/>
    <mergeCell ref="A3:M3"/>
    <mergeCell ref="A4:M4"/>
    <mergeCell ref="J6:M6"/>
    <mergeCell ref="A6:B6"/>
    <mergeCell ref="E6:F6"/>
    <mergeCell ref="H6:I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 xml:space="preserve">&amp;R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6:Q146"/>
  <sheetViews>
    <sheetView topLeftCell="B94" zoomScaleNormal="100" workbookViewId="0">
      <selection activeCell="K100" sqref="K100"/>
    </sheetView>
  </sheetViews>
  <sheetFormatPr baseColWidth="10" defaultRowHeight="12.75" x14ac:dyDescent="0.2"/>
  <cols>
    <col min="1" max="1" width="15.7109375" customWidth="1"/>
    <col min="2" max="2" width="5.7109375" customWidth="1"/>
    <col min="3" max="3" width="7.5703125" hidden="1" customWidth="1"/>
    <col min="4" max="4" width="1.42578125" hidden="1" customWidth="1"/>
    <col min="5" max="5" width="15.7109375" style="74" customWidth="1"/>
    <col min="6" max="6" width="5.5703125" style="74" customWidth="1"/>
    <col min="7" max="7" width="18.7109375" style="74" hidden="1" customWidth="1"/>
    <col min="8" max="8" width="12.7109375" style="74" customWidth="1"/>
    <col min="9" max="9" width="5.140625" style="74" customWidth="1"/>
    <col min="10" max="10" width="3.42578125" style="74" customWidth="1"/>
    <col min="11" max="11" width="9.42578125" customWidth="1"/>
    <col min="12" max="12" width="3.5703125" customWidth="1"/>
    <col min="13" max="13" width="2.28515625" customWidth="1"/>
    <col min="14" max="18" width="10.7109375" customWidth="1"/>
  </cols>
  <sheetData>
    <row r="6" spans="1:17" ht="15.75" x14ac:dyDescent="0.25">
      <c r="A6" s="341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</row>
    <row r="7" spans="1:17" ht="15.75" x14ac:dyDescent="0.25">
      <c r="A7" s="341"/>
      <c r="B7" s="341"/>
      <c r="C7" s="342"/>
      <c r="D7" s="342"/>
      <c r="E7" s="342"/>
      <c r="F7" s="342"/>
      <c r="G7" s="342"/>
      <c r="H7" s="342"/>
      <c r="I7" s="342"/>
      <c r="J7" s="342"/>
      <c r="K7" s="342"/>
      <c r="L7" s="342"/>
      <c r="M7" s="342"/>
    </row>
    <row r="8" spans="1:17" x14ac:dyDescent="0.2">
      <c r="A8" s="343"/>
      <c r="B8" s="343"/>
      <c r="C8" s="342"/>
      <c r="D8" s="342"/>
      <c r="E8" s="342"/>
      <c r="F8" s="342"/>
      <c r="G8" s="342"/>
      <c r="H8" s="342"/>
      <c r="I8" s="342"/>
      <c r="J8" s="342"/>
      <c r="K8" s="342"/>
      <c r="L8" s="342"/>
      <c r="M8" s="342"/>
    </row>
    <row r="9" spans="1:17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39"/>
      <c r="M9" s="339"/>
    </row>
    <row r="10" spans="1:17" x14ac:dyDescent="0.2">
      <c r="A10" s="339"/>
      <c r="B10" s="339"/>
      <c r="C10" s="339"/>
      <c r="D10" s="339"/>
      <c r="E10" s="340"/>
      <c r="F10" s="340"/>
      <c r="G10" s="340"/>
      <c r="H10" s="340"/>
      <c r="I10" s="340"/>
      <c r="J10" s="340"/>
      <c r="K10" s="339"/>
      <c r="L10" s="339"/>
      <c r="M10" s="339"/>
    </row>
    <row r="11" spans="1:17" ht="63" customHeight="1" x14ac:dyDescent="0.2">
      <c r="A11" s="344"/>
      <c r="B11" s="344"/>
      <c r="C11" s="121"/>
      <c r="D11" s="121"/>
      <c r="E11" s="344"/>
      <c r="F11" s="344"/>
      <c r="G11" s="121"/>
      <c r="H11" s="344"/>
      <c r="I11" s="344"/>
      <c r="J11" s="344"/>
      <c r="K11" s="342"/>
      <c r="L11" s="342"/>
      <c r="M11" s="342"/>
      <c r="O11" s="127" t="s">
        <v>113</v>
      </c>
      <c r="P11" s="127" t="s">
        <v>114</v>
      </c>
      <c r="Q11" s="127" t="s">
        <v>123</v>
      </c>
    </row>
    <row r="12" spans="1:17" x14ac:dyDescent="0.2">
      <c r="A12" s="339"/>
      <c r="B12" s="339"/>
      <c r="C12" s="339"/>
      <c r="D12" s="339"/>
      <c r="E12" s="340"/>
      <c r="F12" s="340"/>
      <c r="G12" s="340"/>
      <c r="H12" s="340"/>
      <c r="I12" s="340"/>
      <c r="J12" s="340"/>
      <c r="K12" s="339"/>
      <c r="L12" s="339"/>
      <c r="M12" s="339"/>
      <c r="O12" s="128"/>
      <c r="P12" s="128"/>
      <c r="Q12" s="128"/>
    </row>
    <row r="13" spans="1:17" x14ac:dyDescent="0.2">
      <c r="A13" s="345"/>
      <c r="B13" s="345"/>
      <c r="C13" s="342"/>
      <c r="D13" s="342"/>
      <c r="E13" s="342"/>
      <c r="F13" s="342"/>
      <c r="G13" s="342"/>
      <c r="H13" s="342"/>
      <c r="I13" s="342"/>
      <c r="J13" s="342"/>
      <c r="K13" s="342"/>
      <c r="L13" s="342"/>
      <c r="M13" s="342"/>
      <c r="O13" s="128"/>
      <c r="P13" s="128"/>
      <c r="Q13" s="128"/>
    </row>
    <row r="14" spans="1:17" x14ac:dyDescent="0.2">
      <c r="A14" s="346"/>
      <c r="B14" s="346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O14" s="128"/>
      <c r="P14" s="128"/>
      <c r="Q14" s="128"/>
    </row>
    <row r="15" spans="1:17" x14ac:dyDescent="0.2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O15" s="128"/>
      <c r="P15" s="128"/>
      <c r="Q15" s="128"/>
    </row>
    <row r="16" spans="1:17" x14ac:dyDescent="0.2">
      <c r="A16" s="363" t="s">
        <v>72</v>
      </c>
      <c r="B16" s="336"/>
      <c r="C16" s="94"/>
      <c r="D16" s="94"/>
      <c r="E16" s="93"/>
      <c r="F16" s="93"/>
      <c r="G16" s="93"/>
      <c r="H16" s="93"/>
      <c r="I16" s="93"/>
      <c r="J16" s="93"/>
      <c r="K16" s="94"/>
      <c r="L16" s="94"/>
      <c r="M16" s="94"/>
      <c r="O16" s="128"/>
      <c r="P16" s="128"/>
      <c r="Q16" s="128"/>
    </row>
    <row r="17" spans="1:17" x14ac:dyDescent="0.2">
      <c r="A17" s="79">
        <v>20</v>
      </c>
      <c r="B17" s="99"/>
      <c r="C17" s="99"/>
      <c r="D17" s="99"/>
      <c r="E17" s="337"/>
      <c r="F17" s="99"/>
      <c r="G17" s="93"/>
      <c r="H17" s="99"/>
      <c r="I17" s="99"/>
      <c r="J17" s="99"/>
      <c r="K17" s="122">
        <f>'[3]INCERTITUDE VOLT AC'!$W$4*2</f>
        <v>1.342330862792944E-5</v>
      </c>
      <c r="L17" s="93"/>
      <c r="M17" s="97"/>
      <c r="O17" s="131">
        <f>A17</f>
        <v>20</v>
      </c>
      <c r="P17" s="128">
        <f>A17/1000</f>
        <v>0.02</v>
      </c>
      <c r="Q17" s="132">
        <f>K17</f>
        <v>1.342330862792944E-5</v>
      </c>
    </row>
    <row r="18" spans="1:17" x14ac:dyDescent="0.2">
      <c r="A18" s="79">
        <v>50</v>
      </c>
      <c r="B18" s="99"/>
      <c r="C18" s="99"/>
      <c r="D18" s="99"/>
      <c r="E18" s="337"/>
      <c r="F18" s="99"/>
      <c r="G18" s="93"/>
      <c r="H18" s="99"/>
      <c r="I18" s="99"/>
      <c r="J18" s="99"/>
      <c r="K18" s="123">
        <f>'[3]INCERTITUDE VOLT AC'!$W$9*2</f>
        <v>2.9672823564605814E-5</v>
      </c>
      <c r="L18" s="93"/>
      <c r="M18" s="97"/>
      <c r="O18" s="131">
        <f t="shared" ref="O18:O22" si="0">A18</f>
        <v>50</v>
      </c>
      <c r="P18" s="128">
        <f t="shared" ref="P18:P22" si="1">A18/1000</f>
        <v>0.05</v>
      </c>
      <c r="Q18" s="132">
        <f t="shared" ref="Q18:Q22" si="2">K18</f>
        <v>2.9672823564605814E-5</v>
      </c>
    </row>
    <row r="19" spans="1:17" x14ac:dyDescent="0.2">
      <c r="A19" s="79">
        <v>100</v>
      </c>
      <c r="B19" s="99"/>
      <c r="C19" s="99"/>
      <c r="D19" s="99"/>
      <c r="E19" s="337"/>
      <c r="F19" s="99"/>
      <c r="G19" s="93"/>
      <c r="H19" s="99"/>
      <c r="I19" s="99"/>
      <c r="J19" s="99"/>
      <c r="K19" s="123">
        <f>'[3]INCERTITUDE VOLT AC'!$W$14*2</f>
        <v>3.7606706845804279E-5</v>
      </c>
      <c r="L19" s="93"/>
      <c r="M19" s="97"/>
      <c r="O19" s="131">
        <f t="shared" si="0"/>
        <v>100</v>
      </c>
      <c r="P19" s="128">
        <f t="shared" si="1"/>
        <v>0.1</v>
      </c>
      <c r="Q19" s="132">
        <f t="shared" si="2"/>
        <v>3.7606706845804279E-5</v>
      </c>
    </row>
    <row r="20" spans="1:17" x14ac:dyDescent="0.2">
      <c r="A20" s="79">
        <v>150</v>
      </c>
      <c r="B20" s="99"/>
      <c r="C20" s="99"/>
      <c r="D20" s="99"/>
      <c r="E20" s="337"/>
      <c r="F20" s="99"/>
      <c r="G20" s="93"/>
      <c r="H20" s="99"/>
      <c r="I20" s="99"/>
      <c r="J20" s="99"/>
      <c r="K20" s="123">
        <f>'[3]INCERTITUDE VOLT AC'!$W$19*2</f>
        <v>5.6262579609821101E-5</v>
      </c>
      <c r="L20" s="93"/>
      <c r="M20" s="97"/>
      <c r="O20" s="131">
        <f t="shared" si="0"/>
        <v>150</v>
      </c>
      <c r="P20" s="128">
        <f t="shared" si="1"/>
        <v>0.15</v>
      </c>
      <c r="Q20" s="132">
        <f t="shared" si="2"/>
        <v>5.6262579609821101E-5</v>
      </c>
    </row>
    <row r="21" spans="1:17" x14ac:dyDescent="0.2">
      <c r="A21" s="79">
        <v>200</v>
      </c>
      <c r="B21" s="99"/>
      <c r="C21" s="99"/>
      <c r="D21" s="99"/>
      <c r="E21" s="337"/>
      <c r="F21" s="99"/>
      <c r="G21" s="93"/>
      <c r="H21" s="99"/>
      <c r="I21" s="99"/>
      <c r="J21" s="99"/>
      <c r="K21" s="123">
        <f>'[3]INCERTITUDE VOLT AC'!$W$24*2</f>
        <v>7.2932550788218852E-5</v>
      </c>
      <c r="L21" s="93"/>
      <c r="M21" s="97"/>
      <c r="O21" s="131">
        <f t="shared" si="0"/>
        <v>200</v>
      </c>
      <c r="P21" s="128">
        <f t="shared" si="1"/>
        <v>0.2</v>
      </c>
      <c r="Q21" s="132">
        <f t="shared" si="2"/>
        <v>7.2932550788218852E-5</v>
      </c>
    </row>
    <row r="22" spans="1:17" x14ac:dyDescent="0.2">
      <c r="A22" s="79">
        <v>300</v>
      </c>
      <c r="B22" s="99"/>
      <c r="C22" s="99"/>
      <c r="D22" s="99"/>
      <c r="E22" s="338"/>
      <c r="F22" s="101"/>
      <c r="G22" s="93"/>
      <c r="H22" s="99"/>
      <c r="I22" s="99"/>
      <c r="J22" s="99"/>
      <c r="K22" s="123">
        <f>'[3]INCERTITUDE VOLT AC'!$W$29*2</f>
        <v>1.0932520350471091E-4</v>
      </c>
      <c r="L22" s="93"/>
      <c r="M22" s="97"/>
      <c r="O22" s="131">
        <f t="shared" si="0"/>
        <v>300</v>
      </c>
      <c r="P22" s="128">
        <f t="shared" si="1"/>
        <v>0.3</v>
      </c>
      <c r="Q22" s="132">
        <f t="shared" si="2"/>
        <v>1.0932520350471091E-4</v>
      </c>
    </row>
    <row r="23" spans="1:17" x14ac:dyDescent="0.2">
      <c r="A23" s="80" t="s">
        <v>81</v>
      </c>
      <c r="B23" s="100"/>
      <c r="C23" s="93"/>
      <c r="D23" s="93"/>
      <c r="E23" s="93"/>
      <c r="F23" s="100"/>
      <c r="G23" s="93"/>
      <c r="H23" s="93"/>
      <c r="I23" s="100"/>
      <c r="J23" s="99"/>
      <c r="K23" s="94"/>
      <c r="L23" s="93"/>
      <c r="M23" s="97"/>
      <c r="O23" s="131">
        <f>A24*1000</f>
        <v>500</v>
      </c>
      <c r="P23" s="129">
        <f>A24</f>
        <v>0.5</v>
      </c>
      <c r="Q23" s="132">
        <f>K24</f>
        <v>1.8302910001921508E-4</v>
      </c>
    </row>
    <row r="24" spans="1:17" x14ac:dyDescent="0.2">
      <c r="A24" s="81">
        <v>0.5</v>
      </c>
      <c r="B24" s="101"/>
      <c r="C24" s="101"/>
      <c r="D24" s="101"/>
      <c r="E24" s="338"/>
      <c r="F24" s="101"/>
      <c r="G24" s="93"/>
      <c r="H24" s="101"/>
      <c r="I24" s="101"/>
      <c r="J24" s="99"/>
      <c r="K24" s="123">
        <f>'[3]INCERTITUDE VOLT AC'!$W$34*2</f>
        <v>1.8302910001921508E-4</v>
      </c>
      <c r="L24" s="93"/>
      <c r="M24" s="97"/>
      <c r="O24" s="131">
        <f>A25*1000</f>
        <v>1000</v>
      </c>
      <c r="P24" s="129">
        <f t="shared" ref="P24:P27" si="3">A25</f>
        <v>1</v>
      </c>
      <c r="Q24" s="132">
        <f>K25</f>
        <v>3.6528615265821136E-4</v>
      </c>
    </row>
    <row r="25" spans="1:17" x14ac:dyDescent="0.2">
      <c r="A25" s="81">
        <v>1</v>
      </c>
      <c r="B25" s="101"/>
      <c r="C25" s="101"/>
      <c r="D25" s="101"/>
      <c r="E25" s="338"/>
      <c r="F25" s="101"/>
      <c r="G25" s="93"/>
      <c r="H25" s="101"/>
      <c r="I25" s="101"/>
      <c r="J25" s="99"/>
      <c r="K25" s="123">
        <f>'[3]INCERTITUDE VOLT AC'!$W$39*2</f>
        <v>3.6528615265821136E-4</v>
      </c>
      <c r="L25" s="93"/>
      <c r="M25" s="97"/>
      <c r="O25" s="131">
        <f t="shared" ref="O25:O27" si="4">A26*1000</f>
        <v>1500</v>
      </c>
      <c r="P25" s="129">
        <f t="shared" si="3"/>
        <v>1.5</v>
      </c>
      <c r="Q25" s="132">
        <f t="shared" ref="Q25:Q27" si="5">K26</f>
        <v>5.50607366854583E-4</v>
      </c>
    </row>
    <row r="26" spans="1:17" x14ac:dyDescent="0.2">
      <c r="A26" s="81">
        <v>1.5</v>
      </c>
      <c r="B26" s="101"/>
      <c r="C26" s="101"/>
      <c r="D26" s="101"/>
      <c r="E26" s="338"/>
      <c r="F26" s="101"/>
      <c r="G26" s="93"/>
      <c r="H26" s="101"/>
      <c r="I26" s="101"/>
      <c r="J26" s="99"/>
      <c r="K26" s="123">
        <f>'[3]INCERTITUDE VOLT AC'!$W$44*2</f>
        <v>5.50607366854583E-4</v>
      </c>
      <c r="L26" s="93"/>
      <c r="M26" s="97"/>
      <c r="O26" s="131">
        <f t="shared" si="4"/>
        <v>2000</v>
      </c>
      <c r="P26" s="129">
        <f t="shared" si="3"/>
        <v>2</v>
      </c>
      <c r="Q26" s="132">
        <f t="shared" si="5"/>
        <v>7.2944773729509979E-4</v>
      </c>
    </row>
    <row r="27" spans="1:17" x14ac:dyDescent="0.2">
      <c r="A27" s="81">
        <v>2</v>
      </c>
      <c r="B27" s="101"/>
      <c r="C27" s="101"/>
      <c r="D27" s="101"/>
      <c r="E27" s="338"/>
      <c r="F27" s="101"/>
      <c r="G27" s="93"/>
      <c r="H27" s="101"/>
      <c r="I27" s="101"/>
      <c r="J27" s="99"/>
      <c r="K27" s="123">
        <f>'[3]INCERTITUDE VOLT AC'!$W$49*2</f>
        <v>7.2944773729509979E-4</v>
      </c>
      <c r="L27" s="93"/>
      <c r="M27" s="97"/>
      <c r="O27" s="131">
        <f t="shared" si="4"/>
        <v>3000</v>
      </c>
      <c r="P27" s="129">
        <f t="shared" si="3"/>
        <v>3</v>
      </c>
      <c r="Q27" s="132">
        <f t="shared" si="5"/>
        <v>1.1242607941549614E-3</v>
      </c>
    </row>
    <row r="28" spans="1:17" x14ac:dyDescent="0.2">
      <c r="A28" s="81">
        <v>3</v>
      </c>
      <c r="B28" s="101"/>
      <c r="C28" s="101"/>
      <c r="D28" s="101"/>
      <c r="E28" s="101"/>
      <c r="F28" s="101"/>
      <c r="G28" s="93"/>
      <c r="H28" s="101"/>
      <c r="I28" s="101"/>
      <c r="J28" s="99"/>
      <c r="K28" s="123">
        <f>'[3]INCERTITUDE VOLT AC'!$W$54*2</f>
        <v>1.1242607941549614E-3</v>
      </c>
      <c r="L28" s="93"/>
      <c r="M28" s="97"/>
      <c r="O28" s="131">
        <f>A30*1000</f>
        <v>5000</v>
      </c>
      <c r="P28" s="130">
        <f>A30</f>
        <v>5</v>
      </c>
      <c r="Q28" s="132">
        <f>K30</f>
        <v>2.9727589318017979E-3</v>
      </c>
    </row>
    <row r="29" spans="1:17" x14ac:dyDescent="0.2">
      <c r="A29" s="80" t="s">
        <v>73</v>
      </c>
      <c r="B29" s="100"/>
      <c r="C29" s="94"/>
      <c r="D29" s="94"/>
      <c r="E29" s="93"/>
      <c r="F29" s="100"/>
      <c r="G29" s="93"/>
      <c r="H29" s="93"/>
      <c r="I29" s="100"/>
      <c r="J29" s="99"/>
      <c r="K29" s="94"/>
      <c r="L29" s="93"/>
      <c r="M29" s="97"/>
      <c r="O29" s="131">
        <f>A31*1000</f>
        <v>10000</v>
      </c>
      <c r="P29" s="129">
        <f>A31</f>
        <v>10</v>
      </c>
      <c r="Q29" s="132">
        <f>K31</f>
        <v>5.950201927505794E-3</v>
      </c>
    </row>
    <row r="30" spans="1:17" x14ac:dyDescent="0.2">
      <c r="A30" s="82">
        <v>5</v>
      </c>
      <c r="B30" s="101"/>
      <c r="C30" s="337"/>
      <c r="D30" s="337"/>
      <c r="E30" s="101"/>
      <c r="F30" s="101"/>
      <c r="G30" s="93"/>
      <c r="H30" s="337"/>
      <c r="I30" s="101"/>
      <c r="J30" s="99"/>
      <c r="K30" s="123">
        <f>'[3]INCERTITUDE VOLT AC'!$W$59*2</f>
        <v>2.9727589318017979E-3</v>
      </c>
      <c r="L30" s="93"/>
      <c r="M30" s="97"/>
      <c r="O30" s="131"/>
      <c r="P30" s="129">
        <f>A32</f>
        <v>15</v>
      </c>
      <c r="Q30" s="132">
        <f>K32</f>
        <v>8.9229961661730257E-3</v>
      </c>
    </row>
    <row r="31" spans="1:17" x14ac:dyDescent="0.2">
      <c r="A31" s="82">
        <v>10</v>
      </c>
      <c r="B31" s="101"/>
      <c r="C31" s="337"/>
      <c r="D31" s="337"/>
      <c r="E31" s="101"/>
      <c r="F31" s="101"/>
      <c r="G31" s="93"/>
      <c r="H31" s="337"/>
      <c r="I31" s="101"/>
      <c r="J31" s="99"/>
      <c r="K31" s="123">
        <f>'[3]INCERTITUDE VOLT AC'!$W$64*2</f>
        <v>5.950201927505794E-3</v>
      </c>
      <c r="L31" s="93"/>
      <c r="M31" s="97"/>
      <c r="O31" s="128"/>
      <c r="P31" s="129">
        <f>A33</f>
        <v>20</v>
      </c>
      <c r="Q31" s="132">
        <f>K33</f>
        <v>1.1893409684143144E-2</v>
      </c>
    </row>
    <row r="32" spans="1:17" x14ac:dyDescent="0.2">
      <c r="A32" s="82">
        <v>15</v>
      </c>
      <c r="B32" s="101"/>
      <c r="C32" s="337"/>
      <c r="D32" s="337"/>
      <c r="E32" s="101"/>
      <c r="F32" s="101"/>
      <c r="G32" s="93"/>
      <c r="H32" s="337"/>
      <c r="I32" s="101"/>
      <c r="J32" s="99"/>
      <c r="K32" s="123">
        <f>'[3]INCERTITUDE VOLT AC'!$W$69*2</f>
        <v>8.9229961661730257E-3</v>
      </c>
      <c r="L32" s="93"/>
      <c r="M32" s="97"/>
      <c r="O32" s="128"/>
      <c r="P32" s="129">
        <f>A34</f>
        <v>30</v>
      </c>
      <c r="Q32" s="132">
        <f>K34</f>
        <v>1.783533174156985E-2</v>
      </c>
    </row>
    <row r="33" spans="1:17" x14ac:dyDescent="0.2">
      <c r="A33" s="82">
        <v>20</v>
      </c>
      <c r="B33" s="101"/>
      <c r="C33" s="337"/>
      <c r="D33" s="337"/>
      <c r="E33" s="101"/>
      <c r="F33" s="101"/>
      <c r="G33" s="93"/>
      <c r="H33" s="337"/>
      <c r="I33" s="101"/>
      <c r="J33" s="99"/>
      <c r="K33" s="123">
        <f>'[3]INCERTITUDE VOLT AC'!$W$74*2</f>
        <v>1.1893409684143144E-2</v>
      </c>
      <c r="L33" s="93"/>
      <c r="M33" s="97"/>
      <c r="O33" s="128"/>
      <c r="P33" s="129">
        <f>A36</f>
        <v>50</v>
      </c>
      <c r="Q33" s="132">
        <f>K36</f>
        <v>2.9724673498290929E-2</v>
      </c>
    </row>
    <row r="34" spans="1:17" x14ac:dyDescent="0.2">
      <c r="A34" s="82">
        <v>30</v>
      </c>
      <c r="B34" s="101"/>
      <c r="C34" s="337"/>
      <c r="D34" s="337"/>
      <c r="E34" s="337"/>
      <c r="F34" s="101"/>
      <c r="G34" s="93"/>
      <c r="H34" s="337"/>
      <c r="I34" s="101"/>
      <c r="J34" s="99"/>
      <c r="K34" s="123">
        <f>'[3]INCERTITUDE VOLT AC'!$W$79*2</f>
        <v>1.783533174156985E-2</v>
      </c>
      <c r="L34" s="93"/>
      <c r="M34" s="97"/>
      <c r="O34" s="128"/>
      <c r="P34" s="129">
        <f>A37</f>
        <v>100</v>
      </c>
      <c r="Q34" s="132">
        <f>K37</f>
        <v>5.9561713651636955E-2</v>
      </c>
    </row>
    <row r="35" spans="1:17" x14ac:dyDescent="0.2">
      <c r="A35" s="80" t="s">
        <v>74</v>
      </c>
      <c r="B35" s="100"/>
      <c r="C35" s="94"/>
      <c r="D35" s="94"/>
      <c r="E35" s="93"/>
      <c r="F35" s="100"/>
      <c r="G35" s="93"/>
      <c r="H35" s="93"/>
      <c r="I35" s="100"/>
      <c r="J35" s="99"/>
      <c r="K35" s="94"/>
      <c r="L35" s="93"/>
      <c r="M35" s="97"/>
      <c r="O35" s="128"/>
      <c r="P35" s="129">
        <f>A38</f>
        <v>150</v>
      </c>
      <c r="Q35" s="132">
        <f>K38</f>
        <v>0.2779903377060155</v>
      </c>
    </row>
    <row r="36" spans="1:17" x14ac:dyDescent="0.2">
      <c r="A36" s="83">
        <v>50</v>
      </c>
      <c r="B36" s="101"/>
      <c r="C36" s="99"/>
      <c r="D36" s="99"/>
      <c r="E36" s="337"/>
      <c r="F36" s="101"/>
      <c r="G36" s="93"/>
      <c r="H36" s="99"/>
      <c r="I36" s="101"/>
      <c r="J36" s="99"/>
      <c r="K36" s="123">
        <f>'[3]INCERTITUDE VOLT AC'!$W$84*2</f>
        <v>2.9724673498290929E-2</v>
      </c>
      <c r="L36" s="93"/>
      <c r="M36" s="97"/>
      <c r="O36" s="128"/>
      <c r="P36" s="129">
        <f>A39</f>
        <v>200</v>
      </c>
      <c r="Q36" s="132">
        <f>K39</f>
        <v>0.37060129437373396</v>
      </c>
    </row>
    <row r="37" spans="1:17" x14ac:dyDescent="0.2">
      <c r="A37" s="83">
        <v>100</v>
      </c>
      <c r="B37" s="101"/>
      <c r="C37" s="99"/>
      <c r="D37" s="99"/>
      <c r="E37" s="337"/>
      <c r="F37" s="101"/>
      <c r="G37" s="93"/>
      <c r="H37" s="99"/>
      <c r="I37" s="101"/>
      <c r="J37" s="99"/>
      <c r="K37" s="123">
        <f>'[3]INCERTITUDE VOLT AC'!$W$89*2</f>
        <v>5.9561713651636955E-2</v>
      </c>
      <c r="L37" s="93"/>
      <c r="M37" s="97"/>
      <c r="O37" s="128"/>
      <c r="P37" s="129">
        <f>A40</f>
        <v>300</v>
      </c>
      <c r="Q37" s="132">
        <f>K40</f>
        <v>0.55605808430594372</v>
      </c>
    </row>
    <row r="38" spans="1:17" x14ac:dyDescent="0.2">
      <c r="A38" s="83">
        <v>150</v>
      </c>
      <c r="B38" s="101"/>
      <c r="C38" s="99"/>
      <c r="D38" s="99"/>
      <c r="E38" s="337"/>
      <c r="F38" s="101"/>
      <c r="G38" s="93"/>
      <c r="H38" s="99"/>
      <c r="I38" s="101"/>
      <c r="J38" s="99"/>
      <c r="K38" s="92">
        <f>'[3]INCERTITUDE VOLT AC'!$W$94*2</f>
        <v>0.2779903377060155</v>
      </c>
      <c r="L38" s="93"/>
      <c r="M38" s="97"/>
      <c r="O38" s="128"/>
      <c r="P38" s="129">
        <f>A42</f>
        <v>350</v>
      </c>
      <c r="Q38" s="132">
        <f>K42</f>
        <v>0.65423427442468862</v>
      </c>
    </row>
    <row r="39" spans="1:17" x14ac:dyDescent="0.2">
      <c r="A39" s="83">
        <v>200</v>
      </c>
      <c r="B39" s="101"/>
      <c r="C39" s="99"/>
      <c r="D39" s="99"/>
      <c r="E39" s="337"/>
      <c r="F39" s="101"/>
      <c r="G39" s="93"/>
      <c r="H39" s="99"/>
      <c r="I39" s="101"/>
      <c r="J39" s="99"/>
      <c r="K39" s="92">
        <f>'[3]INCERTITUDE VOLT AC'!$W$99*2</f>
        <v>0.37060129437373396</v>
      </c>
      <c r="L39" s="93"/>
      <c r="M39" s="97"/>
      <c r="O39" s="128"/>
      <c r="P39" s="129">
        <f>A43</f>
        <v>500</v>
      </c>
      <c r="Q39" s="132">
        <f>K43</f>
        <v>0.93486218591681836</v>
      </c>
    </row>
    <row r="40" spans="1:17" x14ac:dyDescent="0.2">
      <c r="A40" s="83">
        <v>300</v>
      </c>
      <c r="B40" s="101"/>
      <c r="C40" s="99"/>
      <c r="D40" s="99"/>
      <c r="E40" s="99"/>
      <c r="F40" s="101"/>
      <c r="G40" s="93"/>
      <c r="H40" s="99"/>
      <c r="I40" s="101"/>
      <c r="J40" s="99"/>
      <c r="K40" s="92">
        <f>'[3]INCERTITUDE VOLT AC'!$W$104*2</f>
        <v>0.55605808430594372</v>
      </c>
      <c r="L40" s="93"/>
      <c r="M40" s="97"/>
      <c r="O40" s="128"/>
      <c r="P40" s="129">
        <f>A44</f>
        <v>600</v>
      </c>
      <c r="Q40" s="132">
        <f>K44</f>
        <v>1.1221175457300123</v>
      </c>
    </row>
    <row r="41" spans="1:17" x14ac:dyDescent="0.2">
      <c r="A41" s="80" t="s">
        <v>75</v>
      </c>
      <c r="B41" s="100"/>
      <c r="C41" s="94"/>
      <c r="D41" s="94"/>
      <c r="E41" s="93"/>
      <c r="F41" s="100"/>
      <c r="G41" s="93"/>
      <c r="H41" s="93"/>
      <c r="I41" s="100"/>
      <c r="J41" s="93"/>
      <c r="K41" s="94"/>
      <c r="L41" s="94"/>
      <c r="M41" s="97"/>
      <c r="O41" s="128"/>
      <c r="P41" s="129">
        <f>A45</f>
        <v>750</v>
      </c>
      <c r="Q41" s="132">
        <f>K45</f>
        <v>1.402039834115856</v>
      </c>
    </row>
    <row r="42" spans="1:17" x14ac:dyDescent="0.2">
      <c r="A42" s="84">
        <v>350</v>
      </c>
      <c r="B42" s="101"/>
      <c r="C42" s="362"/>
      <c r="D42" s="362"/>
      <c r="E42" s="99"/>
      <c r="F42" s="101"/>
      <c r="G42" s="93"/>
      <c r="H42" s="362"/>
      <c r="I42" s="101"/>
      <c r="J42" s="99"/>
      <c r="K42" s="123">
        <f>'[3]INCERTITUDE VOLT AC'!$W$109*2</f>
        <v>0.65423427442468862</v>
      </c>
      <c r="L42" s="93"/>
      <c r="M42" s="97"/>
      <c r="O42" s="128"/>
      <c r="P42" s="129"/>
      <c r="Q42" s="128"/>
    </row>
    <row r="43" spans="1:17" x14ac:dyDescent="0.2">
      <c r="A43" s="84">
        <v>500</v>
      </c>
      <c r="B43" s="101"/>
      <c r="C43" s="362"/>
      <c r="D43" s="362"/>
      <c r="E43" s="99"/>
      <c r="F43" s="101"/>
      <c r="G43" s="93"/>
      <c r="H43" s="362"/>
      <c r="I43" s="101"/>
      <c r="J43" s="99"/>
      <c r="K43" s="123">
        <f>'[3]INCERTITUDE VOLT AC'!$W$114*2</f>
        <v>0.93486218591681836</v>
      </c>
      <c r="L43" s="93"/>
      <c r="M43" s="97"/>
      <c r="O43" s="128"/>
      <c r="P43" s="128"/>
      <c r="Q43" s="128"/>
    </row>
    <row r="44" spans="1:17" x14ac:dyDescent="0.2">
      <c r="A44" s="84">
        <v>600</v>
      </c>
      <c r="B44" s="101"/>
      <c r="C44" s="362"/>
      <c r="D44" s="362"/>
      <c r="E44" s="99"/>
      <c r="F44" s="101"/>
      <c r="G44" s="93"/>
      <c r="H44" s="362"/>
      <c r="I44" s="101"/>
      <c r="J44" s="99"/>
      <c r="K44" s="123">
        <f>'[3]INCERTITUDE VOLT AC'!$W$119*2</f>
        <v>1.1221175457300123</v>
      </c>
      <c r="L44" s="93"/>
      <c r="M44" s="97"/>
      <c r="O44" s="128"/>
      <c r="P44" s="128"/>
      <c r="Q44" s="128"/>
    </row>
    <row r="45" spans="1:17" x14ac:dyDescent="0.2">
      <c r="A45" s="84">
        <v>750</v>
      </c>
      <c r="B45" s="101"/>
      <c r="C45" s="362"/>
      <c r="D45" s="362"/>
      <c r="E45" s="99"/>
      <c r="F45" s="101"/>
      <c r="G45" s="93"/>
      <c r="H45" s="362"/>
      <c r="I45" s="101"/>
      <c r="J45" s="99"/>
      <c r="K45" s="123">
        <f>'[3]INCERTITUDE VOLT AC'!$W$124*2</f>
        <v>1.402039834115856</v>
      </c>
      <c r="L45" s="93"/>
      <c r="M45" s="97"/>
      <c r="O45" s="128"/>
      <c r="P45" s="128"/>
      <c r="Q45" s="128"/>
    </row>
    <row r="46" spans="1:17" x14ac:dyDescent="0.2">
      <c r="A46" s="369"/>
      <c r="B46" s="94"/>
      <c r="C46" s="94"/>
      <c r="D46" s="94"/>
      <c r="E46" s="93"/>
      <c r="F46" s="93"/>
      <c r="G46" s="93"/>
      <c r="H46" s="93"/>
      <c r="I46" s="93"/>
      <c r="J46" s="93"/>
      <c r="K46" s="94"/>
      <c r="L46" s="94"/>
      <c r="M46" s="93"/>
      <c r="O46" s="128"/>
      <c r="P46" s="128"/>
      <c r="Q46" s="128"/>
    </row>
    <row r="47" spans="1:17" x14ac:dyDescent="0.2">
      <c r="A47" s="94"/>
      <c r="B47" s="94"/>
      <c r="C47" s="94"/>
      <c r="D47" s="94"/>
      <c r="E47" s="93"/>
      <c r="F47" s="93"/>
      <c r="G47" s="93"/>
      <c r="H47" s="93"/>
      <c r="I47" s="93"/>
      <c r="J47" s="93"/>
      <c r="K47" s="94"/>
      <c r="L47" s="94"/>
      <c r="M47" s="94"/>
      <c r="O47" s="128"/>
      <c r="P47" s="128"/>
      <c r="Q47" s="128"/>
    </row>
    <row r="48" spans="1:17" x14ac:dyDescent="0.2">
      <c r="O48" s="128"/>
      <c r="P48" s="128"/>
      <c r="Q48" s="128"/>
    </row>
    <row r="49" spans="1:17" x14ac:dyDescent="0.2">
      <c r="O49" s="128"/>
      <c r="P49" s="128"/>
      <c r="Q49" s="128"/>
    </row>
    <row r="50" spans="1:17" x14ac:dyDescent="0.2">
      <c r="O50" s="128"/>
      <c r="P50" s="128"/>
      <c r="Q50" s="128"/>
    </row>
    <row r="51" spans="1:17" x14ac:dyDescent="0.2">
      <c r="A51" s="368"/>
      <c r="B51" s="368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O51" s="128"/>
      <c r="P51" s="128"/>
      <c r="Q51" s="128"/>
    </row>
    <row r="52" spans="1:17" x14ac:dyDescent="0.2">
      <c r="A52" s="366"/>
      <c r="B52" s="366"/>
      <c r="C52" s="366"/>
      <c r="D52" s="366"/>
      <c r="E52" s="367"/>
      <c r="F52" s="367"/>
      <c r="G52" s="367"/>
      <c r="H52" s="367"/>
      <c r="I52" s="367"/>
      <c r="J52" s="367"/>
      <c r="K52" s="366"/>
      <c r="L52" s="366"/>
      <c r="M52" s="366"/>
      <c r="O52" s="128"/>
      <c r="P52" s="128"/>
      <c r="Q52" s="128"/>
    </row>
    <row r="53" spans="1:17" x14ac:dyDescent="0.2">
      <c r="O53" s="128"/>
      <c r="P53" s="128"/>
      <c r="Q53" s="128"/>
    </row>
    <row r="54" spans="1:17" x14ac:dyDescent="0.2">
      <c r="O54" s="128"/>
      <c r="P54" s="128"/>
      <c r="Q54" s="128"/>
    </row>
    <row r="55" spans="1:17" x14ac:dyDescent="0.2">
      <c r="O55" s="128"/>
      <c r="P55" s="128"/>
      <c r="Q55" s="128"/>
    </row>
    <row r="56" spans="1:17" x14ac:dyDescent="0.2">
      <c r="O56" s="128"/>
      <c r="P56" s="128"/>
      <c r="Q56" s="128"/>
    </row>
    <row r="57" spans="1:17" x14ac:dyDescent="0.2">
      <c r="O57" s="128"/>
      <c r="P57" s="128"/>
      <c r="Q57" s="128"/>
    </row>
    <row r="58" spans="1:17" ht="15.75" x14ac:dyDescent="0.25">
      <c r="A58" s="329"/>
      <c r="B58" s="329"/>
      <c r="C58" s="327"/>
      <c r="D58" s="327"/>
      <c r="E58" s="327"/>
      <c r="F58" s="327"/>
      <c r="G58" s="327"/>
      <c r="H58" s="327"/>
      <c r="I58" s="327"/>
      <c r="J58" s="327"/>
      <c r="K58" s="327"/>
      <c r="L58" s="327"/>
      <c r="M58" s="327"/>
      <c r="O58" s="128"/>
      <c r="P58" s="128"/>
      <c r="Q58" s="128"/>
    </row>
    <row r="59" spans="1:17" ht="15.75" x14ac:dyDescent="0.25">
      <c r="A59" s="329"/>
      <c r="B59" s="329"/>
      <c r="C59" s="327"/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O59" s="128"/>
      <c r="P59" s="128"/>
      <c r="Q59" s="128"/>
    </row>
    <row r="60" spans="1:17" x14ac:dyDescent="0.2">
      <c r="A60" s="328"/>
      <c r="B60" s="328"/>
      <c r="C60" s="327"/>
      <c r="D60" s="327"/>
      <c r="E60" s="327"/>
      <c r="F60" s="327"/>
      <c r="G60" s="327"/>
      <c r="H60" s="327"/>
      <c r="I60" s="327"/>
      <c r="J60" s="327"/>
      <c r="K60" s="327"/>
      <c r="L60" s="327"/>
      <c r="M60" s="327"/>
      <c r="O60" s="128"/>
      <c r="P60" s="128"/>
      <c r="Q60" s="128"/>
    </row>
    <row r="61" spans="1:17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O61" s="128"/>
      <c r="P61" s="128"/>
      <c r="Q61" s="128"/>
    </row>
    <row r="62" spans="1:17" x14ac:dyDescent="0.2">
      <c r="O62" s="128"/>
      <c r="P62" s="128"/>
      <c r="Q62" s="128"/>
    </row>
    <row r="63" spans="1:17" ht="63" customHeight="1" x14ac:dyDescent="0.2">
      <c r="A63" s="344"/>
      <c r="B63" s="344"/>
      <c r="C63" s="121"/>
      <c r="D63" s="121"/>
      <c r="E63" s="344"/>
      <c r="F63" s="344"/>
      <c r="G63" s="121"/>
      <c r="H63" s="344"/>
      <c r="I63" s="344"/>
      <c r="J63" s="344"/>
      <c r="K63" s="342"/>
      <c r="L63" s="342"/>
      <c r="M63" s="342"/>
      <c r="O63" s="127" t="s">
        <v>113</v>
      </c>
      <c r="P63" s="127" t="s">
        <v>114</v>
      </c>
      <c r="Q63" s="127" t="s">
        <v>123</v>
      </c>
    </row>
    <row r="64" spans="1:17" x14ac:dyDescent="0.2">
      <c r="A64" s="339"/>
      <c r="B64" s="339"/>
      <c r="C64" s="339"/>
      <c r="D64" s="339"/>
      <c r="E64" s="340"/>
      <c r="F64" s="340"/>
      <c r="G64" s="340"/>
      <c r="H64" s="340"/>
      <c r="I64" s="340"/>
      <c r="J64" s="340"/>
      <c r="K64" s="339"/>
      <c r="L64" s="339"/>
      <c r="M64" s="339"/>
      <c r="O64" s="128"/>
      <c r="P64" s="128"/>
      <c r="Q64" s="128"/>
    </row>
    <row r="65" spans="1:17" x14ac:dyDescent="0.2">
      <c r="A65" s="345"/>
      <c r="B65" s="345"/>
      <c r="C65" s="342"/>
      <c r="D65" s="342"/>
      <c r="E65" s="342"/>
      <c r="F65" s="342"/>
      <c r="G65" s="342"/>
      <c r="H65" s="342"/>
      <c r="I65" s="342"/>
      <c r="J65" s="342"/>
      <c r="K65" s="342"/>
      <c r="L65" s="342"/>
      <c r="M65" s="342"/>
      <c r="O65" s="128"/>
      <c r="P65" s="128"/>
      <c r="Q65" s="128"/>
    </row>
    <row r="66" spans="1:17" x14ac:dyDescent="0.2">
      <c r="A66" s="346"/>
      <c r="B66" s="346"/>
      <c r="C66" s="342"/>
      <c r="D66" s="342"/>
      <c r="E66" s="342"/>
      <c r="F66" s="342"/>
      <c r="G66" s="342"/>
      <c r="H66" s="342"/>
      <c r="I66" s="342"/>
      <c r="J66" s="342"/>
      <c r="K66" s="342"/>
      <c r="L66" s="342"/>
      <c r="M66" s="342"/>
      <c r="O66" s="128"/>
      <c r="P66" s="128"/>
      <c r="Q66" s="128"/>
    </row>
    <row r="67" spans="1:17" x14ac:dyDescent="0.2">
      <c r="A67" s="340"/>
      <c r="B67" s="340"/>
      <c r="C67" s="340"/>
      <c r="D67" s="340"/>
      <c r="E67" s="340"/>
      <c r="F67" s="340"/>
      <c r="G67" s="340"/>
      <c r="H67" s="340"/>
      <c r="I67" s="340"/>
      <c r="J67" s="340"/>
      <c r="K67" s="340"/>
      <c r="L67" s="339"/>
      <c r="M67" s="339"/>
      <c r="O67" s="128"/>
      <c r="P67" s="128"/>
      <c r="Q67" s="128"/>
    </row>
    <row r="68" spans="1:17" x14ac:dyDescent="0.2">
      <c r="A68" s="363" t="s">
        <v>72</v>
      </c>
      <c r="B68" s="336"/>
      <c r="C68" s="94"/>
      <c r="D68" s="94"/>
      <c r="E68" s="93"/>
      <c r="F68" s="93"/>
      <c r="G68" s="93"/>
      <c r="H68" s="93"/>
      <c r="I68" s="93"/>
      <c r="J68" s="93"/>
      <c r="K68" s="94"/>
      <c r="L68" s="94"/>
      <c r="M68" s="94"/>
      <c r="O68" s="128"/>
      <c r="P68" s="128"/>
      <c r="Q68" s="128"/>
    </row>
    <row r="69" spans="1:17" x14ac:dyDescent="0.2">
      <c r="A69" s="79">
        <v>200</v>
      </c>
      <c r="B69" s="99"/>
      <c r="C69" s="99"/>
      <c r="D69" s="99"/>
      <c r="E69" s="337"/>
      <c r="F69" s="99"/>
      <c r="G69" s="93"/>
      <c r="H69" s="99"/>
      <c r="I69" s="99"/>
      <c r="J69" s="99"/>
      <c r="K69" s="123">
        <f>'[3]INCERTITUDE VOLT AC'!$W$134*2</f>
        <v>7.2958352373710724E-5</v>
      </c>
      <c r="L69" s="93"/>
      <c r="M69" s="97"/>
      <c r="O69" s="131">
        <f>A69</f>
        <v>200</v>
      </c>
      <c r="P69" s="128">
        <f>A69/1000</f>
        <v>0.2</v>
      </c>
      <c r="Q69" s="133">
        <f>K69</f>
        <v>7.2958352373710724E-5</v>
      </c>
    </row>
    <row r="70" spans="1:17" x14ac:dyDescent="0.2">
      <c r="A70" s="80" t="s">
        <v>81</v>
      </c>
      <c r="B70" s="100"/>
      <c r="C70" s="93"/>
      <c r="D70" s="93"/>
      <c r="E70" s="93"/>
      <c r="F70" s="93"/>
      <c r="G70" s="93"/>
      <c r="H70" s="93"/>
      <c r="I70" s="93"/>
      <c r="J70" s="99"/>
      <c r="K70" s="124"/>
      <c r="L70" s="93"/>
      <c r="M70" s="97"/>
      <c r="O70" s="131">
        <f>A71*1000</f>
        <v>2000</v>
      </c>
      <c r="P70" s="129">
        <f>A71</f>
        <v>2</v>
      </c>
      <c r="Q70" s="133">
        <f>K71</f>
        <v>7.2944773729509979E-4</v>
      </c>
    </row>
    <row r="71" spans="1:17" x14ac:dyDescent="0.2">
      <c r="A71" s="81">
        <v>2</v>
      </c>
      <c r="B71" s="101"/>
      <c r="C71" s="101"/>
      <c r="D71" s="101"/>
      <c r="E71" s="338"/>
      <c r="F71" s="101"/>
      <c r="G71" s="93"/>
      <c r="H71" s="101"/>
      <c r="I71" s="101"/>
      <c r="J71" s="99"/>
      <c r="K71" s="123">
        <f>'[3]INCERTITUDE VOLT AC'!$W$139*2</f>
        <v>7.2944773729509979E-4</v>
      </c>
      <c r="L71" s="93"/>
      <c r="M71" s="97"/>
      <c r="O71" s="131">
        <f>A73*1000</f>
        <v>20000</v>
      </c>
      <c r="P71" s="129">
        <f>A73</f>
        <v>20</v>
      </c>
      <c r="Q71" s="133">
        <f>K73</f>
        <v>1.1889869399316405E-2</v>
      </c>
    </row>
    <row r="72" spans="1:17" x14ac:dyDescent="0.2">
      <c r="A72" s="80" t="s">
        <v>73</v>
      </c>
      <c r="B72" s="100"/>
      <c r="C72" s="94"/>
      <c r="D72" s="94"/>
      <c r="E72" s="93"/>
      <c r="F72" s="93"/>
      <c r="G72" s="93"/>
      <c r="H72" s="93"/>
      <c r="I72" s="93"/>
      <c r="J72" s="99"/>
      <c r="K72" s="124"/>
      <c r="L72" s="93"/>
      <c r="M72" s="97"/>
      <c r="O72" s="128"/>
      <c r="P72" s="129">
        <f>A75</f>
        <v>200</v>
      </c>
      <c r="Q72" s="133">
        <f>K75</f>
        <v>0.57804404526527475</v>
      </c>
    </row>
    <row r="73" spans="1:17" x14ac:dyDescent="0.2">
      <c r="A73" s="82">
        <v>20</v>
      </c>
      <c r="B73" s="101"/>
      <c r="C73" s="337"/>
      <c r="D73" s="337"/>
      <c r="E73" s="101"/>
      <c r="F73" s="101"/>
      <c r="G73" s="93"/>
      <c r="H73" s="337"/>
      <c r="I73" s="101"/>
      <c r="J73" s="99"/>
      <c r="K73" s="123">
        <f>'[3]INCERTITUDE VOLT AC'!$W$144*2</f>
        <v>1.1889869399316405E-2</v>
      </c>
      <c r="L73" s="93"/>
      <c r="M73" s="97"/>
      <c r="O73" s="128"/>
      <c r="P73" s="129">
        <f>A77</f>
        <v>750</v>
      </c>
      <c r="Q73" s="133">
        <f>K77</f>
        <v>2.1757320713816566</v>
      </c>
    </row>
    <row r="74" spans="1:17" x14ac:dyDescent="0.2">
      <c r="A74" s="80" t="s">
        <v>74</v>
      </c>
      <c r="B74" s="100"/>
      <c r="C74" s="94"/>
      <c r="D74" s="94"/>
      <c r="E74" s="93"/>
      <c r="F74" s="93"/>
      <c r="G74" s="93"/>
      <c r="H74" s="93"/>
      <c r="I74" s="93"/>
      <c r="J74" s="99"/>
      <c r="K74" s="124"/>
      <c r="L74" s="93"/>
      <c r="M74" s="97"/>
      <c r="O74" s="128"/>
      <c r="P74" s="129"/>
      <c r="Q74" s="133"/>
    </row>
    <row r="75" spans="1:17" x14ac:dyDescent="0.2">
      <c r="A75" s="83">
        <v>200</v>
      </c>
      <c r="B75" s="101"/>
      <c r="C75" s="99"/>
      <c r="D75" s="99"/>
      <c r="E75" s="337"/>
      <c r="F75" s="101"/>
      <c r="G75" s="93"/>
      <c r="H75" s="99"/>
      <c r="I75" s="101"/>
      <c r="J75" s="99"/>
      <c r="K75" s="123">
        <f>'[3]INCERTITUDE VOLT AC'!$W$149*2</f>
        <v>0.57804404526527475</v>
      </c>
      <c r="L75" s="93"/>
      <c r="M75" s="97"/>
      <c r="O75" s="128"/>
      <c r="P75" s="128"/>
      <c r="Q75" s="133"/>
    </row>
    <row r="76" spans="1:17" x14ac:dyDescent="0.2">
      <c r="A76" s="80" t="s">
        <v>75</v>
      </c>
      <c r="B76" s="100"/>
      <c r="C76" s="94"/>
      <c r="D76" s="94"/>
      <c r="E76" s="93"/>
      <c r="F76" s="93"/>
      <c r="G76" s="93"/>
      <c r="H76" s="93"/>
      <c r="I76" s="93"/>
      <c r="J76" s="99"/>
      <c r="K76" s="124"/>
      <c r="L76" s="93"/>
      <c r="M76" s="97"/>
      <c r="O76" s="128"/>
      <c r="P76" s="128"/>
      <c r="Q76" s="128"/>
    </row>
    <row r="77" spans="1:17" x14ac:dyDescent="0.2">
      <c r="A77" s="84">
        <v>750</v>
      </c>
      <c r="B77" s="101"/>
      <c r="C77" s="362"/>
      <c r="D77" s="362"/>
      <c r="E77" s="99"/>
      <c r="F77" s="101"/>
      <c r="G77" s="93"/>
      <c r="H77" s="362"/>
      <c r="I77" s="101"/>
      <c r="J77" s="99"/>
      <c r="K77" s="123">
        <f>'[3]INCERTITUDE VOLT AC'!$W$154*2</f>
        <v>2.1757320713816566</v>
      </c>
      <c r="L77" s="93"/>
      <c r="M77" s="97"/>
      <c r="O77" s="128"/>
      <c r="P77" s="128"/>
      <c r="Q77" s="128"/>
    </row>
    <row r="78" spans="1:17" x14ac:dyDescent="0.2">
      <c r="A78" s="369"/>
      <c r="B78" s="94"/>
      <c r="C78" s="94"/>
      <c r="D78" s="94"/>
      <c r="E78" s="93"/>
      <c r="F78" s="93"/>
      <c r="G78" s="93"/>
      <c r="H78" s="93"/>
      <c r="I78" s="93"/>
      <c r="J78" s="93"/>
      <c r="K78" s="94"/>
      <c r="L78" s="94"/>
      <c r="M78" s="93"/>
      <c r="O78" s="128"/>
      <c r="P78" s="128"/>
      <c r="Q78" s="128"/>
    </row>
    <row r="79" spans="1:17" x14ac:dyDescent="0.2">
      <c r="A79" s="339"/>
      <c r="B79" s="339"/>
      <c r="C79" s="339"/>
      <c r="D79" s="339"/>
      <c r="E79" s="340"/>
      <c r="F79" s="340"/>
      <c r="G79" s="340"/>
      <c r="H79" s="340"/>
      <c r="I79" s="340"/>
      <c r="J79" s="340"/>
      <c r="K79" s="339"/>
      <c r="L79" s="339"/>
      <c r="M79" s="339"/>
      <c r="O79" s="128"/>
      <c r="P79" s="128"/>
      <c r="Q79" s="128"/>
    </row>
    <row r="80" spans="1:17" x14ac:dyDescent="0.2">
      <c r="A80" s="339"/>
      <c r="B80" s="339"/>
      <c r="C80" s="339"/>
      <c r="D80" s="339"/>
      <c r="E80" s="340"/>
      <c r="F80" s="340"/>
      <c r="G80" s="340"/>
      <c r="H80" s="340"/>
      <c r="I80" s="340"/>
      <c r="J80" s="340"/>
      <c r="K80" s="339"/>
      <c r="L80" s="339"/>
      <c r="M80" s="339"/>
      <c r="O80" s="128"/>
      <c r="P80" s="128"/>
      <c r="Q80" s="128"/>
    </row>
    <row r="81" spans="1:17" ht="63" customHeight="1" x14ac:dyDescent="0.2">
      <c r="A81" s="344"/>
      <c r="B81" s="344"/>
      <c r="C81" s="121"/>
      <c r="D81" s="121"/>
      <c r="E81" s="344"/>
      <c r="F81" s="344"/>
      <c r="G81" s="121"/>
      <c r="H81" s="344"/>
      <c r="I81" s="344"/>
      <c r="J81" s="344"/>
      <c r="K81" s="342"/>
      <c r="L81" s="342"/>
      <c r="M81" s="342"/>
      <c r="O81" s="127" t="s">
        <v>113</v>
      </c>
      <c r="P81" s="127" t="s">
        <v>114</v>
      </c>
      <c r="Q81" s="127" t="s">
        <v>123</v>
      </c>
    </row>
    <row r="82" spans="1:17" x14ac:dyDescent="0.2">
      <c r="A82" s="339"/>
      <c r="B82" s="339"/>
      <c r="C82" s="339"/>
      <c r="D82" s="339"/>
      <c r="E82" s="340"/>
      <c r="F82" s="340"/>
      <c r="G82" s="340"/>
      <c r="H82" s="340"/>
      <c r="I82" s="340"/>
      <c r="J82" s="340"/>
      <c r="K82" s="339"/>
      <c r="L82" s="339"/>
      <c r="M82" s="339"/>
      <c r="O82" s="128"/>
      <c r="P82" s="128"/>
      <c r="Q82" s="128"/>
    </row>
    <row r="83" spans="1:17" x14ac:dyDescent="0.2">
      <c r="A83" s="345"/>
      <c r="B83" s="345"/>
      <c r="C83" s="342"/>
      <c r="D83" s="342"/>
      <c r="E83" s="342"/>
      <c r="F83" s="342"/>
      <c r="G83" s="342"/>
      <c r="H83" s="342"/>
      <c r="I83" s="342"/>
      <c r="J83" s="342"/>
      <c r="K83" s="342"/>
      <c r="L83" s="342"/>
      <c r="M83" s="342"/>
      <c r="O83" s="128"/>
      <c r="P83" s="128"/>
      <c r="Q83" s="128"/>
    </row>
    <row r="84" spans="1:17" x14ac:dyDescent="0.2">
      <c r="A84" s="346"/>
      <c r="B84" s="346"/>
      <c r="C84" s="342"/>
      <c r="D84" s="342"/>
      <c r="E84" s="342"/>
      <c r="F84" s="342"/>
      <c r="G84" s="342"/>
      <c r="H84" s="342"/>
      <c r="I84" s="342"/>
      <c r="J84" s="342"/>
      <c r="K84" s="342"/>
      <c r="L84" s="342"/>
      <c r="M84" s="342"/>
      <c r="O84" s="128"/>
      <c r="P84" s="128"/>
      <c r="Q84" s="128"/>
    </row>
    <row r="85" spans="1:17" x14ac:dyDescent="0.2">
      <c r="A85" s="340"/>
      <c r="B85" s="340"/>
      <c r="C85" s="340"/>
      <c r="D85" s="340"/>
      <c r="E85" s="340"/>
      <c r="F85" s="340"/>
      <c r="G85" s="340"/>
      <c r="H85" s="340"/>
      <c r="I85" s="340"/>
      <c r="J85" s="340"/>
      <c r="K85" s="340"/>
      <c r="L85" s="339"/>
      <c r="M85" s="339"/>
      <c r="O85" s="128"/>
      <c r="P85" s="128"/>
      <c r="Q85" s="128"/>
    </row>
    <row r="86" spans="1:17" x14ac:dyDescent="0.2">
      <c r="A86" s="363" t="s">
        <v>72</v>
      </c>
      <c r="B86" s="336"/>
      <c r="C86" s="94"/>
      <c r="D86" s="94"/>
      <c r="E86" s="93"/>
      <c r="F86" s="93"/>
      <c r="G86" s="93"/>
      <c r="H86" s="93"/>
      <c r="I86" s="93"/>
      <c r="J86" s="93"/>
      <c r="K86" s="94"/>
      <c r="L86" s="94"/>
      <c r="M86" s="339"/>
      <c r="O86" s="128"/>
      <c r="P86" s="128"/>
      <c r="Q86" s="128"/>
    </row>
    <row r="87" spans="1:17" x14ac:dyDescent="0.2">
      <c r="A87" s="79">
        <v>200</v>
      </c>
      <c r="B87" s="99"/>
      <c r="C87" s="99"/>
      <c r="D87" s="99"/>
      <c r="E87" s="337"/>
      <c r="F87" s="99"/>
      <c r="G87" s="93"/>
      <c r="H87" s="99"/>
      <c r="I87" s="99"/>
      <c r="J87" s="99"/>
      <c r="K87" s="123">
        <f>'[3]INCERTITUDE VOLT AC'!$W$164*2</f>
        <v>7.2973285964022448E-5</v>
      </c>
      <c r="L87" s="93"/>
      <c r="M87" s="97"/>
      <c r="O87" s="131">
        <f>A87</f>
        <v>200</v>
      </c>
      <c r="P87" s="128">
        <f>A87/1000</f>
        <v>0.2</v>
      </c>
      <c r="Q87" s="133">
        <f>K87</f>
        <v>7.2973285964022448E-5</v>
      </c>
    </row>
    <row r="88" spans="1:17" x14ac:dyDescent="0.2">
      <c r="A88" s="80" t="s">
        <v>81</v>
      </c>
      <c r="B88" s="100"/>
      <c r="C88" s="93"/>
      <c r="D88" s="93"/>
      <c r="E88" s="93"/>
      <c r="F88" s="100"/>
      <c r="G88" s="93"/>
      <c r="H88" s="93"/>
      <c r="I88" s="100"/>
      <c r="J88" s="93"/>
      <c r="K88" s="124"/>
      <c r="L88" s="94"/>
      <c r="M88" s="97"/>
      <c r="O88" s="128">
        <f>A89*1000</f>
        <v>2000</v>
      </c>
      <c r="P88" s="129">
        <f>A89</f>
        <v>2</v>
      </c>
      <c r="Q88" s="133">
        <f>K89</f>
        <v>7.2958352373708572E-4</v>
      </c>
    </row>
    <row r="89" spans="1:17" x14ac:dyDescent="0.2">
      <c r="A89" s="81">
        <v>2</v>
      </c>
      <c r="B89" s="101"/>
      <c r="C89" s="101"/>
      <c r="D89" s="101"/>
      <c r="E89" s="338"/>
      <c r="F89" s="101"/>
      <c r="G89" s="93"/>
      <c r="H89" s="101"/>
      <c r="I89" s="101"/>
      <c r="J89" s="99"/>
      <c r="K89" s="123">
        <f>'[3]INCERTITUDE VOLT AC'!$W$169*2</f>
        <v>7.2958352373708572E-4</v>
      </c>
      <c r="L89" s="93"/>
      <c r="M89" s="97"/>
      <c r="O89" s="128">
        <f>A91*1000</f>
        <v>20000</v>
      </c>
      <c r="P89" s="129">
        <f>A91</f>
        <v>20</v>
      </c>
      <c r="Q89" s="133">
        <f>K91</f>
        <v>1.1959906582144098E-2</v>
      </c>
    </row>
    <row r="90" spans="1:17" x14ac:dyDescent="0.2">
      <c r="A90" s="80" t="s">
        <v>73</v>
      </c>
      <c r="B90" s="100"/>
      <c r="C90" s="94"/>
      <c r="D90" s="94"/>
      <c r="E90" s="93"/>
      <c r="F90" s="100"/>
      <c r="G90" s="93"/>
      <c r="H90" s="93"/>
      <c r="I90" s="100"/>
      <c r="J90" s="93"/>
      <c r="K90" s="124"/>
      <c r="L90" s="94"/>
      <c r="M90" s="97"/>
      <c r="O90" s="128"/>
      <c r="P90" s="129">
        <f>A93</f>
        <v>200</v>
      </c>
      <c r="Q90" s="133">
        <f>K93</f>
        <v>0.57804687283263989</v>
      </c>
    </row>
    <row r="91" spans="1:17" x14ac:dyDescent="0.2">
      <c r="A91" s="82">
        <v>20</v>
      </c>
      <c r="B91" s="101"/>
      <c r="C91" s="337"/>
      <c r="D91" s="337"/>
      <c r="E91" s="101"/>
      <c r="F91" s="101"/>
      <c r="G91" s="93"/>
      <c r="H91" s="337"/>
      <c r="I91" s="101"/>
      <c r="J91" s="99"/>
      <c r="K91" s="123">
        <f>'[3]INCERTITUDE VOLT AC'!$W$174*2</f>
        <v>1.1959906582144098E-2</v>
      </c>
      <c r="L91" s="93"/>
      <c r="M91" s="97"/>
      <c r="O91" s="128"/>
      <c r="P91" s="129">
        <f>A95</f>
        <v>750</v>
      </c>
      <c r="Q91" s="133">
        <f>K95</f>
        <v>2.1791622341812054</v>
      </c>
    </row>
    <row r="92" spans="1:17" x14ac:dyDescent="0.2">
      <c r="A92" s="80" t="s">
        <v>74</v>
      </c>
      <c r="B92" s="100"/>
      <c r="C92" s="94"/>
      <c r="D92" s="94"/>
      <c r="E92" s="93"/>
      <c r="F92" s="100"/>
      <c r="G92" s="93"/>
      <c r="H92" s="93"/>
      <c r="I92" s="100"/>
      <c r="J92" s="93"/>
      <c r="K92" s="124"/>
      <c r="L92" s="94"/>
      <c r="M92" s="97"/>
      <c r="O92" s="128"/>
      <c r="P92" s="129"/>
      <c r="Q92" s="133"/>
    </row>
    <row r="93" spans="1:17" x14ac:dyDescent="0.2">
      <c r="A93" s="83">
        <v>200</v>
      </c>
      <c r="B93" s="101"/>
      <c r="C93" s="99"/>
      <c r="D93" s="99"/>
      <c r="E93" s="337"/>
      <c r="F93" s="101"/>
      <c r="G93" s="93"/>
      <c r="H93" s="99"/>
      <c r="I93" s="101"/>
      <c r="J93" s="99"/>
      <c r="K93" s="123">
        <f>'[3]INCERTITUDE VOLT AC'!$W$179*2</f>
        <v>0.57804687283263989</v>
      </c>
      <c r="L93" s="93"/>
      <c r="M93" s="97"/>
      <c r="O93" s="128"/>
      <c r="P93" s="129"/>
      <c r="Q93" s="133"/>
    </row>
    <row r="94" spans="1:17" x14ac:dyDescent="0.2">
      <c r="A94" s="80" t="s">
        <v>75</v>
      </c>
      <c r="B94" s="100"/>
      <c r="C94" s="94"/>
      <c r="D94" s="94"/>
      <c r="E94" s="93"/>
      <c r="F94" s="100"/>
      <c r="G94" s="93"/>
      <c r="H94" s="93"/>
      <c r="I94" s="100"/>
      <c r="J94" s="93"/>
      <c r="K94" s="124"/>
      <c r="L94" s="94"/>
      <c r="M94" s="97"/>
      <c r="O94" s="128"/>
      <c r="P94" s="129"/>
      <c r="Q94" s="133"/>
    </row>
    <row r="95" spans="1:17" x14ac:dyDescent="0.2">
      <c r="A95" s="84">
        <v>750</v>
      </c>
      <c r="B95" s="101"/>
      <c r="C95" s="362"/>
      <c r="D95" s="362"/>
      <c r="E95" s="99"/>
      <c r="F95" s="101"/>
      <c r="G95" s="93"/>
      <c r="H95" s="362"/>
      <c r="I95" s="101"/>
      <c r="J95" s="99"/>
      <c r="K95" s="123">
        <f>'[3]INCERTITUDE VOLT AC'!$W$184*2</f>
        <v>2.1791622341812054</v>
      </c>
      <c r="L95" s="93"/>
      <c r="M95" s="97"/>
      <c r="O95" s="128"/>
      <c r="P95" s="129"/>
      <c r="Q95" s="133"/>
    </row>
    <row r="96" spans="1:17" x14ac:dyDescent="0.2">
      <c r="A96" s="369"/>
      <c r="B96" s="94"/>
      <c r="C96" s="94"/>
      <c r="D96" s="94"/>
      <c r="E96" s="93"/>
      <c r="F96" s="93"/>
      <c r="G96" s="93"/>
      <c r="H96" s="93"/>
      <c r="I96" s="93"/>
      <c r="J96" s="93"/>
      <c r="K96" s="123"/>
      <c r="L96" s="94"/>
      <c r="M96" s="93"/>
      <c r="O96" s="128"/>
      <c r="P96" s="129"/>
      <c r="Q96" s="133"/>
    </row>
    <row r="97" spans="1:17" x14ac:dyDescent="0.2">
      <c r="A97" s="94"/>
      <c r="B97" s="94"/>
      <c r="C97" s="94"/>
      <c r="D97" s="94"/>
      <c r="E97" s="93"/>
      <c r="F97" s="93"/>
      <c r="G97" s="93"/>
      <c r="H97" s="93"/>
      <c r="I97" s="93"/>
      <c r="J97" s="93"/>
      <c r="K97" s="94"/>
      <c r="L97" s="94"/>
      <c r="M97" s="94"/>
      <c r="O97" s="128"/>
      <c r="P97" s="129"/>
      <c r="Q97" s="133"/>
    </row>
    <row r="98" spans="1:17" x14ac:dyDescent="0.2">
      <c r="A98" s="366"/>
      <c r="B98" s="339"/>
      <c r="C98" s="339"/>
      <c r="D98" s="339"/>
      <c r="E98" s="340"/>
      <c r="F98" s="340"/>
      <c r="G98" s="340"/>
      <c r="H98" s="340"/>
      <c r="I98" s="340"/>
      <c r="J98" s="340"/>
      <c r="K98" s="339"/>
      <c r="L98" s="339"/>
      <c r="M98" s="339"/>
      <c r="O98" s="128"/>
      <c r="P98" s="129"/>
      <c r="Q98" s="133"/>
    </row>
    <row r="99" spans="1:17" x14ac:dyDescent="0.2">
      <c r="A99" s="368"/>
      <c r="B99" s="368"/>
      <c r="C99" s="368"/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O99" s="128"/>
      <c r="P99" s="128"/>
      <c r="Q99" s="128"/>
    </row>
    <row r="100" spans="1:17" x14ac:dyDescent="0.2">
      <c r="O100" s="128"/>
      <c r="P100" s="128"/>
      <c r="Q100" s="128"/>
    </row>
    <row r="101" spans="1:17" x14ac:dyDescent="0.2">
      <c r="O101" s="128"/>
      <c r="P101" s="128"/>
      <c r="Q101" s="128"/>
    </row>
    <row r="102" spans="1:17" x14ac:dyDescent="0.2">
      <c r="O102" s="128"/>
      <c r="P102" s="128"/>
      <c r="Q102" s="128"/>
    </row>
    <row r="103" spans="1:17" x14ac:dyDescent="0.2">
      <c r="O103" s="128"/>
      <c r="P103" s="128"/>
      <c r="Q103" s="128"/>
    </row>
    <row r="104" spans="1:17" x14ac:dyDescent="0.2">
      <c r="O104" s="128"/>
      <c r="P104" s="128"/>
      <c r="Q104" s="128"/>
    </row>
    <row r="105" spans="1:17" x14ac:dyDescent="0.2">
      <c r="O105" s="128"/>
      <c r="P105" s="128"/>
      <c r="Q105" s="128"/>
    </row>
    <row r="106" spans="1:17" ht="15.75" x14ac:dyDescent="0.25">
      <c r="A106" s="329"/>
      <c r="B106" s="329"/>
      <c r="C106" s="329"/>
      <c r="D106" s="329"/>
      <c r="E106" s="329"/>
      <c r="F106" s="329"/>
      <c r="G106" s="329"/>
      <c r="H106" s="329"/>
      <c r="I106" s="329"/>
      <c r="J106" s="329"/>
      <c r="K106" s="329"/>
      <c r="L106" s="327"/>
      <c r="M106" s="327"/>
      <c r="O106" s="128"/>
      <c r="P106" s="128"/>
      <c r="Q106" s="128"/>
    </row>
    <row r="107" spans="1:17" ht="15.75" x14ac:dyDescent="0.25">
      <c r="A107" s="329"/>
      <c r="B107" s="329"/>
      <c r="C107" s="327"/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O107" s="128"/>
      <c r="P107" s="128"/>
      <c r="Q107" s="128"/>
    </row>
    <row r="108" spans="1:17" x14ac:dyDescent="0.2">
      <c r="A108" s="328"/>
      <c r="B108" s="328"/>
      <c r="C108" s="327"/>
      <c r="D108" s="327"/>
      <c r="E108" s="327"/>
      <c r="F108" s="327"/>
      <c r="G108" s="327"/>
      <c r="H108" s="327"/>
      <c r="I108" s="327"/>
      <c r="J108" s="327"/>
      <c r="K108" s="327"/>
      <c r="L108" s="327"/>
      <c r="M108" s="327"/>
      <c r="O108" s="128"/>
      <c r="P108" s="128"/>
      <c r="Q108" s="128"/>
    </row>
    <row r="109" spans="1:17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O109" s="128"/>
      <c r="P109" s="128"/>
      <c r="Q109" s="128"/>
    </row>
    <row r="110" spans="1:17" x14ac:dyDescent="0.2">
      <c r="O110" s="128"/>
      <c r="P110" s="128"/>
      <c r="Q110" s="128"/>
    </row>
    <row r="111" spans="1:17" ht="63" customHeight="1" x14ac:dyDescent="0.2">
      <c r="A111" s="333"/>
      <c r="B111" s="333"/>
      <c r="C111" s="113"/>
      <c r="D111" s="113"/>
      <c r="E111" s="333"/>
      <c r="F111" s="333"/>
      <c r="G111" s="113"/>
      <c r="H111" s="333"/>
      <c r="I111" s="333"/>
      <c r="J111" s="333"/>
      <c r="K111" s="331"/>
      <c r="L111" s="331"/>
      <c r="M111" s="331"/>
      <c r="O111" s="127" t="s">
        <v>113</v>
      </c>
      <c r="P111" s="127" t="s">
        <v>114</v>
      </c>
      <c r="Q111" s="127" t="s">
        <v>123</v>
      </c>
    </row>
    <row r="112" spans="1:17" x14ac:dyDescent="0.2">
      <c r="A112" s="94"/>
      <c r="B112" s="94"/>
      <c r="C112" s="94"/>
      <c r="D112" s="94"/>
      <c r="E112" s="93"/>
      <c r="F112" s="93"/>
      <c r="G112" s="93"/>
      <c r="H112" s="93"/>
      <c r="I112" s="93"/>
      <c r="J112" s="93"/>
      <c r="K112" s="94"/>
      <c r="L112" s="94"/>
      <c r="M112" s="94"/>
      <c r="O112" s="128"/>
      <c r="P112" s="128"/>
      <c r="Q112" s="128"/>
    </row>
    <row r="113" spans="1:17" x14ac:dyDescent="0.2">
      <c r="A113" s="334"/>
      <c r="B113" s="334"/>
      <c r="C113" s="334"/>
      <c r="D113" s="334"/>
      <c r="E113" s="334"/>
      <c r="F113" s="334"/>
      <c r="G113" s="334"/>
      <c r="H113" s="334"/>
      <c r="I113" s="334"/>
      <c r="J113" s="334"/>
      <c r="K113" s="334"/>
      <c r="L113" s="331"/>
      <c r="M113" s="331"/>
      <c r="O113" s="128"/>
      <c r="P113" s="128"/>
      <c r="Q113" s="128"/>
    </row>
    <row r="114" spans="1:17" x14ac:dyDescent="0.2">
      <c r="A114" s="335"/>
      <c r="B114" s="335"/>
      <c r="C114" s="331"/>
      <c r="D114" s="331"/>
      <c r="E114" s="331"/>
      <c r="F114" s="331"/>
      <c r="G114" s="331"/>
      <c r="H114" s="331"/>
      <c r="I114" s="331"/>
      <c r="J114" s="331"/>
      <c r="K114" s="331"/>
      <c r="L114" s="331"/>
      <c r="M114" s="331"/>
      <c r="O114" s="128"/>
      <c r="P114" s="128"/>
      <c r="Q114" s="128"/>
    </row>
    <row r="115" spans="1:17" x14ac:dyDescent="0.2">
      <c r="A115" s="93"/>
      <c r="B115" s="93"/>
      <c r="C115" s="93"/>
      <c r="D115" s="93"/>
      <c r="E115" s="93"/>
      <c r="F115" s="93"/>
      <c r="G115" s="93"/>
      <c r="H115" s="93"/>
      <c r="I115" s="93"/>
      <c r="J115" s="93"/>
      <c r="K115" s="93"/>
      <c r="L115" s="94"/>
      <c r="M115" s="94"/>
      <c r="O115" s="128"/>
      <c r="P115" s="128"/>
      <c r="Q115" s="128"/>
    </row>
    <row r="116" spans="1:17" x14ac:dyDescent="0.2">
      <c r="A116" s="363" t="s">
        <v>72</v>
      </c>
      <c r="B116" s="336"/>
      <c r="C116" s="94"/>
      <c r="D116" s="94"/>
      <c r="E116" s="93"/>
      <c r="F116" s="93"/>
      <c r="G116" s="93"/>
      <c r="H116" s="93"/>
      <c r="I116" s="93"/>
      <c r="J116" s="93"/>
      <c r="K116" s="94"/>
      <c r="L116" s="339"/>
      <c r="M116" s="340"/>
      <c r="O116" s="128"/>
      <c r="P116" s="128"/>
      <c r="Q116" s="128"/>
    </row>
    <row r="117" spans="1:17" x14ac:dyDescent="0.2">
      <c r="A117" s="79">
        <v>200</v>
      </c>
      <c r="B117" s="99"/>
      <c r="C117" s="75"/>
      <c r="D117" s="75"/>
      <c r="E117" s="77"/>
      <c r="F117" s="99"/>
      <c r="H117" s="75"/>
      <c r="I117" s="99"/>
      <c r="J117" s="75"/>
      <c r="K117" s="123">
        <f>'INCERTITUDE VOLT AC'!$W$194*2</f>
        <v>1.1769313092348116E-4</v>
      </c>
      <c r="L117" s="340"/>
      <c r="M117" s="355"/>
      <c r="O117" s="131">
        <f>A117</f>
        <v>200</v>
      </c>
      <c r="P117" s="128">
        <f>A117/1000</f>
        <v>0.2</v>
      </c>
      <c r="Q117" s="133">
        <f>K117</f>
        <v>1.1769313092348116E-4</v>
      </c>
    </row>
    <row r="118" spans="1:17" x14ac:dyDescent="0.2">
      <c r="A118" s="80" t="s">
        <v>81</v>
      </c>
      <c r="B118" s="100"/>
      <c r="C118" s="74"/>
      <c r="D118" s="74"/>
      <c r="F118" s="100"/>
      <c r="I118" s="100"/>
      <c r="K118" s="124"/>
      <c r="L118" s="339"/>
      <c r="M118" s="355"/>
      <c r="O118" s="128">
        <f>A119*1000</f>
        <v>2000</v>
      </c>
      <c r="P118" s="129">
        <f>A119</f>
        <v>2</v>
      </c>
      <c r="Q118" s="133">
        <f>K119</f>
        <v>1.1767471803473019E-3</v>
      </c>
    </row>
    <row r="119" spans="1:17" x14ac:dyDescent="0.2">
      <c r="A119" s="81">
        <v>2</v>
      </c>
      <c r="B119" s="101"/>
      <c r="C119" s="76"/>
      <c r="D119" s="76"/>
      <c r="E119" s="98"/>
      <c r="F119" s="101"/>
      <c r="H119" s="76"/>
      <c r="I119" s="101"/>
      <c r="J119" s="75"/>
      <c r="K119" s="123">
        <f>'INCERTITUDE VOLT AC'!$W$199*2</f>
        <v>1.1767471803473019E-3</v>
      </c>
      <c r="L119" s="340"/>
      <c r="M119" s="355"/>
      <c r="O119" s="128">
        <f>A121*1000</f>
        <v>20000</v>
      </c>
      <c r="P119" s="129">
        <f>A121</f>
        <v>20</v>
      </c>
      <c r="Q119" s="133">
        <f>K121</f>
        <v>1.1889036237913882E-2</v>
      </c>
    </row>
    <row r="120" spans="1:17" x14ac:dyDescent="0.2">
      <c r="A120" s="80" t="s">
        <v>73</v>
      </c>
      <c r="B120" s="100"/>
      <c r="F120" s="100"/>
      <c r="I120" s="100"/>
      <c r="K120" s="124"/>
      <c r="L120" s="339"/>
      <c r="M120" s="355"/>
      <c r="O120" s="128"/>
      <c r="P120" s="129">
        <f>A123</f>
        <v>200</v>
      </c>
      <c r="Q120" s="133">
        <f>K123</f>
        <v>0.37059848780927063</v>
      </c>
    </row>
    <row r="121" spans="1:17" x14ac:dyDescent="0.2">
      <c r="A121" s="82">
        <v>20</v>
      </c>
      <c r="B121" s="101"/>
      <c r="C121" s="77"/>
      <c r="D121" s="77"/>
      <c r="E121" s="76"/>
      <c r="F121" s="101"/>
      <c r="H121" s="77"/>
      <c r="I121" s="101"/>
      <c r="J121" s="75"/>
      <c r="K121" s="123">
        <f>'INCERTITUDE VOLT AC'!$W$204*2</f>
        <v>1.1889036237913882E-2</v>
      </c>
      <c r="L121" s="340"/>
      <c r="M121" s="355"/>
      <c r="O121" s="128"/>
      <c r="P121" s="129">
        <f>A125</f>
        <v>750</v>
      </c>
      <c r="Q121" s="133">
        <f>K125</f>
        <v>1.4017987099911091</v>
      </c>
    </row>
    <row r="122" spans="1:17" x14ac:dyDescent="0.2">
      <c r="A122" s="80" t="s">
        <v>74</v>
      </c>
      <c r="B122" s="100"/>
      <c r="F122" s="100"/>
      <c r="I122" s="100"/>
      <c r="K122" s="124"/>
      <c r="L122" s="339"/>
      <c r="M122" s="355"/>
      <c r="O122" s="128"/>
      <c r="P122" s="129"/>
      <c r="Q122" s="133"/>
    </row>
    <row r="123" spans="1:17" x14ac:dyDescent="0.2">
      <c r="A123" s="83">
        <v>200</v>
      </c>
      <c r="B123" s="101"/>
      <c r="C123" s="75"/>
      <c r="D123" s="75"/>
      <c r="E123" s="77"/>
      <c r="F123" s="101"/>
      <c r="H123" s="75"/>
      <c r="I123" s="101"/>
      <c r="J123" s="75"/>
      <c r="K123" s="123">
        <f>'INCERTITUDE VOLT AC'!$W$209*2</f>
        <v>0.37059848780927063</v>
      </c>
      <c r="L123" s="340"/>
      <c r="M123" s="355"/>
      <c r="O123" s="128"/>
      <c r="P123" s="128"/>
      <c r="Q123" s="133"/>
    </row>
    <row r="124" spans="1:17" x14ac:dyDescent="0.2">
      <c r="A124" s="80" t="s">
        <v>75</v>
      </c>
      <c r="B124" s="100"/>
      <c r="F124" s="100"/>
      <c r="I124" s="100"/>
      <c r="K124" s="124"/>
      <c r="L124" s="339"/>
      <c r="M124" s="355"/>
      <c r="O124" s="128"/>
      <c r="P124" s="128"/>
      <c r="Q124" s="133"/>
    </row>
    <row r="125" spans="1:17" x14ac:dyDescent="0.2">
      <c r="A125" s="84">
        <v>750</v>
      </c>
      <c r="B125" s="101"/>
      <c r="C125" s="78"/>
      <c r="D125" s="78"/>
      <c r="E125" s="75"/>
      <c r="F125" s="101"/>
      <c r="H125" s="78"/>
      <c r="I125" s="101"/>
      <c r="J125" s="75"/>
      <c r="K125" s="123">
        <f>'INCERTITUDE VOLT AC'!$W$214*2</f>
        <v>1.4017987099911091</v>
      </c>
      <c r="L125" s="340"/>
      <c r="M125" s="355"/>
      <c r="O125" s="128"/>
      <c r="P125" s="128"/>
      <c r="Q125" s="128"/>
    </row>
    <row r="126" spans="1:17" x14ac:dyDescent="0.2">
      <c r="A126" s="94"/>
      <c r="B126" s="94"/>
      <c r="C126" s="94"/>
      <c r="D126" s="94"/>
      <c r="E126" s="93"/>
      <c r="F126" s="93"/>
      <c r="G126" s="93"/>
      <c r="H126" s="93"/>
      <c r="I126" s="93"/>
      <c r="J126" s="93"/>
      <c r="K126" s="94"/>
      <c r="L126" s="339"/>
      <c r="M126" s="340"/>
      <c r="O126" s="128"/>
      <c r="P126" s="128"/>
      <c r="Q126" s="128"/>
    </row>
    <row r="127" spans="1:17" x14ac:dyDescent="0.2">
      <c r="A127" s="94"/>
      <c r="B127" s="94"/>
      <c r="C127" s="94"/>
      <c r="D127" s="94"/>
      <c r="E127" s="93"/>
      <c r="F127" s="93"/>
      <c r="G127" s="93"/>
      <c r="H127" s="93"/>
      <c r="I127" s="93"/>
      <c r="J127" s="93"/>
      <c r="K127" s="94"/>
      <c r="L127" s="94"/>
      <c r="M127" s="94"/>
    </row>
    <row r="129" spans="1:13" ht="63" customHeight="1" x14ac:dyDescent="0.2">
      <c r="A129" s="333"/>
      <c r="B129" s="333"/>
      <c r="C129" s="113"/>
      <c r="D129" s="113"/>
      <c r="E129" s="333"/>
      <c r="F129" s="333"/>
      <c r="G129" s="113"/>
      <c r="H129" s="333"/>
      <c r="I129" s="333"/>
      <c r="J129" s="333"/>
      <c r="K129" s="331"/>
      <c r="L129" s="331"/>
      <c r="M129" s="331"/>
    </row>
    <row r="130" spans="1:13" x14ac:dyDescent="0.2">
      <c r="A130" s="339"/>
      <c r="B130" s="339"/>
      <c r="C130" s="339"/>
      <c r="D130" s="339"/>
      <c r="E130" s="340"/>
      <c r="F130" s="340"/>
      <c r="G130" s="340"/>
      <c r="H130" s="340"/>
      <c r="I130" s="340"/>
      <c r="J130" s="340"/>
      <c r="K130" s="339"/>
      <c r="L130" s="339"/>
      <c r="M130" s="339"/>
    </row>
    <row r="131" spans="1:13" x14ac:dyDescent="0.2">
      <c r="A131" s="345"/>
      <c r="B131" s="345"/>
      <c r="C131" s="342"/>
      <c r="D131" s="342"/>
      <c r="E131" s="342"/>
      <c r="F131" s="342"/>
      <c r="G131" s="342"/>
      <c r="H131" s="342"/>
      <c r="I131" s="342"/>
      <c r="J131" s="342"/>
      <c r="K131" s="342"/>
      <c r="L131" s="342"/>
      <c r="M131" s="342"/>
    </row>
    <row r="132" spans="1:13" x14ac:dyDescent="0.2">
      <c r="A132" s="346"/>
      <c r="B132" s="346"/>
      <c r="C132" s="342"/>
      <c r="D132" s="342"/>
      <c r="E132" s="342"/>
      <c r="F132" s="342"/>
      <c r="G132" s="342"/>
      <c r="H132" s="342"/>
      <c r="I132" s="342"/>
      <c r="J132" s="342"/>
      <c r="K132" s="342"/>
      <c r="L132" s="342"/>
      <c r="M132" s="342"/>
    </row>
    <row r="133" spans="1:13" x14ac:dyDescent="0.2">
      <c r="A133" s="340"/>
      <c r="B133" s="340"/>
      <c r="C133" s="340"/>
      <c r="D133" s="340"/>
      <c r="E133" s="340"/>
      <c r="F133" s="340"/>
      <c r="G133" s="340"/>
      <c r="H133" s="340"/>
      <c r="I133" s="340"/>
      <c r="J133" s="340"/>
      <c r="K133" s="340"/>
      <c r="L133" s="339"/>
      <c r="M133" s="339"/>
    </row>
    <row r="134" spans="1:13" x14ac:dyDescent="0.2">
      <c r="A134" s="363" t="s">
        <v>72</v>
      </c>
      <c r="B134" s="336"/>
      <c r="C134" s="94"/>
      <c r="D134" s="94"/>
      <c r="E134" s="93"/>
      <c r="F134" s="93"/>
      <c r="G134" s="93"/>
      <c r="H134" s="93"/>
      <c r="I134" s="93"/>
      <c r="J134" s="93"/>
      <c r="K134" s="94"/>
      <c r="L134" s="339"/>
      <c r="M134" s="340"/>
    </row>
    <row r="135" spans="1:13" x14ac:dyDescent="0.2">
      <c r="A135" s="79">
        <v>200</v>
      </c>
      <c r="B135" s="99"/>
      <c r="C135" s="99"/>
      <c r="D135" s="99"/>
      <c r="E135" s="337"/>
      <c r="F135" s="99"/>
      <c r="G135" s="93"/>
      <c r="H135" s="99"/>
      <c r="I135" s="99"/>
      <c r="J135" s="99"/>
      <c r="K135" s="92">
        <f>'INCERTITUDE VOLT AC'!$W$224*2</f>
        <v>3.7259318030152854E-4</v>
      </c>
      <c r="L135" s="340"/>
      <c r="M135" s="355"/>
    </row>
    <row r="136" spans="1:13" x14ac:dyDescent="0.2">
      <c r="A136" s="80" t="s">
        <v>81</v>
      </c>
      <c r="B136" s="100"/>
      <c r="C136" s="93"/>
      <c r="D136" s="93"/>
      <c r="E136" s="93"/>
      <c r="F136" s="93"/>
      <c r="G136" s="93"/>
      <c r="H136" s="93"/>
      <c r="I136" s="93"/>
      <c r="J136" s="93"/>
      <c r="K136" s="124"/>
      <c r="L136" s="339"/>
      <c r="M136" s="355"/>
    </row>
    <row r="137" spans="1:13" x14ac:dyDescent="0.2">
      <c r="A137" s="81">
        <v>2</v>
      </c>
      <c r="B137" s="101"/>
      <c r="C137" s="101"/>
      <c r="D137" s="101"/>
      <c r="E137" s="338"/>
      <c r="F137" s="101"/>
      <c r="G137" s="93"/>
      <c r="H137" s="101"/>
      <c r="I137" s="101"/>
      <c r="J137" s="99"/>
      <c r="K137" s="92">
        <f>'INCERTITUDE VOLT AC'!$W$229*2</f>
        <v>3.719480063012667E-3</v>
      </c>
      <c r="L137" s="340"/>
      <c r="M137" s="355"/>
    </row>
    <row r="138" spans="1:13" x14ac:dyDescent="0.2">
      <c r="A138" s="80" t="s">
        <v>73</v>
      </c>
      <c r="B138" s="100"/>
      <c r="C138" s="94"/>
      <c r="D138" s="94"/>
      <c r="E138" s="93"/>
      <c r="F138" s="93"/>
      <c r="G138" s="93"/>
      <c r="H138" s="93"/>
      <c r="I138" s="93"/>
      <c r="J138" s="93"/>
      <c r="K138" s="125"/>
      <c r="L138" s="339"/>
      <c r="M138" s="355"/>
    </row>
    <row r="139" spans="1:13" x14ac:dyDescent="0.2">
      <c r="A139" s="82">
        <v>20</v>
      </c>
      <c r="B139" s="101"/>
      <c r="C139" s="337"/>
      <c r="D139" s="337"/>
      <c r="E139" s="101"/>
      <c r="F139" s="101"/>
      <c r="G139" s="93"/>
      <c r="H139" s="337"/>
      <c r="I139" s="101"/>
      <c r="J139" s="99"/>
      <c r="K139" s="92">
        <f>'INCERTITUDE VOLT AC'!$W$234*2</f>
        <v>3.738497959708717E-2</v>
      </c>
      <c r="L139" s="340"/>
      <c r="M139" s="355"/>
    </row>
    <row r="140" spans="1:13" x14ac:dyDescent="0.2">
      <c r="A140" s="369"/>
      <c r="B140" s="94"/>
      <c r="C140" s="94"/>
      <c r="D140" s="94"/>
      <c r="E140" s="93"/>
      <c r="F140" s="93"/>
      <c r="G140" s="93"/>
      <c r="H140" s="93"/>
      <c r="I140" s="93"/>
      <c r="J140" s="93"/>
      <c r="K140" s="94"/>
      <c r="L140" s="339"/>
      <c r="M140" s="355"/>
    </row>
    <row r="141" spans="1:13" x14ac:dyDescent="0.2">
      <c r="A141" s="339"/>
      <c r="B141" s="339"/>
      <c r="C141" s="339"/>
      <c r="D141" s="339"/>
      <c r="E141" s="340"/>
      <c r="F141" s="340"/>
      <c r="G141" s="340"/>
      <c r="H141" s="340"/>
      <c r="I141" s="340"/>
      <c r="J141" s="340"/>
      <c r="K141" s="339"/>
      <c r="L141" s="339"/>
      <c r="M141" s="355"/>
    </row>
    <row r="142" spans="1:13" x14ac:dyDescent="0.2">
      <c r="A142" s="339"/>
      <c r="B142" s="339"/>
      <c r="C142" s="339"/>
      <c r="D142" s="339"/>
      <c r="E142" s="340"/>
      <c r="F142" s="340"/>
      <c r="G142" s="340"/>
      <c r="H142" s="340"/>
      <c r="I142" s="340"/>
      <c r="J142" s="340"/>
      <c r="K142" s="339"/>
      <c r="L142" s="339"/>
      <c r="M142" s="355"/>
    </row>
    <row r="143" spans="1:13" x14ac:dyDescent="0.2">
      <c r="A143" s="339"/>
      <c r="B143" s="339"/>
      <c r="C143" s="339"/>
      <c r="D143" s="339"/>
      <c r="E143" s="340"/>
      <c r="F143" s="340"/>
      <c r="G143" s="340"/>
      <c r="H143" s="340"/>
      <c r="I143" s="340"/>
      <c r="J143" s="340"/>
      <c r="K143" s="339"/>
      <c r="L143" s="339"/>
      <c r="M143" s="355"/>
    </row>
    <row r="144" spans="1:13" x14ac:dyDescent="0.2">
      <c r="A144" s="339"/>
      <c r="B144" s="339"/>
      <c r="C144" s="339"/>
      <c r="D144" s="339"/>
      <c r="E144" s="340"/>
      <c r="F144" s="340"/>
      <c r="G144" s="340"/>
      <c r="H144" s="340"/>
      <c r="I144" s="340"/>
      <c r="J144" s="340"/>
      <c r="K144" s="339"/>
      <c r="L144" s="339"/>
      <c r="M144" s="339"/>
    </row>
    <row r="145" spans="1:13" x14ac:dyDescent="0.2">
      <c r="A145" s="339"/>
      <c r="B145" s="339"/>
      <c r="C145" s="339"/>
      <c r="D145" s="339"/>
      <c r="E145" s="340"/>
      <c r="F145" s="340"/>
      <c r="G145" s="340"/>
      <c r="H145" s="340"/>
      <c r="I145" s="340"/>
      <c r="J145" s="340"/>
      <c r="K145" s="339"/>
      <c r="L145" s="339"/>
      <c r="M145" s="339"/>
    </row>
    <row r="146" spans="1:13" x14ac:dyDescent="0.2">
      <c r="A146" s="361"/>
      <c r="B146" s="361"/>
      <c r="C146" s="361"/>
      <c r="D146" s="361"/>
      <c r="E146" s="361"/>
      <c r="F146" s="361"/>
      <c r="G146" s="361"/>
      <c r="H146" s="361"/>
      <c r="I146" s="361"/>
      <c r="J146" s="361"/>
      <c r="K146" s="361"/>
      <c r="L146" s="361"/>
      <c r="M146" s="361"/>
    </row>
  </sheetData>
  <mergeCells count="42">
    <mergeCell ref="A146:M146"/>
    <mergeCell ref="A131:M131"/>
    <mergeCell ref="A132:M132"/>
    <mergeCell ref="J111:M111"/>
    <mergeCell ref="A113:M113"/>
    <mergeCell ref="A114:M114"/>
    <mergeCell ref="J129:M129"/>
    <mergeCell ref="A129:B129"/>
    <mergeCell ref="E129:F129"/>
    <mergeCell ref="H129:I129"/>
    <mergeCell ref="A111:B111"/>
    <mergeCell ref="E111:F111"/>
    <mergeCell ref="H111:I111"/>
    <mergeCell ref="A84:M84"/>
    <mergeCell ref="A106:M106"/>
    <mergeCell ref="A107:M107"/>
    <mergeCell ref="A108:M108"/>
    <mergeCell ref="J81:M81"/>
    <mergeCell ref="A83:M83"/>
    <mergeCell ref="A99:M99"/>
    <mergeCell ref="A81:B81"/>
    <mergeCell ref="E81:F81"/>
    <mergeCell ref="H81:I81"/>
    <mergeCell ref="J11:M11"/>
    <mergeCell ref="A6:M6"/>
    <mergeCell ref="A7:M7"/>
    <mergeCell ref="A8:M8"/>
    <mergeCell ref="A11:B11"/>
    <mergeCell ref="E11:F11"/>
    <mergeCell ref="H11:I11"/>
    <mergeCell ref="A13:M13"/>
    <mergeCell ref="J63:M63"/>
    <mergeCell ref="A65:M65"/>
    <mergeCell ref="A66:M66"/>
    <mergeCell ref="A14:M14"/>
    <mergeCell ref="A58:M58"/>
    <mergeCell ref="A51:M51"/>
    <mergeCell ref="A59:M59"/>
    <mergeCell ref="A60:M60"/>
    <mergeCell ref="H63:I63"/>
    <mergeCell ref="E63:F63"/>
    <mergeCell ref="A63:B6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53"/>
  <sheetViews>
    <sheetView tabSelected="1" zoomScaleNormal="100" workbookViewId="0">
      <selection activeCell="O13" sqref="O13"/>
    </sheetView>
  </sheetViews>
  <sheetFormatPr baseColWidth="10" defaultRowHeight="12.75" x14ac:dyDescent="0.2"/>
  <cols>
    <col min="1" max="1" width="15.7109375" customWidth="1"/>
    <col min="2" max="2" width="10.7109375" customWidth="1"/>
    <col min="3" max="4" width="10.7109375" hidden="1" customWidth="1"/>
    <col min="5" max="5" width="10.7109375" customWidth="1"/>
    <col min="6" max="6" width="9.28515625" customWidth="1"/>
    <col min="7" max="7" width="0.140625" customWidth="1"/>
    <col min="8" max="8" width="11" customWidth="1"/>
    <col min="9" max="9" width="3.5703125" customWidth="1"/>
    <col min="10" max="10" width="3.7109375" customWidth="1"/>
    <col min="11" max="11" width="9.28515625" customWidth="1"/>
    <col min="12" max="12" width="3.7109375" customWidth="1"/>
    <col min="13" max="13" width="2.42578125" customWidth="1"/>
    <col min="14" max="19" width="10.7109375" customWidth="1"/>
  </cols>
  <sheetData>
    <row r="1" spans="1:18" x14ac:dyDescent="0.2">
      <c r="E1" s="74"/>
      <c r="F1" s="74"/>
      <c r="G1" s="74"/>
      <c r="H1" s="74"/>
      <c r="I1" s="74"/>
      <c r="J1" s="74"/>
    </row>
    <row r="2" spans="1:18" ht="15.75" x14ac:dyDescent="0.25">
      <c r="A2" s="330"/>
      <c r="B2" s="330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</row>
    <row r="3" spans="1:18" ht="15.75" x14ac:dyDescent="0.25">
      <c r="A3" s="330"/>
      <c r="B3" s="330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</row>
    <row r="4" spans="1:18" x14ac:dyDescent="0.2">
      <c r="A4" s="332"/>
      <c r="B4" s="332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</row>
    <row r="5" spans="1:18" x14ac:dyDescent="0.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94"/>
      <c r="M5" s="94"/>
    </row>
    <row r="6" spans="1:18" ht="62.25" customHeight="1" x14ac:dyDescent="0.2">
      <c r="A6" s="333"/>
      <c r="B6" s="333"/>
      <c r="C6" s="113"/>
      <c r="D6" s="113"/>
      <c r="E6" s="333"/>
      <c r="F6" s="333"/>
      <c r="G6" s="113"/>
      <c r="H6" s="333"/>
      <c r="I6" s="333"/>
      <c r="J6" s="333"/>
      <c r="K6" s="331"/>
      <c r="L6" s="331"/>
      <c r="M6" s="331"/>
      <c r="O6" s="127" t="s">
        <v>115</v>
      </c>
      <c r="P6" s="127" t="s">
        <v>116</v>
      </c>
      <c r="Q6" s="127" t="s">
        <v>117</v>
      </c>
      <c r="R6" s="134" t="s">
        <v>123</v>
      </c>
    </row>
    <row r="7" spans="1:18" x14ac:dyDescent="0.2">
      <c r="A7" s="94"/>
      <c r="B7" s="94"/>
      <c r="C7" s="94"/>
      <c r="D7" s="94"/>
      <c r="E7" s="93"/>
      <c r="F7" s="93"/>
      <c r="G7" s="93"/>
      <c r="H7" s="93"/>
      <c r="I7" s="93"/>
      <c r="J7" s="93"/>
      <c r="K7" s="94"/>
      <c r="L7" s="94"/>
      <c r="M7" s="94"/>
      <c r="O7" s="128"/>
      <c r="P7" s="128"/>
      <c r="Q7" s="128"/>
      <c r="R7" s="128"/>
    </row>
    <row r="8" spans="1:18" x14ac:dyDescent="0.2">
      <c r="A8" s="334"/>
      <c r="B8" s="334"/>
      <c r="C8" s="331"/>
      <c r="D8" s="331"/>
      <c r="E8" s="331"/>
      <c r="F8" s="331"/>
      <c r="G8" s="331"/>
      <c r="H8" s="331"/>
      <c r="I8" s="331"/>
      <c r="J8" s="331"/>
      <c r="K8" s="331"/>
      <c r="L8" s="331"/>
      <c r="M8" s="331"/>
      <c r="O8" s="128"/>
      <c r="P8" s="128"/>
      <c r="Q8" s="128"/>
      <c r="R8" s="128"/>
    </row>
    <row r="9" spans="1:18" x14ac:dyDescent="0.2">
      <c r="A9" s="94"/>
      <c r="E9" s="74"/>
      <c r="F9" s="74"/>
      <c r="G9" s="74"/>
      <c r="H9" s="74"/>
      <c r="I9" s="74"/>
      <c r="J9" s="74"/>
      <c r="O9" s="128"/>
      <c r="P9" s="128"/>
      <c r="Q9" s="128"/>
      <c r="R9" s="128"/>
    </row>
    <row r="10" spans="1:18" x14ac:dyDescent="0.2">
      <c r="A10" s="363" t="s">
        <v>77</v>
      </c>
      <c r="B10" s="336"/>
      <c r="C10" s="94"/>
      <c r="D10" s="94"/>
      <c r="E10" s="93"/>
      <c r="F10" s="93"/>
      <c r="G10" s="93"/>
      <c r="H10" s="93"/>
      <c r="I10" s="93"/>
      <c r="J10" s="93"/>
      <c r="K10" s="94"/>
      <c r="L10" s="94"/>
      <c r="M10" s="94"/>
      <c r="O10" s="128"/>
      <c r="P10" s="128"/>
      <c r="Q10" s="128"/>
      <c r="R10" s="128"/>
    </row>
    <row r="11" spans="1:18" x14ac:dyDescent="0.2">
      <c r="A11" s="79">
        <v>-200</v>
      </c>
      <c r="B11" s="99"/>
      <c r="C11" s="99"/>
      <c r="D11" s="99"/>
      <c r="E11" s="338"/>
      <c r="F11" s="338"/>
      <c r="G11" s="93"/>
      <c r="H11" s="99"/>
      <c r="I11" s="99"/>
      <c r="J11" s="99"/>
      <c r="K11" s="122">
        <f>'[3]INCERTITUDE AMPERE DC'!$T$4*2</f>
        <v>7.094598884597588E-9</v>
      </c>
      <c r="L11" s="93"/>
      <c r="M11" s="97"/>
      <c r="O11" s="131">
        <f>A11</f>
        <v>-200</v>
      </c>
      <c r="P11" s="128">
        <f>O11/1000</f>
        <v>-0.2</v>
      </c>
      <c r="Q11" s="128">
        <f>A11/1000000</f>
        <v>-2.0000000000000001E-4</v>
      </c>
      <c r="R11" s="132">
        <f>K11</f>
        <v>7.094598884597588E-9</v>
      </c>
    </row>
    <row r="12" spans="1:18" x14ac:dyDescent="0.2">
      <c r="A12" s="79">
        <v>1</v>
      </c>
      <c r="B12" s="99"/>
      <c r="C12" s="99"/>
      <c r="D12" s="99"/>
      <c r="E12" s="337"/>
      <c r="F12" s="99"/>
      <c r="G12" s="93"/>
      <c r="H12" s="99"/>
      <c r="I12" s="99"/>
      <c r="J12" s="99"/>
      <c r="K12" s="122">
        <f>'[3]INCERTITUDE AMPERE DC'!$T$9*2</f>
        <v>8.3406634428368687E-10</v>
      </c>
      <c r="L12" s="93"/>
      <c r="M12" s="97"/>
      <c r="O12" s="131">
        <f t="shared" ref="O12:O18" si="0">A12</f>
        <v>1</v>
      </c>
      <c r="P12" s="128">
        <f t="shared" ref="P12:P18" si="1">O12/1000</f>
        <v>1E-3</v>
      </c>
      <c r="Q12" s="128">
        <f t="shared" ref="Q12:Q18" si="2">A12/1000000</f>
        <v>9.9999999999999995E-7</v>
      </c>
      <c r="R12" s="132">
        <f t="shared" ref="R12:R18" si="3">K12</f>
        <v>8.3406634428368687E-10</v>
      </c>
    </row>
    <row r="13" spans="1:18" x14ac:dyDescent="0.2">
      <c r="A13" s="79">
        <v>20</v>
      </c>
      <c r="B13" s="99"/>
      <c r="C13" s="99"/>
      <c r="D13" s="99"/>
      <c r="E13" s="337"/>
      <c r="F13" s="99"/>
      <c r="G13" s="93"/>
      <c r="H13" s="99"/>
      <c r="I13" s="99"/>
      <c r="J13" s="99"/>
      <c r="K13" s="122">
        <f>'[3]INCERTITUDE AMPERE DC'!$T$14*2</f>
        <v>1.0935467271434144E-9</v>
      </c>
      <c r="L13" s="93"/>
      <c r="M13" s="97"/>
      <c r="O13" s="131">
        <f t="shared" si="0"/>
        <v>20</v>
      </c>
      <c r="P13" s="128">
        <f t="shared" si="1"/>
        <v>0.02</v>
      </c>
      <c r="Q13" s="128">
        <f t="shared" si="2"/>
        <v>2.0000000000000002E-5</v>
      </c>
      <c r="R13" s="132">
        <f t="shared" si="3"/>
        <v>1.0935467271434144E-9</v>
      </c>
    </row>
    <row r="14" spans="1:18" x14ac:dyDescent="0.2">
      <c r="A14" s="79">
        <v>50</v>
      </c>
      <c r="B14" s="99"/>
      <c r="C14" s="99"/>
      <c r="D14" s="99"/>
      <c r="E14" s="337"/>
      <c r="F14" s="99"/>
      <c r="G14" s="93"/>
      <c r="H14" s="99"/>
      <c r="I14" s="99"/>
      <c r="J14" s="99"/>
      <c r="K14" s="122">
        <f>'[3]INCERTITUDE AMPERE DC'!$T$19*2</f>
        <v>2.8927994899211984E-9</v>
      </c>
      <c r="L14" s="93"/>
      <c r="M14" s="97"/>
      <c r="O14" s="131">
        <f t="shared" si="0"/>
        <v>50</v>
      </c>
      <c r="P14" s="128">
        <f t="shared" si="1"/>
        <v>0.05</v>
      </c>
      <c r="Q14" s="128">
        <f t="shared" si="2"/>
        <v>5.0000000000000002E-5</v>
      </c>
      <c r="R14" s="132">
        <f t="shared" si="3"/>
        <v>2.8927994899211984E-9</v>
      </c>
    </row>
    <row r="15" spans="1:18" x14ac:dyDescent="0.2">
      <c r="A15" s="79">
        <v>100</v>
      </c>
      <c r="B15" s="99"/>
      <c r="C15" s="99"/>
      <c r="D15" s="99"/>
      <c r="E15" s="337"/>
      <c r="F15" s="99"/>
      <c r="G15" s="93"/>
      <c r="H15" s="99"/>
      <c r="I15" s="99"/>
      <c r="J15" s="99"/>
      <c r="K15" s="122">
        <f>'[3]INCERTITUDE AMPERE DC'!$T$24*2</f>
        <v>3.8833032902987627E-9</v>
      </c>
      <c r="L15" s="93"/>
      <c r="M15" s="97"/>
      <c r="O15" s="131">
        <f t="shared" si="0"/>
        <v>100</v>
      </c>
      <c r="P15" s="128">
        <f t="shared" si="1"/>
        <v>0.1</v>
      </c>
      <c r="Q15" s="128">
        <f t="shared" si="2"/>
        <v>1E-4</v>
      </c>
      <c r="R15" s="132">
        <f t="shared" si="3"/>
        <v>3.8833032902987627E-9</v>
      </c>
    </row>
    <row r="16" spans="1:18" x14ac:dyDescent="0.2">
      <c r="A16" s="79">
        <v>150</v>
      </c>
      <c r="B16" s="99"/>
      <c r="C16" s="99"/>
      <c r="D16" s="99"/>
      <c r="E16" s="337"/>
      <c r="F16" s="99"/>
      <c r="G16" s="93"/>
      <c r="H16" s="99"/>
      <c r="I16" s="99"/>
      <c r="J16" s="99"/>
      <c r="K16" s="122">
        <f>'[3]INCERTITUDE AMPERE DC'!$T$29*2</f>
        <v>5.7058313251534382E-9</v>
      </c>
      <c r="L16" s="93"/>
      <c r="M16" s="97"/>
      <c r="O16" s="131">
        <f t="shared" si="0"/>
        <v>150</v>
      </c>
      <c r="P16" s="128">
        <f t="shared" si="1"/>
        <v>0.15</v>
      </c>
      <c r="Q16" s="128">
        <f t="shared" si="2"/>
        <v>1.4999999999999999E-4</v>
      </c>
      <c r="R16" s="132">
        <f t="shared" si="3"/>
        <v>5.7058313251534382E-9</v>
      </c>
    </row>
    <row r="17" spans="1:18" x14ac:dyDescent="0.2">
      <c r="A17" s="79">
        <v>200</v>
      </c>
      <c r="B17" s="99"/>
      <c r="C17" s="99"/>
      <c r="D17" s="99"/>
      <c r="E17" s="337"/>
      <c r="F17" s="99"/>
      <c r="G17" s="93"/>
      <c r="H17" s="99"/>
      <c r="I17" s="99"/>
      <c r="J17" s="99"/>
      <c r="K17" s="122">
        <f>'[3]INCERTITUDE AMPERE DC'!$T$34*2</f>
        <v>5.6961624508676164E-9</v>
      </c>
      <c r="L17" s="93"/>
      <c r="M17" s="97"/>
      <c r="O17" s="131">
        <f t="shared" si="0"/>
        <v>200</v>
      </c>
      <c r="P17" s="128">
        <f t="shared" si="1"/>
        <v>0.2</v>
      </c>
      <c r="Q17" s="128">
        <f t="shared" si="2"/>
        <v>2.0000000000000001E-4</v>
      </c>
      <c r="R17" s="132">
        <f t="shared" si="3"/>
        <v>5.6961624508676164E-9</v>
      </c>
    </row>
    <row r="18" spans="1:18" x14ac:dyDescent="0.2">
      <c r="A18" s="79">
        <v>300</v>
      </c>
      <c r="B18" s="99"/>
      <c r="C18" s="99"/>
      <c r="D18" s="99"/>
      <c r="E18" s="338"/>
      <c r="F18" s="338"/>
      <c r="G18" s="93"/>
      <c r="H18" s="99"/>
      <c r="I18" s="99"/>
      <c r="J18" s="99"/>
      <c r="K18" s="123">
        <f>'[3]INCERTITUDE AMPERE DC'!$T$39*2</f>
        <v>2.4048561980570343E-8</v>
      </c>
      <c r="L18" s="93"/>
      <c r="M18" s="97"/>
      <c r="O18" s="131">
        <f t="shared" si="0"/>
        <v>300</v>
      </c>
      <c r="P18" s="128">
        <f t="shared" si="1"/>
        <v>0.3</v>
      </c>
      <c r="Q18" s="128">
        <f t="shared" si="2"/>
        <v>2.9999999999999997E-4</v>
      </c>
      <c r="R18" s="132">
        <f t="shared" si="3"/>
        <v>2.4048561980570343E-8</v>
      </c>
    </row>
    <row r="19" spans="1:18" x14ac:dyDescent="0.2">
      <c r="A19" s="80" t="s">
        <v>82</v>
      </c>
      <c r="B19" s="100"/>
      <c r="C19" s="93"/>
      <c r="D19" s="93"/>
      <c r="E19" s="93"/>
      <c r="F19" s="100"/>
      <c r="G19" s="93"/>
      <c r="H19" s="93"/>
      <c r="I19" s="100"/>
      <c r="J19" s="93"/>
      <c r="K19" s="94"/>
      <c r="L19" s="94"/>
      <c r="M19" s="97"/>
      <c r="O19" s="131">
        <f>A20*1000</f>
        <v>-2000</v>
      </c>
      <c r="P19" s="129">
        <f>A20</f>
        <v>-2</v>
      </c>
      <c r="Q19" s="128">
        <f>A20/1000</f>
        <v>-2E-3</v>
      </c>
      <c r="R19" s="132">
        <f t="shared" ref="R19:R24" si="4">K20</f>
        <v>5.6862407030773273E-8</v>
      </c>
    </row>
    <row r="20" spans="1:18" x14ac:dyDescent="0.2">
      <c r="A20" s="81">
        <f>-0.2*10^(1)</f>
        <v>-2</v>
      </c>
      <c r="B20" s="101"/>
      <c r="C20" s="101"/>
      <c r="D20" s="101"/>
      <c r="E20" s="338"/>
      <c r="F20" s="101"/>
      <c r="G20" s="93"/>
      <c r="H20" s="101"/>
      <c r="I20" s="101"/>
      <c r="J20" s="99"/>
      <c r="K20" s="122">
        <f>'[3]INCERTITUDE AMPERE DC'!$T$44*2</f>
        <v>5.6862407030773273E-8</v>
      </c>
      <c r="L20" s="93"/>
      <c r="M20" s="97"/>
      <c r="O20" s="131">
        <f t="shared" ref="O20:O24" si="5">A21*1000</f>
        <v>500</v>
      </c>
      <c r="P20" s="129">
        <f t="shared" ref="P20:P24" si="6">A21</f>
        <v>0.5</v>
      </c>
      <c r="Q20" s="128">
        <f t="shared" ref="Q20:Q24" si="7">A21/1000</f>
        <v>5.0000000000000001E-4</v>
      </c>
      <c r="R20" s="132">
        <f t="shared" si="4"/>
        <v>2.8867513459481289E-8</v>
      </c>
    </row>
    <row r="21" spans="1:18" x14ac:dyDescent="0.2">
      <c r="A21" s="81">
        <v>0.5</v>
      </c>
      <c r="B21" s="101"/>
      <c r="C21" s="101"/>
      <c r="D21" s="101"/>
      <c r="E21" s="338"/>
      <c r="F21" s="101"/>
      <c r="G21" s="93"/>
      <c r="H21" s="101"/>
      <c r="I21" s="101"/>
      <c r="J21" s="99"/>
      <c r="K21" s="122">
        <f>'[3]INCERTITUDE AMPERE DC'!$T$49*2</f>
        <v>2.8867513459481289E-8</v>
      </c>
      <c r="L21" s="93"/>
      <c r="M21" s="97"/>
      <c r="O21" s="131">
        <f t="shared" si="5"/>
        <v>1000</v>
      </c>
      <c r="P21" s="129">
        <f t="shared" si="6"/>
        <v>1</v>
      </c>
      <c r="Q21" s="128">
        <f t="shared" si="7"/>
        <v>1E-3</v>
      </c>
      <c r="R21" s="132">
        <f t="shared" si="4"/>
        <v>3.8649835596419598E-8</v>
      </c>
    </row>
    <row r="22" spans="1:18" x14ac:dyDescent="0.2">
      <c r="A22" s="81">
        <v>1</v>
      </c>
      <c r="B22" s="101"/>
      <c r="C22" s="101"/>
      <c r="D22" s="101"/>
      <c r="E22" s="338"/>
      <c r="F22" s="101"/>
      <c r="G22" s="93"/>
      <c r="H22" s="101"/>
      <c r="I22" s="101"/>
      <c r="J22" s="99"/>
      <c r="K22" s="122">
        <f>'[3]INCERTITUDE AMPERE DC'!$T$54*2</f>
        <v>3.8649835596419598E-8</v>
      </c>
      <c r="L22" s="93"/>
      <c r="M22" s="97"/>
      <c r="O22" s="131">
        <f t="shared" si="5"/>
        <v>1500</v>
      </c>
      <c r="P22" s="129">
        <f t="shared" si="6"/>
        <v>1.5</v>
      </c>
      <c r="Q22" s="128">
        <f t="shared" si="7"/>
        <v>1.5E-3</v>
      </c>
      <c r="R22" s="132">
        <f t="shared" si="4"/>
        <v>5.6862407030773273E-8</v>
      </c>
    </row>
    <row r="23" spans="1:18" x14ac:dyDescent="0.2">
      <c r="A23" s="81">
        <v>1.5</v>
      </c>
      <c r="B23" s="101"/>
      <c r="C23" s="101"/>
      <c r="D23" s="101"/>
      <c r="E23" s="338"/>
      <c r="F23" s="101"/>
      <c r="G23" s="93"/>
      <c r="H23" s="101"/>
      <c r="I23" s="101"/>
      <c r="J23" s="99"/>
      <c r="K23" s="122">
        <f>'[3]INCERTITUDE AMPERE DC'!$T$59*2</f>
        <v>5.6862407030773273E-8</v>
      </c>
      <c r="L23" s="93"/>
      <c r="M23" s="97"/>
      <c r="O23" s="131">
        <f t="shared" si="5"/>
        <v>2000</v>
      </c>
      <c r="P23" s="129">
        <f t="shared" si="6"/>
        <v>2</v>
      </c>
      <c r="Q23" s="128">
        <f t="shared" si="7"/>
        <v>2E-3</v>
      </c>
      <c r="R23" s="132">
        <f t="shared" si="4"/>
        <v>5.6862407030773273E-8</v>
      </c>
    </row>
    <row r="24" spans="1:18" x14ac:dyDescent="0.2">
      <c r="A24" s="81">
        <v>2</v>
      </c>
      <c r="B24" s="101"/>
      <c r="C24" s="101"/>
      <c r="D24" s="101"/>
      <c r="E24" s="338"/>
      <c r="F24" s="101"/>
      <c r="G24" s="93"/>
      <c r="H24" s="101"/>
      <c r="I24" s="101"/>
      <c r="J24" s="99"/>
      <c r="K24" s="122">
        <f>'[3]INCERTITUDE AMPERE DC'!$T$64*2</f>
        <v>5.6862407030773273E-8</v>
      </c>
      <c r="L24" s="93"/>
      <c r="M24" s="97"/>
      <c r="O24" s="131">
        <f t="shared" si="5"/>
        <v>3000</v>
      </c>
      <c r="P24" s="129">
        <f t="shared" si="6"/>
        <v>3</v>
      </c>
      <c r="Q24" s="128">
        <f t="shared" si="7"/>
        <v>3.0000000000000001E-3</v>
      </c>
      <c r="R24" s="132">
        <f t="shared" si="4"/>
        <v>2.404856198057034E-7</v>
      </c>
    </row>
    <row r="25" spans="1:18" x14ac:dyDescent="0.2">
      <c r="A25" s="81">
        <v>3</v>
      </c>
      <c r="B25" s="101"/>
      <c r="C25" s="101"/>
      <c r="D25" s="101"/>
      <c r="E25" s="101"/>
      <c r="F25" s="101"/>
      <c r="G25" s="93"/>
      <c r="H25" s="101"/>
      <c r="I25" s="101"/>
      <c r="J25" s="99"/>
      <c r="K25" s="123">
        <f>'[3]INCERTITUDE AMPERE DC'!$T$69*2</f>
        <v>2.404856198057034E-7</v>
      </c>
      <c r="L25" s="93"/>
      <c r="M25" s="97"/>
      <c r="O25" s="92">
        <f>A27*1000</f>
        <v>-20000</v>
      </c>
      <c r="P25" s="129">
        <f t="shared" ref="P25:P30" si="8">A27</f>
        <v>-20</v>
      </c>
      <c r="Q25" s="128">
        <f t="shared" ref="Q25:Q30" si="9">A27/1000</f>
        <v>-0.02</v>
      </c>
      <c r="R25" s="132">
        <f t="shared" ref="R25:R30" si="10">K27</f>
        <v>5.7058053401757265E-7</v>
      </c>
    </row>
    <row r="26" spans="1:18" x14ac:dyDescent="0.2">
      <c r="A26" s="80" t="s">
        <v>78</v>
      </c>
      <c r="B26" s="100"/>
      <c r="C26" s="94"/>
      <c r="D26" s="94"/>
      <c r="E26" s="93"/>
      <c r="F26" s="100"/>
      <c r="G26" s="93"/>
      <c r="H26" s="93"/>
      <c r="I26" s="100"/>
      <c r="J26" s="93"/>
      <c r="K26" s="94"/>
      <c r="L26" s="94"/>
      <c r="M26" s="97"/>
      <c r="O26" s="92">
        <f t="shared" ref="O26:O27" si="11">A28*1000</f>
        <v>5000</v>
      </c>
      <c r="P26" s="129">
        <f t="shared" si="8"/>
        <v>5</v>
      </c>
      <c r="Q26" s="128">
        <f t="shared" si="9"/>
        <v>5.0000000000000001E-3</v>
      </c>
      <c r="R26" s="132">
        <f t="shared" si="10"/>
        <v>3.0897892967790327E-7</v>
      </c>
    </row>
    <row r="27" spans="1:18" x14ac:dyDescent="0.2">
      <c r="A27" s="82">
        <v>-20</v>
      </c>
      <c r="B27" s="101"/>
      <c r="C27" s="337"/>
      <c r="D27" s="337"/>
      <c r="E27" s="101"/>
      <c r="F27" s="101"/>
      <c r="G27" s="93"/>
      <c r="H27" s="337"/>
      <c r="I27" s="101"/>
      <c r="J27" s="99"/>
      <c r="K27" s="122">
        <f>'[3]INCERTITUDE AMPERE DC'!$T$74*2</f>
        <v>5.7058053401757265E-7</v>
      </c>
      <c r="L27" s="93"/>
      <c r="M27" s="97"/>
      <c r="O27" s="92">
        <f t="shared" si="11"/>
        <v>10000</v>
      </c>
      <c r="P27" s="129">
        <f t="shared" si="8"/>
        <v>10</v>
      </c>
      <c r="Q27" s="128">
        <f t="shared" si="9"/>
        <v>0.01</v>
      </c>
      <c r="R27" s="132">
        <f t="shared" si="10"/>
        <v>3.9127441343303485E-7</v>
      </c>
    </row>
    <row r="28" spans="1:18" x14ac:dyDescent="0.2">
      <c r="A28" s="82">
        <v>5</v>
      </c>
      <c r="B28" s="101"/>
      <c r="C28" s="337"/>
      <c r="D28" s="337"/>
      <c r="E28" s="101"/>
      <c r="F28" s="101"/>
      <c r="G28" s="93"/>
      <c r="H28" s="337"/>
      <c r="I28" s="101"/>
      <c r="J28" s="99"/>
      <c r="K28" s="122">
        <f>'[3]INCERTITUDE AMPERE DC'!$T$79*2</f>
        <v>3.0897892967790327E-7</v>
      </c>
      <c r="L28" s="93"/>
      <c r="M28" s="97"/>
      <c r="O28" s="92"/>
      <c r="P28" s="129">
        <f t="shared" si="8"/>
        <v>15</v>
      </c>
      <c r="Q28" s="128">
        <f t="shared" si="9"/>
        <v>1.4999999999999999E-2</v>
      </c>
      <c r="R28" s="132">
        <f t="shared" si="10"/>
        <v>5.6949443952663253E-7</v>
      </c>
    </row>
    <row r="29" spans="1:18" x14ac:dyDescent="0.2">
      <c r="A29" s="82">
        <v>10</v>
      </c>
      <c r="B29" s="101"/>
      <c r="C29" s="337"/>
      <c r="D29" s="337"/>
      <c r="E29" s="101"/>
      <c r="F29" s="101"/>
      <c r="G29" s="93"/>
      <c r="H29" s="337"/>
      <c r="I29" s="101"/>
      <c r="J29" s="99"/>
      <c r="K29" s="122">
        <f>'[3]INCERTITUDE AMPERE DC'!$T$84*2</f>
        <v>3.9127441343303485E-7</v>
      </c>
      <c r="L29" s="93"/>
      <c r="M29" s="97"/>
      <c r="O29" s="92"/>
      <c r="P29" s="129">
        <f t="shared" si="8"/>
        <v>20</v>
      </c>
      <c r="Q29" s="128">
        <f t="shared" si="9"/>
        <v>0.02</v>
      </c>
      <c r="R29" s="132">
        <f t="shared" si="10"/>
        <v>5.6949443952663253E-7</v>
      </c>
    </row>
    <row r="30" spans="1:18" x14ac:dyDescent="0.2">
      <c r="A30" s="82">
        <v>15</v>
      </c>
      <c r="B30" s="101"/>
      <c r="C30" s="337"/>
      <c r="D30" s="337"/>
      <c r="E30" s="101"/>
      <c r="F30" s="101"/>
      <c r="G30" s="93"/>
      <c r="H30" s="337"/>
      <c r="I30" s="101"/>
      <c r="J30" s="99"/>
      <c r="K30" s="122">
        <f>'[3]INCERTITUDE AMPERE DC'!$T$89*2</f>
        <v>5.6949443952663253E-7</v>
      </c>
      <c r="L30" s="93"/>
      <c r="M30" s="97"/>
      <c r="O30" s="92"/>
      <c r="P30" s="129">
        <f t="shared" si="8"/>
        <v>30</v>
      </c>
      <c r="Q30" s="128">
        <f t="shared" si="9"/>
        <v>0.03</v>
      </c>
      <c r="R30" s="132">
        <f t="shared" si="10"/>
        <v>2.4048561980570343E-6</v>
      </c>
    </row>
    <row r="31" spans="1:18" x14ac:dyDescent="0.2">
      <c r="A31" s="82">
        <v>20</v>
      </c>
      <c r="B31" s="101"/>
      <c r="C31" s="337"/>
      <c r="D31" s="337"/>
      <c r="E31" s="101"/>
      <c r="F31" s="101"/>
      <c r="G31" s="93"/>
      <c r="H31" s="337"/>
      <c r="I31" s="101"/>
      <c r="J31" s="99"/>
      <c r="K31" s="122">
        <f>'[3]INCERTITUDE AMPERE DC'!$T$94*2</f>
        <v>5.6949443952663253E-7</v>
      </c>
      <c r="L31" s="93"/>
      <c r="M31" s="97"/>
      <c r="O31" s="128"/>
      <c r="P31" s="129">
        <f t="shared" ref="P31:P36" si="12">A34</f>
        <v>-200</v>
      </c>
      <c r="Q31" s="128">
        <f t="shared" ref="Q31:Q36" si="13">A34/1000</f>
        <v>-0.2</v>
      </c>
      <c r="R31" s="132">
        <f t="shared" ref="R31:R36" si="14">K34</f>
        <v>6.284130632749181E-6</v>
      </c>
    </row>
    <row r="32" spans="1:18" x14ac:dyDescent="0.2">
      <c r="A32" s="82">
        <v>30</v>
      </c>
      <c r="B32" s="101"/>
      <c r="C32" s="337"/>
      <c r="D32" s="337"/>
      <c r="E32" s="337"/>
      <c r="F32" s="101"/>
      <c r="G32" s="93"/>
      <c r="H32" s="337"/>
      <c r="I32" s="101"/>
      <c r="J32" s="99"/>
      <c r="K32" s="123">
        <f>'[3]INCERTITUDE AMPERE DC'!$T$99*2</f>
        <v>2.4048561980570343E-6</v>
      </c>
      <c r="L32" s="93"/>
      <c r="M32" s="97"/>
      <c r="O32" s="92"/>
      <c r="P32" s="129">
        <f t="shared" si="12"/>
        <v>50</v>
      </c>
      <c r="Q32" s="128">
        <f t="shared" si="13"/>
        <v>0.05</v>
      </c>
      <c r="R32" s="132">
        <f t="shared" si="14"/>
        <v>2.9251007811677878E-6</v>
      </c>
    </row>
    <row r="33" spans="1:18" x14ac:dyDescent="0.2">
      <c r="A33" s="80" t="s">
        <v>79</v>
      </c>
      <c r="B33" s="100"/>
      <c r="C33" s="94"/>
      <c r="D33" s="94"/>
      <c r="E33" s="93"/>
      <c r="F33" s="100"/>
      <c r="G33" s="93"/>
      <c r="H33" s="93"/>
      <c r="I33" s="100"/>
      <c r="J33" s="93"/>
      <c r="K33" s="94"/>
      <c r="L33" s="94"/>
      <c r="M33" s="97"/>
      <c r="O33" s="128"/>
      <c r="P33" s="129">
        <f t="shared" si="12"/>
        <v>100</v>
      </c>
      <c r="Q33" s="128">
        <f t="shared" si="13"/>
        <v>0.1</v>
      </c>
      <c r="R33" s="132">
        <f t="shared" si="14"/>
        <v>3.8649835596412764E-6</v>
      </c>
    </row>
    <row r="34" spans="1:18" x14ac:dyDescent="0.2">
      <c r="A34" s="83">
        <v>-200</v>
      </c>
      <c r="B34" s="103"/>
      <c r="C34" s="99"/>
      <c r="D34" s="99"/>
      <c r="E34" s="337"/>
      <c r="F34" s="103"/>
      <c r="G34" s="93"/>
      <c r="H34" s="99"/>
      <c r="I34" s="103"/>
      <c r="J34" s="99"/>
      <c r="K34" s="122">
        <f>'[3]INCERTITUDE AMPERE DC'!$T$104*2</f>
        <v>6.284130632749181E-6</v>
      </c>
      <c r="L34" s="93"/>
      <c r="M34" s="97"/>
      <c r="O34" s="128"/>
      <c r="P34" s="129">
        <f t="shared" si="12"/>
        <v>150</v>
      </c>
      <c r="Q34" s="128">
        <f t="shared" si="13"/>
        <v>0.15</v>
      </c>
      <c r="R34" s="132">
        <f t="shared" si="14"/>
        <v>5.7404222760493372E-6</v>
      </c>
    </row>
    <row r="35" spans="1:18" x14ac:dyDescent="0.2">
      <c r="A35" s="83">
        <v>50</v>
      </c>
      <c r="B35" s="103"/>
      <c r="C35" s="99"/>
      <c r="D35" s="99"/>
      <c r="E35" s="337"/>
      <c r="F35" s="103"/>
      <c r="G35" s="93"/>
      <c r="H35" s="99"/>
      <c r="I35" s="103"/>
      <c r="J35" s="99"/>
      <c r="K35" s="122">
        <f>'[3]INCERTITUDE AMPERE DC'!$T$109*2</f>
        <v>2.9251007811677878E-6</v>
      </c>
      <c r="L35" s="93"/>
      <c r="M35" s="97"/>
      <c r="O35" s="128"/>
      <c r="P35" s="129">
        <f t="shared" si="12"/>
        <v>200</v>
      </c>
      <c r="Q35" s="128">
        <f t="shared" si="13"/>
        <v>0.2</v>
      </c>
      <c r="R35" s="132">
        <f t="shared" si="14"/>
        <v>5.8239391002165061E-6</v>
      </c>
    </row>
    <row r="36" spans="1:18" x14ac:dyDescent="0.2">
      <c r="A36" s="83">
        <v>100</v>
      </c>
      <c r="B36" s="103"/>
      <c r="C36" s="99"/>
      <c r="D36" s="99"/>
      <c r="E36" s="337"/>
      <c r="F36" s="103"/>
      <c r="G36" s="93"/>
      <c r="H36" s="99"/>
      <c r="I36" s="103"/>
      <c r="J36" s="99"/>
      <c r="K36" s="122">
        <f>'[3]INCERTITUDE AMPERE DC'!$T$114*2</f>
        <v>3.8649835596412764E-6</v>
      </c>
      <c r="L36" s="93"/>
      <c r="M36" s="97"/>
      <c r="O36" s="128"/>
      <c r="P36" s="129">
        <f t="shared" si="12"/>
        <v>300</v>
      </c>
      <c r="Q36" s="128">
        <f t="shared" si="13"/>
        <v>0.3</v>
      </c>
      <c r="R36" s="132">
        <f t="shared" si="14"/>
        <v>2.5462390760475861E-5</v>
      </c>
    </row>
    <row r="37" spans="1:18" x14ac:dyDescent="0.2">
      <c r="A37" s="83">
        <v>150</v>
      </c>
      <c r="B37" s="103"/>
      <c r="C37" s="99"/>
      <c r="D37" s="99"/>
      <c r="E37" s="337"/>
      <c r="F37" s="103"/>
      <c r="G37" s="93"/>
      <c r="H37" s="99"/>
      <c r="I37" s="103"/>
      <c r="J37" s="99"/>
      <c r="K37" s="122">
        <f>'[3]INCERTITUDE AMPERE DC'!$T$119*2</f>
        <v>5.7404222760493372E-6</v>
      </c>
      <c r="L37" s="93"/>
      <c r="M37" s="97"/>
      <c r="O37" s="128"/>
      <c r="P37" s="129">
        <f>A41*1000</f>
        <v>500</v>
      </c>
      <c r="Q37" s="129">
        <f>A41</f>
        <v>0.5</v>
      </c>
      <c r="R37" s="132">
        <f>K41</f>
        <v>3.3405485407755192E-5</v>
      </c>
    </row>
    <row r="38" spans="1:18" x14ac:dyDescent="0.2">
      <c r="A38" s="83">
        <v>200</v>
      </c>
      <c r="B38" s="103"/>
      <c r="C38" s="99"/>
      <c r="D38" s="99"/>
      <c r="E38" s="337"/>
      <c r="F38" s="103"/>
      <c r="G38" s="93"/>
      <c r="H38" s="99"/>
      <c r="I38" s="103"/>
      <c r="J38" s="99"/>
      <c r="K38" s="122">
        <f>'[3]INCERTITUDE AMPERE DC'!$T$124*2</f>
        <v>5.8239391002165061E-6</v>
      </c>
      <c r="L38" s="93"/>
      <c r="M38" s="97"/>
      <c r="O38" s="128"/>
      <c r="P38" s="129">
        <f>A42*1000</f>
        <v>1000</v>
      </c>
      <c r="Q38" s="129">
        <f t="shared" ref="Q38:Q40" si="15">A42</f>
        <v>1</v>
      </c>
      <c r="R38" s="132">
        <f>K42</f>
        <v>7.3548209448613843E-5</v>
      </c>
    </row>
    <row r="39" spans="1:18" x14ac:dyDescent="0.2">
      <c r="A39" s="83">
        <v>300</v>
      </c>
      <c r="B39" s="103"/>
      <c r="C39" s="99"/>
      <c r="D39" s="99"/>
      <c r="E39" s="338"/>
      <c r="F39" s="103"/>
      <c r="G39" s="93"/>
      <c r="H39" s="99"/>
      <c r="I39" s="103"/>
      <c r="J39" s="99"/>
      <c r="K39" s="123">
        <f>'[3]INCERTITUDE AMPERE DC'!$T$129*2</f>
        <v>2.5462390760475861E-5</v>
      </c>
      <c r="L39" s="93"/>
      <c r="M39" s="97"/>
      <c r="O39" s="128"/>
      <c r="P39" s="129">
        <f>A43*1000</f>
        <v>1500</v>
      </c>
      <c r="Q39" s="129">
        <f t="shared" si="15"/>
        <v>1.5</v>
      </c>
      <c r="R39" s="132">
        <f>K43</f>
        <v>8.2518719773740852E-5</v>
      </c>
    </row>
    <row r="40" spans="1:18" x14ac:dyDescent="0.2">
      <c r="A40" s="80" t="s">
        <v>83</v>
      </c>
      <c r="B40" s="100"/>
      <c r="C40" s="94"/>
      <c r="D40" s="94"/>
      <c r="E40" s="93"/>
      <c r="F40" s="100"/>
      <c r="G40" s="93"/>
      <c r="H40" s="93"/>
      <c r="I40" s="100"/>
      <c r="J40" s="93"/>
      <c r="K40" s="94"/>
      <c r="L40" s="94"/>
      <c r="M40" s="97"/>
      <c r="O40" s="128"/>
      <c r="P40" s="129">
        <f>A44*1000</f>
        <v>2000</v>
      </c>
      <c r="Q40" s="129">
        <f t="shared" si="15"/>
        <v>2</v>
      </c>
      <c r="R40" s="132">
        <f>K44</f>
        <v>8.1124101033383636E-5</v>
      </c>
    </row>
    <row r="41" spans="1:18" x14ac:dyDescent="0.2">
      <c r="A41" s="86">
        <v>0.5</v>
      </c>
      <c r="B41" s="104"/>
      <c r="C41" s="101"/>
      <c r="D41" s="101"/>
      <c r="E41" s="338"/>
      <c r="F41" s="104"/>
      <c r="G41" s="93"/>
      <c r="H41" s="101"/>
      <c r="I41" s="104"/>
      <c r="J41" s="99"/>
      <c r="K41" s="122">
        <f>'[3]INCERTITUDE AMPERE DC'!$T$134*2</f>
        <v>3.3405485407755192E-5</v>
      </c>
      <c r="L41" s="93"/>
      <c r="M41" s="97"/>
      <c r="O41" s="128"/>
      <c r="P41" s="129">
        <f>A46*1000</f>
        <v>5000</v>
      </c>
      <c r="Q41" s="129">
        <f>A46</f>
        <v>5</v>
      </c>
      <c r="R41" s="132">
        <f>K46</f>
        <v>5.6822025588328176E-3</v>
      </c>
    </row>
    <row r="42" spans="1:18" x14ac:dyDescent="0.2">
      <c r="A42" s="86">
        <v>1</v>
      </c>
      <c r="B42" s="104"/>
      <c r="C42" s="101"/>
      <c r="D42" s="101"/>
      <c r="E42" s="338"/>
      <c r="F42" s="104"/>
      <c r="G42" s="93"/>
      <c r="H42" s="101"/>
      <c r="I42" s="104"/>
      <c r="J42" s="99"/>
      <c r="K42" s="122">
        <f>'[3]INCERTITUDE AMPERE DC'!$T$139*2</f>
        <v>7.3548209448613843E-5</v>
      </c>
      <c r="L42" s="93"/>
      <c r="M42" s="97"/>
      <c r="O42" s="128"/>
      <c r="P42" s="128"/>
      <c r="Q42" s="129">
        <f>A47</f>
        <v>10</v>
      </c>
      <c r="R42" s="132">
        <f>K47</f>
        <v>1.1354013522857122E-2</v>
      </c>
    </row>
    <row r="43" spans="1:18" x14ac:dyDescent="0.2">
      <c r="A43" s="86">
        <v>1.5</v>
      </c>
      <c r="B43" s="104"/>
      <c r="C43" s="101"/>
      <c r="D43" s="101"/>
      <c r="E43" s="338"/>
      <c r="F43" s="104"/>
      <c r="G43" s="93"/>
      <c r="H43" s="101"/>
      <c r="I43" s="104"/>
      <c r="J43" s="99"/>
      <c r="K43" s="122">
        <f>'[3]INCERTITUDE AMPERE DC'!$T$144*2</f>
        <v>8.2518719773740852E-5</v>
      </c>
      <c r="L43" s="93"/>
      <c r="M43" s="97"/>
      <c r="O43" s="128"/>
      <c r="P43" s="128"/>
      <c r="Q43" s="129">
        <f>A48</f>
        <v>20</v>
      </c>
      <c r="R43" s="132">
        <f>K48</f>
        <v>2.8351704656278232E-2</v>
      </c>
    </row>
    <row r="44" spans="1:18" x14ac:dyDescent="0.2">
      <c r="A44" s="86">
        <v>2</v>
      </c>
      <c r="B44" s="104"/>
      <c r="C44" s="101"/>
      <c r="D44" s="101"/>
      <c r="E44" s="338"/>
      <c r="F44" s="104"/>
      <c r="G44" s="93"/>
      <c r="H44" s="101"/>
      <c r="I44" s="104"/>
      <c r="J44" s="99"/>
      <c r="K44" s="122">
        <f>'[3]INCERTITUDE AMPERE DC'!$T$149*2</f>
        <v>8.1124101033383636E-5</v>
      </c>
      <c r="L44" s="93"/>
      <c r="M44" s="97"/>
      <c r="O44" s="128"/>
      <c r="P44" s="128"/>
      <c r="Q44" s="129"/>
      <c r="R44" s="132"/>
    </row>
    <row r="45" spans="1:18" x14ac:dyDescent="0.2">
      <c r="A45" s="85" t="s">
        <v>76</v>
      </c>
      <c r="B45" s="105"/>
      <c r="C45" s="362"/>
      <c r="D45" s="362"/>
      <c r="E45" s="362"/>
      <c r="F45" s="105"/>
      <c r="G45" s="93"/>
      <c r="H45" s="362"/>
      <c r="I45" s="105"/>
      <c r="J45" s="362"/>
      <c r="K45" s="94"/>
      <c r="L45" s="94"/>
      <c r="M45" s="97"/>
      <c r="O45" s="128"/>
      <c r="P45" s="128"/>
      <c r="Q45" s="128"/>
      <c r="R45" s="132"/>
    </row>
    <row r="46" spans="1:18" x14ac:dyDescent="0.2">
      <c r="A46" s="82">
        <v>5</v>
      </c>
      <c r="B46" s="102"/>
      <c r="C46" s="337"/>
      <c r="D46" s="337"/>
      <c r="E46" s="337"/>
      <c r="F46" s="102"/>
      <c r="G46" s="93"/>
      <c r="H46" s="337"/>
      <c r="I46" s="102"/>
      <c r="J46" s="99"/>
      <c r="K46" s="122">
        <f>'[3]INCERTITUDE AMPERE DC'!$AI$156*2</f>
        <v>5.6822025588328176E-3</v>
      </c>
      <c r="L46" s="93"/>
      <c r="M46" s="97"/>
      <c r="O46" s="128"/>
      <c r="P46" s="128"/>
      <c r="Q46" s="128"/>
      <c r="R46" s="132"/>
    </row>
    <row r="47" spans="1:18" x14ac:dyDescent="0.2">
      <c r="A47" s="82">
        <v>10</v>
      </c>
      <c r="B47" s="102"/>
      <c r="C47" s="337"/>
      <c r="D47" s="337"/>
      <c r="E47" s="337"/>
      <c r="F47" s="102"/>
      <c r="G47" s="93"/>
      <c r="H47" s="337"/>
      <c r="I47" s="102"/>
      <c r="J47" s="99"/>
      <c r="K47" s="122">
        <f>'[3]INCERTITUDE AMPERE DC'!$AI$161*2</f>
        <v>1.1354013522857122E-2</v>
      </c>
      <c r="L47" s="93"/>
      <c r="M47" s="97"/>
      <c r="O47" s="128"/>
      <c r="P47" s="128"/>
      <c r="Q47" s="128"/>
      <c r="R47" s="132"/>
    </row>
    <row r="48" spans="1:18" x14ac:dyDescent="0.2">
      <c r="A48" s="82">
        <v>20</v>
      </c>
      <c r="B48" s="102"/>
      <c r="C48" s="337"/>
      <c r="D48" s="337"/>
      <c r="E48" s="337"/>
      <c r="F48" s="102"/>
      <c r="G48" s="93"/>
      <c r="H48" s="337"/>
      <c r="I48" s="102"/>
      <c r="J48" s="99"/>
      <c r="K48" s="122">
        <f>'[3]INCERTITUDE AMPERE DC'!$AI$166*2</f>
        <v>2.8351704656278232E-2</v>
      </c>
      <c r="L48" s="93"/>
      <c r="M48" s="97"/>
      <c r="O48" s="128"/>
      <c r="P48" s="128"/>
      <c r="Q48" s="128"/>
      <c r="R48" s="128"/>
    </row>
    <row r="49" spans="1:18" x14ac:dyDescent="0.2">
      <c r="A49" s="369"/>
      <c r="B49" s="94"/>
      <c r="C49" s="94"/>
      <c r="D49" s="94"/>
      <c r="E49" s="93"/>
      <c r="F49" s="93"/>
      <c r="G49" s="93"/>
      <c r="H49" s="93"/>
      <c r="I49" s="93"/>
      <c r="J49" s="93"/>
      <c r="K49" s="94"/>
      <c r="L49" s="94"/>
      <c r="M49" s="94"/>
      <c r="O49" s="128"/>
      <c r="P49" s="128"/>
      <c r="Q49" s="128"/>
      <c r="R49" s="128"/>
    </row>
    <row r="50" spans="1:18" x14ac:dyDescent="0.2">
      <c r="A50" s="339"/>
      <c r="B50" s="339"/>
      <c r="C50" s="339"/>
      <c r="D50" s="339"/>
      <c r="E50" s="340"/>
      <c r="F50" s="340"/>
      <c r="G50" s="340"/>
      <c r="H50" s="340"/>
      <c r="I50" s="340"/>
      <c r="J50" s="340"/>
      <c r="K50" s="339"/>
      <c r="L50" s="339"/>
      <c r="M50" s="339"/>
      <c r="O50" s="128"/>
      <c r="P50" s="128"/>
      <c r="Q50" s="128"/>
      <c r="R50" s="128"/>
    </row>
    <row r="51" spans="1:18" x14ac:dyDescent="0.2">
      <c r="A51" s="339"/>
      <c r="B51" s="339"/>
      <c r="C51" s="339"/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O51" s="128"/>
      <c r="P51" s="128"/>
      <c r="Q51" s="128"/>
      <c r="R51" s="128"/>
    </row>
    <row r="52" spans="1:18" x14ac:dyDescent="0.2">
      <c r="A52" s="361"/>
      <c r="B52" s="361"/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</row>
    <row r="53" spans="1:18" x14ac:dyDescent="0.2">
      <c r="A53" s="339"/>
      <c r="B53" s="339"/>
      <c r="C53" s="339"/>
      <c r="D53" s="339"/>
      <c r="E53" s="339"/>
      <c r="F53" s="339"/>
      <c r="G53" s="339"/>
      <c r="H53" s="339"/>
      <c r="I53" s="339"/>
      <c r="J53" s="339"/>
      <c r="K53" s="339"/>
      <c r="L53" s="339"/>
      <c r="M53" s="339"/>
    </row>
  </sheetData>
  <mergeCells count="9">
    <mergeCell ref="A52:M52"/>
    <mergeCell ref="J6:M6"/>
    <mergeCell ref="A8:M8"/>
    <mergeCell ref="A2:M2"/>
    <mergeCell ref="A3:M3"/>
    <mergeCell ref="A4:M4"/>
    <mergeCell ref="A6:B6"/>
    <mergeCell ref="E6:F6"/>
    <mergeCell ref="H6:I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R94"/>
  <sheetViews>
    <sheetView workbookViewId="0">
      <selection activeCell="K14" sqref="K14:K45"/>
    </sheetView>
  </sheetViews>
  <sheetFormatPr baseColWidth="10" defaultRowHeight="12.75" x14ac:dyDescent="0.2"/>
  <cols>
    <col min="1" max="1" width="15.7109375" customWidth="1"/>
    <col min="2" max="2" width="4.7109375" customWidth="1"/>
    <col min="3" max="3" width="10.140625" hidden="1" customWidth="1"/>
    <col min="4" max="4" width="2" hidden="1" customWidth="1"/>
    <col min="5" max="5" width="14.85546875" style="74" customWidth="1"/>
    <col min="6" max="6" width="4.7109375" style="74" customWidth="1"/>
    <col min="7" max="7" width="0.42578125" style="74" hidden="1" customWidth="1"/>
    <col min="8" max="8" width="13.28515625" style="74" customWidth="1"/>
    <col min="9" max="10" width="5.7109375" style="74" customWidth="1"/>
    <col min="11" max="11" width="8.140625" customWidth="1"/>
    <col min="12" max="12" width="3.28515625" customWidth="1"/>
    <col min="13" max="13" width="2.140625" customWidth="1"/>
    <col min="14" max="19" width="11.42578125" customWidth="1"/>
  </cols>
  <sheetData>
    <row r="3" spans="1:18" ht="15.75" x14ac:dyDescent="0.25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</row>
    <row r="4" spans="1:18" ht="15.75" x14ac:dyDescent="0.25">
      <c r="A4" s="341"/>
      <c r="B4" s="341"/>
      <c r="C4" s="341"/>
      <c r="D4" s="341"/>
      <c r="E4" s="341"/>
      <c r="F4" s="341"/>
      <c r="G4" s="341"/>
      <c r="H4" s="341"/>
      <c r="I4" s="341"/>
      <c r="J4" s="341"/>
      <c r="K4" s="341"/>
      <c r="L4" s="341"/>
      <c r="M4" s="341"/>
    </row>
    <row r="5" spans="1:18" x14ac:dyDescent="0.2">
      <c r="A5" s="343"/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</row>
    <row r="6" spans="1:18" x14ac:dyDescent="0.2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39"/>
      <c r="M6" s="339"/>
    </row>
    <row r="7" spans="1:18" x14ac:dyDescent="0.2">
      <c r="A7" s="339"/>
      <c r="B7" s="339"/>
      <c r="C7" s="339"/>
      <c r="D7" s="339"/>
      <c r="E7" s="340"/>
      <c r="F7" s="340"/>
      <c r="G7" s="340"/>
      <c r="H7" s="340"/>
      <c r="I7" s="340"/>
      <c r="J7" s="340"/>
      <c r="K7" s="339"/>
      <c r="L7" s="339"/>
      <c r="M7" s="339"/>
    </row>
    <row r="8" spans="1:18" ht="63" customHeight="1" x14ac:dyDescent="0.2">
      <c r="A8" s="344"/>
      <c r="B8" s="344"/>
      <c r="C8" s="121"/>
      <c r="D8" s="121"/>
      <c r="E8" s="344"/>
      <c r="F8" s="344"/>
      <c r="G8" s="121"/>
      <c r="H8" s="344"/>
      <c r="I8" s="344"/>
      <c r="J8" s="344"/>
      <c r="K8" s="344"/>
      <c r="L8" s="344"/>
      <c r="M8" s="344"/>
      <c r="O8" s="127" t="s">
        <v>115</v>
      </c>
      <c r="P8" s="127" t="s">
        <v>116</v>
      </c>
      <c r="Q8" s="127" t="s">
        <v>117</v>
      </c>
      <c r="R8" s="134" t="s">
        <v>123</v>
      </c>
    </row>
    <row r="9" spans="1:18" x14ac:dyDescent="0.2">
      <c r="A9" s="339"/>
      <c r="B9" s="339"/>
      <c r="C9" s="339"/>
      <c r="D9" s="339"/>
      <c r="E9" s="340"/>
      <c r="F9" s="340"/>
      <c r="G9" s="340"/>
      <c r="H9" s="340"/>
      <c r="I9" s="340"/>
      <c r="J9" s="340"/>
      <c r="K9" s="339"/>
      <c r="L9" s="339"/>
      <c r="M9" s="339"/>
      <c r="O9" s="128"/>
      <c r="P9" s="128"/>
      <c r="Q9" s="128"/>
      <c r="R9" s="128"/>
    </row>
    <row r="10" spans="1:18" x14ac:dyDescent="0.2">
      <c r="A10" s="345"/>
      <c r="B10" s="345"/>
      <c r="C10" s="345"/>
      <c r="D10" s="345"/>
      <c r="E10" s="345"/>
      <c r="F10" s="345"/>
      <c r="G10" s="345"/>
      <c r="H10" s="345"/>
      <c r="I10" s="345"/>
      <c r="J10" s="345"/>
      <c r="K10" s="345"/>
      <c r="L10" s="345"/>
      <c r="M10" s="345"/>
      <c r="O10" s="128"/>
      <c r="P10" s="128"/>
      <c r="Q10" s="128"/>
      <c r="R10" s="128"/>
    </row>
    <row r="11" spans="1:18" x14ac:dyDescent="0.2">
      <c r="A11" s="346"/>
      <c r="B11" s="346"/>
      <c r="C11" s="346"/>
      <c r="D11" s="346"/>
      <c r="E11" s="346"/>
      <c r="F11" s="346"/>
      <c r="G11" s="346"/>
      <c r="H11" s="346"/>
      <c r="I11" s="346"/>
      <c r="J11" s="346"/>
      <c r="K11" s="346"/>
      <c r="L11" s="346"/>
      <c r="M11" s="346"/>
      <c r="O11" s="128"/>
      <c r="P11" s="128"/>
      <c r="Q11" s="128"/>
      <c r="R11" s="128"/>
    </row>
    <row r="12" spans="1:18" x14ac:dyDescent="0.2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O12" s="128"/>
      <c r="P12" s="128"/>
      <c r="Q12" s="128"/>
      <c r="R12" s="128"/>
    </row>
    <row r="13" spans="1:18" x14ac:dyDescent="0.2">
      <c r="A13" s="363" t="s">
        <v>77</v>
      </c>
      <c r="B13" s="347"/>
      <c r="C13" s="339"/>
      <c r="D13" s="339"/>
      <c r="E13" s="340"/>
      <c r="F13" s="340"/>
      <c r="G13" s="340"/>
      <c r="H13" s="340"/>
      <c r="I13" s="340"/>
      <c r="J13" s="340"/>
      <c r="K13" s="339"/>
      <c r="L13" s="339"/>
      <c r="M13" s="339"/>
      <c r="O13" s="128"/>
      <c r="P13" s="128"/>
      <c r="Q13" s="128"/>
      <c r="R13" s="128"/>
    </row>
    <row r="14" spans="1:18" x14ac:dyDescent="0.2">
      <c r="A14" s="79">
        <v>20</v>
      </c>
      <c r="B14" s="351"/>
      <c r="C14" s="351"/>
      <c r="D14" s="351"/>
      <c r="E14" s="348"/>
      <c r="F14" s="351"/>
      <c r="G14" s="340"/>
      <c r="H14" s="351"/>
      <c r="I14" s="351"/>
      <c r="J14" s="351"/>
      <c r="K14" s="123">
        <f>'[3]INCERTITUDE AMPERE AC'!$W$4*2</f>
        <v>2.5617465027199008E-8</v>
      </c>
      <c r="L14" s="340"/>
      <c r="M14" s="355"/>
      <c r="O14" s="131">
        <f>A14</f>
        <v>20</v>
      </c>
      <c r="P14" s="128">
        <f>A14/1000</f>
        <v>0.02</v>
      </c>
      <c r="Q14" s="128">
        <f>A14/1000000</f>
        <v>2.0000000000000002E-5</v>
      </c>
      <c r="R14" s="133">
        <f>K14</f>
        <v>2.5617465027199008E-8</v>
      </c>
    </row>
    <row r="15" spans="1:18" x14ac:dyDescent="0.2">
      <c r="A15" s="79">
        <v>50</v>
      </c>
      <c r="B15" s="351"/>
      <c r="C15" s="351"/>
      <c r="D15" s="351"/>
      <c r="E15" s="348"/>
      <c r="F15" s="351"/>
      <c r="G15" s="340"/>
      <c r="H15" s="351"/>
      <c r="I15" s="351"/>
      <c r="J15" s="351"/>
      <c r="K15" s="123">
        <f>'[3]INCERTITUDE AMPERE AC'!$W$9*2</f>
        <v>4.5689370184474841E-8</v>
      </c>
      <c r="L15" s="340"/>
      <c r="M15" s="355"/>
      <c r="O15" s="131">
        <f>A15</f>
        <v>50</v>
      </c>
      <c r="P15" s="128">
        <f>A15/1000</f>
        <v>0.05</v>
      </c>
      <c r="Q15" s="128">
        <f>A15/1000000</f>
        <v>5.0000000000000002E-5</v>
      </c>
      <c r="R15" s="133">
        <f>K15</f>
        <v>4.5689370184474841E-8</v>
      </c>
    </row>
    <row r="16" spans="1:18" x14ac:dyDescent="0.2">
      <c r="A16" s="79">
        <v>100</v>
      </c>
      <c r="B16" s="351"/>
      <c r="C16" s="351"/>
      <c r="D16" s="351"/>
      <c r="E16" s="348"/>
      <c r="F16" s="351"/>
      <c r="G16" s="340"/>
      <c r="H16" s="351"/>
      <c r="I16" s="351"/>
      <c r="J16" s="351"/>
      <c r="K16" s="123">
        <f>'[3]INCERTITUDE AMPERE AC'!$W$14*2</f>
        <v>8.0878656382343355E-8</v>
      </c>
      <c r="L16" s="340"/>
      <c r="M16" s="355"/>
      <c r="O16" s="131">
        <f>A16</f>
        <v>100</v>
      </c>
      <c r="P16" s="128">
        <f>A16/1000</f>
        <v>0.1</v>
      </c>
      <c r="Q16" s="128">
        <f>A16/1000000</f>
        <v>1E-4</v>
      </c>
      <c r="R16" s="133">
        <f>K16</f>
        <v>8.0878656382343355E-8</v>
      </c>
    </row>
    <row r="17" spans="1:18" x14ac:dyDescent="0.2">
      <c r="A17" s="79">
        <v>150</v>
      </c>
      <c r="B17" s="351"/>
      <c r="C17" s="351"/>
      <c r="D17" s="351"/>
      <c r="E17" s="348"/>
      <c r="F17" s="351"/>
      <c r="G17" s="340"/>
      <c r="H17" s="351"/>
      <c r="I17" s="351"/>
      <c r="J17" s="351"/>
      <c r="K17" s="123">
        <f>'[3]INCERTITUDE AMPERE AC'!$W$19*2</f>
        <v>2.2913532358529641E-7</v>
      </c>
      <c r="L17" s="340"/>
      <c r="M17" s="355"/>
      <c r="O17" s="131">
        <f>A17</f>
        <v>150</v>
      </c>
      <c r="P17" s="128">
        <f>A17/1000</f>
        <v>0.15</v>
      </c>
      <c r="Q17" s="128">
        <f>A17/1000000</f>
        <v>1.4999999999999999E-4</v>
      </c>
      <c r="R17" s="133">
        <f>K17</f>
        <v>2.2913532358529641E-7</v>
      </c>
    </row>
    <row r="18" spans="1:18" x14ac:dyDescent="0.2">
      <c r="A18" s="79">
        <v>200</v>
      </c>
      <c r="B18" s="351"/>
      <c r="C18" s="351"/>
      <c r="D18" s="351"/>
      <c r="E18" s="348"/>
      <c r="F18" s="351"/>
      <c r="G18" s="340"/>
      <c r="H18" s="351"/>
      <c r="I18" s="351"/>
      <c r="J18" s="351"/>
      <c r="K18" s="92">
        <f>'[3]INCERTITUDE AMPERE AC'!$W$24*2</f>
        <v>2.5405770878185729E-7</v>
      </c>
      <c r="L18" s="340"/>
      <c r="M18" s="355"/>
      <c r="O18" s="131">
        <f>A18</f>
        <v>200</v>
      </c>
      <c r="P18" s="128">
        <f>A18/1000</f>
        <v>0.2</v>
      </c>
      <c r="Q18" s="128">
        <f>A18/1000000</f>
        <v>2.0000000000000001E-4</v>
      </c>
      <c r="R18" s="133">
        <f>K18</f>
        <v>2.5405770878185729E-7</v>
      </c>
    </row>
    <row r="19" spans="1:18" x14ac:dyDescent="0.2">
      <c r="A19" s="79">
        <v>300</v>
      </c>
      <c r="B19" s="351"/>
      <c r="C19" s="351"/>
      <c r="D19" s="351"/>
      <c r="E19" s="356"/>
      <c r="F19" s="351"/>
      <c r="G19" s="340"/>
      <c r="H19" s="351"/>
      <c r="I19" s="351"/>
      <c r="J19" s="351"/>
      <c r="K19" s="92">
        <f>'[3]INCERTITUDE AMPERE AC'!$W$29*2</f>
        <v>3.1970283988914606E-7</v>
      </c>
      <c r="L19" s="340"/>
      <c r="M19" s="355"/>
      <c r="O19" s="131">
        <f>A19</f>
        <v>300</v>
      </c>
      <c r="P19" s="128">
        <f>A19/1000</f>
        <v>0.3</v>
      </c>
      <c r="Q19" s="128">
        <f>A19/1000000</f>
        <v>2.9999999999999997E-4</v>
      </c>
      <c r="R19" s="133">
        <f>K19</f>
        <v>3.1970283988914606E-7</v>
      </c>
    </row>
    <row r="20" spans="1:18" x14ac:dyDescent="0.2">
      <c r="A20" s="80" t="s">
        <v>82</v>
      </c>
      <c r="B20" s="354"/>
      <c r="C20" s="340"/>
      <c r="D20" s="340"/>
      <c r="E20" s="340"/>
      <c r="F20" s="354"/>
      <c r="G20" s="340"/>
      <c r="H20" s="340"/>
      <c r="I20" s="354"/>
      <c r="J20" s="340"/>
      <c r="K20" s="94"/>
      <c r="L20" s="339"/>
      <c r="M20" s="355"/>
      <c r="O20" s="131">
        <f>A21*1000</f>
        <v>500</v>
      </c>
      <c r="P20" s="129">
        <f>A21</f>
        <v>0.5</v>
      </c>
      <c r="Q20" s="128">
        <f>A21/1000</f>
        <v>5.0000000000000001E-4</v>
      </c>
      <c r="R20" s="133">
        <f>K21</f>
        <v>4.5696686877649349E-7</v>
      </c>
    </row>
    <row r="21" spans="1:18" x14ac:dyDescent="0.2">
      <c r="A21" s="81">
        <v>0.5</v>
      </c>
      <c r="B21" s="350"/>
      <c r="C21" s="350"/>
      <c r="D21" s="350"/>
      <c r="E21" s="356"/>
      <c r="F21" s="350"/>
      <c r="G21" s="340"/>
      <c r="H21" s="350"/>
      <c r="I21" s="350"/>
      <c r="J21" s="351"/>
      <c r="K21" s="123">
        <f>'[3]INCERTITUDE AMPERE AC'!$W$34*2</f>
        <v>4.5696686877649349E-7</v>
      </c>
      <c r="L21" s="340"/>
      <c r="M21" s="355"/>
      <c r="O21" s="131">
        <f>A22*1000</f>
        <v>1000</v>
      </c>
      <c r="P21" s="129">
        <f>A22</f>
        <v>1</v>
      </c>
      <c r="Q21" s="128">
        <f>A22/1000</f>
        <v>1E-3</v>
      </c>
      <c r="R21" s="133">
        <f>K22</f>
        <v>6.4340291160140973E-7</v>
      </c>
    </row>
    <row r="22" spans="1:18" x14ac:dyDescent="0.2">
      <c r="A22" s="81">
        <v>1</v>
      </c>
      <c r="B22" s="350"/>
      <c r="C22" s="350"/>
      <c r="D22" s="350"/>
      <c r="E22" s="356"/>
      <c r="F22" s="350"/>
      <c r="G22" s="340"/>
      <c r="H22" s="350"/>
      <c r="I22" s="350"/>
      <c r="J22" s="351"/>
      <c r="K22" s="123">
        <f>'[3]INCERTITUDE AMPERE AC'!$W$39*2</f>
        <v>6.4340291160140973E-7</v>
      </c>
      <c r="L22" s="340"/>
      <c r="M22" s="355"/>
      <c r="O22" s="131">
        <f>A23*1000</f>
        <v>1500</v>
      </c>
      <c r="P22" s="129">
        <f>A23</f>
        <v>1.5</v>
      </c>
      <c r="Q22" s="128">
        <f>A23/1000</f>
        <v>1.5E-3</v>
      </c>
      <c r="R22" s="133">
        <f>K23</f>
        <v>9.646539291977516E-7</v>
      </c>
    </row>
    <row r="23" spans="1:18" x14ac:dyDescent="0.2">
      <c r="A23" s="81">
        <v>1.5</v>
      </c>
      <c r="B23" s="350"/>
      <c r="C23" s="350"/>
      <c r="D23" s="350"/>
      <c r="E23" s="356"/>
      <c r="F23" s="350"/>
      <c r="G23" s="340"/>
      <c r="H23" s="350"/>
      <c r="I23" s="350"/>
      <c r="J23" s="351"/>
      <c r="K23" s="123">
        <f>'[3]INCERTITUDE AMPERE AC'!$W$44*2</f>
        <v>9.646539291977516E-7</v>
      </c>
      <c r="L23" s="340"/>
      <c r="M23" s="355"/>
      <c r="O23" s="131">
        <f>A24*1000</f>
        <v>2000</v>
      </c>
      <c r="P23" s="129">
        <f>A24</f>
        <v>2</v>
      </c>
      <c r="Q23" s="128">
        <f>A24/1000</f>
        <v>2E-3</v>
      </c>
      <c r="R23" s="133">
        <f>K24</f>
        <v>1.2862052389303355E-6</v>
      </c>
    </row>
    <row r="24" spans="1:18" x14ac:dyDescent="0.2">
      <c r="A24" s="81">
        <v>2</v>
      </c>
      <c r="B24" s="350"/>
      <c r="C24" s="350"/>
      <c r="D24" s="350"/>
      <c r="E24" s="356"/>
      <c r="F24" s="350"/>
      <c r="G24" s="340"/>
      <c r="H24" s="350"/>
      <c r="I24" s="350"/>
      <c r="J24" s="351"/>
      <c r="K24" s="92">
        <f>'[3]INCERTITUDE AMPERE AC'!$W$49*2</f>
        <v>1.2862052389303355E-6</v>
      </c>
      <c r="L24" s="340"/>
      <c r="M24" s="355"/>
      <c r="O24" s="131">
        <f>A25*1000</f>
        <v>3000</v>
      </c>
      <c r="P24" s="129">
        <f>A25</f>
        <v>3</v>
      </c>
      <c r="Q24" s="128">
        <f>A25/1000</f>
        <v>3.0000000000000001E-3</v>
      </c>
      <c r="R24" s="133">
        <f>K25</f>
        <v>1.9297570658696768E-6</v>
      </c>
    </row>
    <row r="25" spans="1:18" x14ac:dyDescent="0.2">
      <c r="A25" s="81">
        <v>3</v>
      </c>
      <c r="B25" s="350"/>
      <c r="C25" s="350"/>
      <c r="D25" s="350"/>
      <c r="E25" s="350"/>
      <c r="F25" s="350"/>
      <c r="G25" s="340"/>
      <c r="H25" s="350"/>
      <c r="I25" s="350"/>
      <c r="J25" s="351"/>
      <c r="K25" s="92">
        <f>'[3]INCERTITUDE AMPERE AC'!$W$54*2</f>
        <v>1.9297570658696768E-6</v>
      </c>
      <c r="L25" s="340"/>
      <c r="M25" s="355"/>
      <c r="O25" s="131">
        <f>A27*1000</f>
        <v>5000</v>
      </c>
      <c r="P25" s="129">
        <f>A27</f>
        <v>5</v>
      </c>
      <c r="Q25" s="128">
        <f>A27/1000</f>
        <v>5.0000000000000001E-3</v>
      </c>
      <c r="R25" s="133">
        <f>K27</f>
        <v>3.2192077408452476E-6</v>
      </c>
    </row>
    <row r="26" spans="1:18" x14ac:dyDescent="0.2">
      <c r="A26" s="80" t="s">
        <v>78</v>
      </c>
      <c r="B26" s="354"/>
      <c r="C26" s="339"/>
      <c r="D26" s="339"/>
      <c r="E26" s="340"/>
      <c r="F26" s="354"/>
      <c r="G26" s="340"/>
      <c r="H26" s="340"/>
      <c r="I26" s="354"/>
      <c r="J26" s="340"/>
      <c r="K26" s="94"/>
      <c r="L26" s="339"/>
      <c r="M26" s="355"/>
      <c r="O26" s="131">
        <f>A28*1000</f>
        <v>10000</v>
      </c>
      <c r="P26" s="129">
        <f>A28</f>
        <v>10</v>
      </c>
      <c r="Q26" s="128">
        <f>A28/1000</f>
        <v>0.01</v>
      </c>
      <c r="R26" s="133">
        <f>K28</f>
        <v>6.4353376432112486E-6</v>
      </c>
    </row>
    <row r="27" spans="1:18" x14ac:dyDescent="0.2">
      <c r="A27" s="82">
        <v>5</v>
      </c>
      <c r="B27" s="359"/>
      <c r="C27" s="348"/>
      <c r="D27" s="348"/>
      <c r="E27" s="350"/>
      <c r="F27" s="359"/>
      <c r="G27" s="340"/>
      <c r="H27" s="348"/>
      <c r="I27" s="359"/>
      <c r="J27" s="351"/>
      <c r="K27" s="123">
        <f>'[3]INCERTITUDE AMPERE AC'!$W$59*2</f>
        <v>3.2192077408452476E-6</v>
      </c>
      <c r="L27" s="340"/>
      <c r="M27" s="355"/>
      <c r="O27" s="128"/>
      <c r="P27" s="129">
        <f>A29</f>
        <v>15</v>
      </c>
      <c r="Q27" s="128">
        <f>A29/1000</f>
        <v>1.4999999999999999E-2</v>
      </c>
      <c r="R27" s="133">
        <f>K29</f>
        <v>9.6584822088692767E-6</v>
      </c>
    </row>
    <row r="28" spans="1:18" x14ac:dyDescent="0.2">
      <c r="A28" s="82">
        <v>10</v>
      </c>
      <c r="B28" s="359"/>
      <c r="C28" s="348"/>
      <c r="D28" s="348"/>
      <c r="E28" s="350"/>
      <c r="F28" s="359"/>
      <c r="G28" s="340"/>
      <c r="H28" s="348"/>
      <c r="I28" s="359"/>
      <c r="J28" s="351"/>
      <c r="K28" s="123">
        <f>'[3]INCERTITUDE AMPERE AC'!$W$64*2</f>
        <v>6.4353376432112486E-6</v>
      </c>
      <c r="L28" s="340"/>
      <c r="M28" s="355"/>
      <c r="O28" s="128"/>
      <c r="P28" s="129">
        <f>A30</f>
        <v>20</v>
      </c>
      <c r="Q28" s="128">
        <f>A30/1000</f>
        <v>0.02</v>
      </c>
      <c r="R28" s="133">
        <f>K30</f>
        <v>1.287359959998483E-5</v>
      </c>
    </row>
    <row r="29" spans="1:18" x14ac:dyDescent="0.2">
      <c r="A29" s="82">
        <v>15</v>
      </c>
      <c r="B29" s="359"/>
      <c r="C29" s="348"/>
      <c r="D29" s="348"/>
      <c r="E29" s="350"/>
      <c r="F29" s="359"/>
      <c r="G29" s="340"/>
      <c r="H29" s="348"/>
      <c r="I29" s="359"/>
      <c r="J29" s="351"/>
      <c r="K29" s="123">
        <f>'[3]INCERTITUDE AMPERE AC'!$W$69*2</f>
        <v>9.6584822088692767E-6</v>
      </c>
      <c r="L29" s="340"/>
      <c r="M29" s="355"/>
      <c r="O29" s="128"/>
      <c r="P29" s="129">
        <f>A31</f>
        <v>30</v>
      </c>
      <c r="Q29" s="128">
        <f>A31/1000</f>
        <v>0.03</v>
      </c>
      <c r="R29" s="133">
        <f>K31</f>
        <v>1.9303344647341727E-5</v>
      </c>
    </row>
    <row r="30" spans="1:18" x14ac:dyDescent="0.2">
      <c r="A30" s="82">
        <v>20</v>
      </c>
      <c r="B30" s="359"/>
      <c r="C30" s="348"/>
      <c r="D30" s="348"/>
      <c r="E30" s="350"/>
      <c r="F30" s="359"/>
      <c r="G30" s="340"/>
      <c r="H30" s="348"/>
      <c r="I30" s="359"/>
      <c r="J30" s="351"/>
      <c r="K30" s="92">
        <f>'[3]INCERTITUDE AMPERE AC'!$W$74*2</f>
        <v>1.287359959998483E-5</v>
      </c>
      <c r="L30" s="340"/>
      <c r="M30" s="355"/>
      <c r="O30" s="128"/>
      <c r="P30" s="129">
        <f>A33</f>
        <v>50</v>
      </c>
      <c r="Q30" s="128">
        <f>A33/1000</f>
        <v>0.05</v>
      </c>
      <c r="R30" s="133">
        <f>K33</f>
        <v>3.2210534734058341E-5</v>
      </c>
    </row>
    <row r="31" spans="1:18" x14ac:dyDescent="0.2">
      <c r="A31" s="82">
        <v>30</v>
      </c>
      <c r="B31" s="359"/>
      <c r="C31" s="348"/>
      <c r="D31" s="348"/>
      <c r="E31" s="348"/>
      <c r="F31" s="359"/>
      <c r="G31" s="340"/>
      <c r="H31" s="348"/>
      <c r="I31" s="359"/>
      <c r="J31" s="351"/>
      <c r="K31" s="92">
        <f>'[3]INCERTITUDE AMPERE AC'!$W$79*2</f>
        <v>1.9303344647341727E-5</v>
      </c>
      <c r="L31" s="340"/>
      <c r="M31" s="355"/>
      <c r="O31" s="128"/>
      <c r="P31" s="129">
        <f>A34</f>
        <v>100</v>
      </c>
      <c r="Q31" s="128">
        <f>A34/1000</f>
        <v>0.1</v>
      </c>
      <c r="R31" s="133">
        <f>K34</f>
        <v>6.4346641697989637E-5</v>
      </c>
    </row>
    <row r="32" spans="1:18" x14ac:dyDescent="0.2">
      <c r="A32" s="80" t="s">
        <v>79</v>
      </c>
      <c r="B32" s="354"/>
      <c r="C32" s="339"/>
      <c r="D32" s="339"/>
      <c r="E32" s="340"/>
      <c r="F32" s="354"/>
      <c r="G32" s="340"/>
      <c r="H32" s="340"/>
      <c r="I32" s="354"/>
      <c r="J32" s="340"/>
      <c r="K32" s="94"/>
      <c r="L32" s="339"/>
      <c r="M32" s="355"/>
      <c r="O32" s="128"/>
      <c r="P32" s="129">
        <f>A35</f>
        <v>150</v>
      </c>
      <c r="Q32" s="128">
        <f>A35/1000</f>
        <v>0.15</v>
      </c>
      <c r="R32" s="133">
        <f>K35</f>
        <v>9.6461670409860476E-5</v>
      </c>
    </row>
    <row r="33" spans="1:18" x14ac:dyDescent="0.2">
      <c r="A33" s="83">
        <v>50</v>
      </c>
      <c r="B33" s="360"/>
      <c r="C33" s="351"/>
      <c r="D33" s="351"/>
      <c r="E33" s="348"/>
      <c r="F33" s="360"/>
      <c r="G33" s="340"/>
      <c r="H33" s="351"/>
      <c r="I33" s="360"/>
      <c r="J33" s="351"/>
      <c r="K33" s="123">
        <f>'[3]INCERTITUDE AMPERE AC'!$W$84*2</f>
        <v>3.2210534734058341E-5</v>
      </c>
      <c r="L33" s="340"/>
      <c r="M33" s="355"/>
      <c r="O33" s="128"/>
      <c r="P33" s="129">
        <f>A36</f>
        <v>200</v>
      </c>
      <c r="Q33" s="128">
        <f>A36/1000</f>
        <v>0.2</v>
      </c>
      <c r="R33" s="133">
        <f>K36</f>
        <v>1.2860666027298773E-4</v>
      </c>
    </row>
    <row r="34" spans="1:18" x14ac:dyDescent="0.2">
      <c r="A34" s="83">
        <v>100</v>
      </c>
      <c r="B34" s="360"/>
      <c r="C34" s="351"/>
      <c r="D34" s="351"/>
      <c r="E34" s="348"/>
      <c r="F34" s="360"/>
      <c r="G34" s="340"/>
      <c r="H34" s="351"/>
      <c r="I34" s="360"/>
      <c r="J34" s="351"/>
      <c r="K34" s="123">
        <f>'[3]INCERTITUDE AMPERE AC'!$W$89*2</f>
        <v>6.4346641697989637E-5</v>
      </c>
      <c r="L34" s="340"/>
      <c r="M34" s="355"/>
      <c r="O34" s="128"/>
      <c r="P34" s="129">
        <f>A37</f>
        <v>300</v>
      </c>
      <c r="Q34" s="128">
        <f>A37/1000</f>
        <v>0.3</v>
      </c>
      <c r="R34" s="133">
        <f>K37</f>
        <v>1.7320508101424881E-4</v>
      </c>
    </row>
    <row r="35" spans="1:18" x14ac:dyDescent="0.2">
      <c r="A35" s="83">
        <v>150</v>
      </c>
      <c r="B35" s="360"/>
      <c r="C35" s="351"/>
      <c r="D35" s="351"/>
      <c r="E35" s="348"/>
      <c r="F35" s="360"/>
      <c r="G35" s="340"/>
      <c r="H35" s="351"/>
      <c r="I35" s="360"/>
      <c r="J35" s="351"/>
      <c r="K35" s="123">
        <f>'[3]INCERTITUDE AMPERE AC'!$W$94*2</f>
        <v>9.6461670409860476E-5</v>
      </c>
      <c r="L35" s="340"/>
      <c r="M35" s="355"/>
      <c r="O35" s="128"/>
      <c r="P35" s="129">
        <f>A39*1000</f>
        <v>500</v>
      </c>
      <c r="Q35" s="129">
        <f>A39</f>
        <v>0.5</v>
      </c>
      <c r="R35" s="133">
        <f>K39</f>
        <v>5.94418483337567E-4</v>
      </c>
    </row>
    <row r="36" spans="1:18" x14ac:dyDescent="0.2">
      <c r="A36" s="83">
        <v>200</v>
      </c>
      <c r="B36" s="360"/>
      <c r="C36" s="351"/>
      <c r="D36" s="351"/>
      <c r="E36" s="348"/>
      <c r="F36" s="360"/>
      <c r="G36" s="340"/>
      <c r="H36" s="351"/>
      <c r="I36" s="360"/>
      <c r="J36" s="351"/>
      <c r="K36" s="92">
        <f>'[3]INCERTITUDE AMPERE AC'!$W$99*2</f>
        <v>1.2860666027298773E-4</v>
      </c>
      <c r="L36" s="340"/>
      <c r="M36" s="355"/>
      <c r="O36" s="128"/>
      <c r="P36" s="129">
        <f>A40*1000</f>
        <v>1000</v>
      </c>
      <c r="Q36" s="129">
        <f>A40</f>
        <v>1</v>
      </c>
      <c r="R36" s="133">
        <f>K40</f>
        <v>1.1894877551990556E-3</v>
      </c>
    </row>
    <row r="37" spans="1:18" x14ac:dyDescent="0.2">
      <c r="A37" s="83">
        <v>300</v>
      </c>
      <c r="B37" s="360"/>
      <c r="C37" s="351"/>
      <c r="D37" s="351"/>
      <c r="E37" s="356"/>
      <c r="F37" s="360"/>
      <c r="G37" s="340"/>
      <c r="H37" s="351"/>
      <c r="I37" s="360"/>
      <c r="J37" s="351"/>
      <c r="K37" s="92">
        <f>'[3]INCERTITUDE AMPERE AC'!$W$104*2</f>
        <v>1.7320508101424881E-4</v>
      </c>
      <c r="L37" s="340"/>
      <c r="M37" s="355"/>
      <c r="O37" s="128"/>
      <c r="P37" s="129">
        <f>A41*1000</f>
        <v>1500</v>
      </c>
      <c r="Q37" s="129">
        <f>A41</f>
        <v>1.5</v>
      </c>
      <c r="R37" s="133">
        <f>K41</f>
        <v>1.8742566419270659E-3</v>
      </c>
    </row>
    <row r="38" spans="1:18" x14ac:dyDescent="0.2">
      <c r="A38" s="80" t="s">
        <v>83</v>
      </c>
      <c r="B38" s="354"/>
      <c r="C38" s="339"/>
      <c r="D38" s="339"/>
      <c r="E38" s="340"/>
      <c r="F38" s="354"/>
      <c r="G38" s="340"/>
      <c r="H38" s="340"/>
      <c r="I38" s="354"/>
      <c r="J38" s="340"/>
      <c r="K38" s="94"/>
      <c r="L38" s="339"/>
      <c r="M38" s="355"/>
      <c r="O38" s="128"/>
      <c r="P38" s="129">
        <f>A42*1000</f>
        <v>2000</v>
      </c>
      <c r="Q38" s="129">
        <f>A42</f>
        <v>2</v>
      </c>
      <c r="R38" s="133">
        <f>K42</f>
        <v>2.4695073973937114E-3</v>
      </c>
    </row>
    <row r="39" spans="1:18" x14ac:dyDescent="0.2">
      <c r="A39" s="86">
        <v>0.5</v>
      </c>
      <c r="B39" s="358"/>
      <c r="C39" s="350"/>
      <c r="D39" s="350"/>
      <c r="E39" s="356"/>
      <c r="F39" s="358"/>
      <c r="G39" s="340"/>
      <c r="H39" s="350"/>
      <c r="I39" s="358"/>
      <c r="J39" s="351"/>
      <c r="K39" s="123">
        <f>'[3]INCERTITUDE AMPERE AC'!$W$109*2</f>
        <v>5.94418483337567E-4</v>
      </c>
      <c r="L39" s="340"/>
      <c r="M39" s="355"/>
      <c r="O39" s="128"/>
      <c r="P39" s="129">
        <f>A44*1000</f>
        <v>5000</v>
      </c>
      <c r="Q39" s="129">
        <f>A44</f>
        <v>5</v>
      </c>
      <c r="R39" s="133">
        <f>K44</f>
        <v>0.22046586116587508</v>
      </c>
    </row>
    <row r="40" spans="1:18" x14ac:dyDescent="0.2">
      <c r="A40" s="86">
        <v>1</v>
      </c>
      <c r="B40" s="358"/>
      <c r="C40" s="350"/>
      <c r="D40" s="350"/>
      <c r="E40" s="356"/>
      <c r="F40" s="358"/>
      <c r="G40" s="340"/>
      <c r="H40" s="350"/>
      <c r="I40" s="358"/>
      <c r="J40" s="351"/>
      <c r="K40" s="123">
        <f>'[3]INCERTITUDE AMPERE AC'!$W$114*2</f>
        <v>1.1894877551990556E-3</v>
      </c>
      <c r="L40" s="340"/>
      <c r="M40" s="355"/>
      <c r="O40" s="128"/>
      <c r="P40" s="129">
        <f>A45*1000</f>
        <v>10000</v>
      </c>
      <c r="Q40" s="129">
        <f>A45</f>
        <v>10</v>
      </c>
      <c r="R40" s="133">
        <f>K45</f>
        <v>0.61387329327099671</v>
      </c>
    </row>
    <row r="41" spans="1:18" x14ac:dyDescent="0.2">
      <c r="A41" s="86">
        <v>1.5</v>
      </c>
      <c r="B41" s="358"/>
      <c r="C41" s="350"/>
      <c r="D41" s="350"/>
      <c r="E41" s="356"/>
      <c r="F41" s="358"/>
      <c r="G41" s="340"/>
      <c r="H41" s="350"/>
      <c r="I41" s="358"/>
      <c r="J41" s="351"/>
      <c r="K41" s="92">
        <f>'[3]INCERTITUDE AMPERE AC'!$W$119*2</f>
        <v>1.8742566419270659E-3</v>
      </c>
      <c r="L41" s="340"/>
      <c r="M41" s="355"/>
      <c r="O41" s="128"/>
      <c r="P41" s="128"/>
      <c r="Q41" s="129"/>
      <c r="R41" s="128"/>
    </row>
    <row r="42" spans="1:18" x14ac:dyDescent="0.2">
      <c r="A42" s="86">
        <v>2</v>
      </c>
      <c r="B42" s="358"/>
      <c r="C42" s="350"/>
      <c r="D42" s="350"/>
      <c r="E42" s="356"/>
      <c r="F42" s="358"/>
      <c r="G42" s="340"/>
      <c r="H42" s="350"/>
      <c r="I42" s="358"/>
      <c r="J42" s="351"/>
      <c r="K42" s="92">
        <f>'[3]INCERTITUDE AMPERE AC'!$W$124*2</f>
        <v>2.4695073973937114E-3</v>
      </c>
      <c r="L42" s="340"/>
      <c r="M42" s="355"/>
      <c r="O42" s="128"/>
      <c r="P42" s="128"/>
      <c r="Q42" s="129"/>
      <c r="R42" s="128"/>
    </row>
    <row r="43" spans="1:18" x14ac:dyDescent="0.2">
      <c r="A43" s="85" t="s">
        <v>76</v>
      </c>
      <c r="B43" s="364"/>
      <c r="C43" s="365"/>
      <c r="D43" s="365"/>
      <c r="E43" s="365"/>
      <c r="F43" s="364"/>
      <c r="G43" s="340"/>
      <c r="H43" s="365"/>
      <c r="I43" s="364"/>
      <c r="J43" s="365"/>
      <c r="K43" s="94"/>
      <c r="L43" s="339"/>
      <c r="M43" s="355"/>
      <c r="O43" s="128"/>
      <c r="P43" s="128"/>
      <c r="Q43" s="128"/>
      <c r="R43" s="128"/>
    </row>
    <row r="44" spans="1:18" x14ac:dyDescent="0.2">
      <c r="A44" s="82">
        <v>5</v>
      </c>
      <c r="B44" s="359"/>
      <c r="C44" s="348"/>
      <c r="D44" s="348"/>
      <c r="E44" s="348"/>
      <c r="F44" s="359"/>
      <c r="G44" s="340"/>
      <c r="H44" s="348"/>
      <c r="I44" s="359"/>
      <c r="J44" s="351"/>
      <c r="K44" s="123">
        <f>'[3]INCERTITUDE AMPERE AC'!$AM$130*2</f>
        <v>0.22046586116587508</v>
      </c>
      <c r="L44" s="340"/>
      <c r="M44" s="355"/>
      <c r="O44" s="128"/>
      <c r="P44" s="128"/>
      <c r="Q44" s="128"/>
      <c r="R44" s="128"/>
    </row>
    <row r="45" spans="1:18" x14ac:dyDescent="0.2">
      <c r="A45" s="82">
        <v>10</v>
      </c>
      <c r="B45" s="359"/>
      <c r="C45" s="348"/>
      <c r="D45" s="348"/>
      <c r="E45" s="348"/>
      <c r="F45" s="359"/>
      <c r="G45" s="340"/>
      <c r="H45" s="348"/>
      <c r="I45" s="359"/>
      <c r="J45" s="351"/>
      <c r="K45" s="123">
        <f>'[3]INCERTITUDE AMPERE AC'!$AM$135*2</f>
        <v>0.61387329327099671</v>
      </c>
      <c r="L45" s="340"/>
      <c r="M45" s="355"/>
      <c r="O45" s="128"/>
      <c r="P45" s="128"/>
      <c r="Q45" s="128"/>
      <c r="R45" s="128"/>
    </row>
    <row r="46" spans="1:18" x14ac:dyDescent="0.2">
      <c r="A46" s="369"/>
      <c r="B46" s="339"/>
      <c r="C46" s="339"/>
      <c r="D46" s="339"/>
      <c r="E46" s="340"/>
      <c r="F46" s="340"/>
      <c r="G46" s="340"/>
      <c r="H46" s="340"/>
      <c r="I46" s="340"/>
      <c r="J46" s="340"/>
      <c r="K46" s="339"/>
      <c r="L46" s="339"/>
      <c r="M46" s="340"/>
      <c r="O46" s="128"/>
      <c r="P46" s="128"/>
      <c r="Q46" s="128"/>
      <c r="R46" s="128"/>
    </row>
    <row r="47" spans="1:18" x14ac:dyDescent="0.2">
      <c r="A47" s="339"/>
      <c r="B47" s="339"/>
      <c r="C47" s="339"/>
      <c r="D47" s="339"/>
      <c r="E47" s="340"/>
      <c r="F47" s="340"/>
      <c r="G47" s="340"/>
      <c r="H47" s="340"/>
      <c r="I47" s="340"/>
      <c r="J47" s="340"/>
      <c r="K47" s="339"/>
      <c r="L47" s="339"/>
      <c r="M47" s="339"/>
      <c r="O47" s="128"/>
      <c r="P47" s="128"/>
      <c r="Q47" s="128"/>
      <c r="R47" s="128"/>
    </row>
    <row r="48" spans="1:18" x14ac:dyDescent="0.2">
      <c r="A48" s="366"/>
      <c r="B48" s="366"/>
      <c r="C48" s="366"/>
      <c r="D48" s="366"/>
      <c r="E48" s="367"/>
      <c r="F48" s="367"/>
      <c r="G48" s="367"/>
      <c r="H48" s="367"/>
      <c r="I48" s="367"/>
      <c r="J48" s="367"/>
      <c r="K48" s="366"/>
      <c r="L48" s="366"/>
      <c r="M48" s="366"/>
      <c r="O48" s="128"/>
      <c r="P48" s="128"/>
      <c r="Q48" s="128"/>
      <c r="R48" s="128"/>
    </row>
    <row r="49" spans="1:18" x14ac:dyDescent="0.2">
      <c r="A49" s="366"/>
      <c r="B49" s="366"/>
      <c r="C49" s="366"/>
      <c r="D49" s="366"/>
      <c r="E49" s="367"/>
      <c r="F49" s="367"/>
      <c r="G49" s="367"/>
      <c r="H49" s="367"/>
      <c r="I49" s="367"/>
      <c r="J49" s="367"/>
      <c r="K49" s="366"/>
      <c r="L49" s="366"/>
      <c r="M49" s="366"/>
      <c r="O49" s="128"/>
      <c r="P49" s="128"/>
      <c r="Q49" s="128"/>
      <c r="R49" s="128"/>
    </row>
    <row r="50" spans="1:18" x14ac:dyDescent="0.2">
      <c r="A50" s="366"/>
      <c r="B50" s="366"/>
      <c r="C50" s="366"/>
      <c r="D50" s="366"/>
      <c r="E50" s="367"/>
      <c r="F50" s="367"/>
      <c r="G50" s="367"/>
      <c r="H50" s="367"/>
      <c r="I50" s="367"/>
      <c r="J50" s="367"/>
      <c r="K50" s="366"/>
      <c r="L50" s="366"/>
      <c r="M50" s="366"/>
      <c r="O50" s="128"/>
      <c r="P50" s="128"/>
      <c r="Q50" s="128"/>
      <c r="R50" s="128"/>
    </row>
    <row r="51" spans="1:18" x14ac:dyDescent="0.2">
      <c r="A51" s="368"/>
      <c r="B51" s="368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O51" s="128"/>
      <c r="P51" s="128"/>
      <c r="Q51" s="128"/>
      <c r="R51" s="128"/>
    </row>
    <row r="52" spans="1:18" x14ac:dyDescent="0.2">
      <c r="A52" s="366"/>
      <c r="B52" s="366"/>
      <c r="C52" s="366"/>
      <c r="D52" s="366"/>
      <c r="E52" s="367"/>
      <c r="F52" s="367"/>
      <c r="G52" s="367"/>
      <c r="H52" s="367"/>
      <c r="I52" s="367"/>
      <c r="J52" s="367"/>
      <c r="K52" s="366"/>
      <c r="L52" s="366"/>
      <c r="M52" s="366"/>
      <c r="O52" s="128"/>
      <c r="P52" s="128"/>
      <c r="Q52" s="128"/>
      <c r="R52" s="128"/>
    </row>
    <row r="53" spans="1:18" x14ac:dyDescent="0.2">
      <c r="A53" s="366"/>
      <c r="B53" s="366"/>
      <c r="C53" s="366"/>
      <c r="D53" s="366"/>
      <c r="E53" s="367"/>
      <c r="F53" s="367"/>
      <c r="G53" s="367"/>
      <c r="H53" s="367"/>
      <c r="I53" s="367"/>
      <c r="J53" s="367"/>
      <c r="K53" s="366"/>
      <c r="L53" s="366"/>
      <c r="M53" s="366"/>
      <c r="O53" s="128"/>
      <c r="P53" s="128"/>
      <c r="Q53" s="128"/>
      <c r="R53" s="128"/>
    </row>
    <row r="54" spans="1:18" x14ac:dyDescent="0.2">
      <c r="A54" s="339"/>
      <c r="B54" s="339"/>
      <c r="C54" s="339"/>
      <c r="D54" s="339"/>
      <c r="E54" s="340"/>
      <c r="F54" s="340"/>
      <c r="G54" s="340"/>
      <c r="H54" s="340"/>
      <c r="I54" s="340"/>
      <c r="J54" s="340"/>
      <c r="K54" s="339"/>
      <c r="L54" s="339"/>
      <c r="M54" s="339"/>
      <c r="N54" s="339"/>
      <c r="O54" s="339"/>
      <c r="P54" s="339"/>
      <c r="Q54" s="339"/>
      <c r="R54" s="339"/>
    </row>
    <row r="55" spans="1:18" ht="15.75" x14ac:dyDescent="0.25">
      <c r="A55" s="341"/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39"/>
      <c r="O55" s="339"/>
      <c r="P55" s="339"/>
      <c r="Q55" s="339"/>
      <c r="R55" s="339"/>
    </row>
    <row r="56" spans="1:18" ht="15.75" x14ac:dyDescent="0.25">
      <c r="A56" s="341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39"/>
      <c r="O56" s="339"/>
      <c r="P56" s="339"/>
      <c r="Q56" s="339"/>
      <c r="R56" s="339"/>
    </row>
    <row r="57" spans="1:18" x14ac:dyDescent="0.2">
      <c r="A57" s="343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3"/>
      <c r="M57" s="343"/>
      <c r="N57" s="339"/>
      <c r="O57" s="339"/>
      <c r="P57" s="339"/>
      <c r="Q57" s="339"/>
      <c r="R57" s="339"/>
    </row>
    <row r="58" spans="1:18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39"/>
      <c r="M58" s="339"/>
      <c r="N58" s="339"/>
      <c r="O58" s="339"/>
      <c r="P58" s="339"/>
      <c r="Q58" s="339"/>
      <c r="R58" s="339"/>
    </row>
    <row r="59" spans="1:18" x14ac:dyDescent="0.2">
      <c r="A59" s="339"/>
      <c r="B59" s="339"/>
      <c r="C59" s="339"/>
      <c r="D59" s="339"/>
      <c r="E59" s="340"/>
      <c r="F59" s="340"/>
      <c r="G59" s="340"/>
      <c r="H59" s="340"/>
      <c r="I59" s="340"/>
      <c r="J59" s="340"/>
      <c r="K59" s="339"/>
      <c r="L59" s="339"/>
      <c r="M59" s="339"/>
      <c r="N59" s="339"/>
      <c r="O59" s="339"/>
      <c r="P59" s="339"/>
      <c r="Q59" s="339"/>
      <c r="R59" s="339"/>
    </row>
    <row r="60" spans="1:18" ht="63" customHeight="1" x14ac:dyDescent="0.2">
      <c r="A60" s="344"/>
      <c r="B60" s="344"/>
      <c r="C60" s="121"/>
      <c r="D60" s="121"/>
      <c r="E60" s="344"/>
      <c r="F60" s="344"/>
      <c r="G60" s="121"/>
      <c r="H60" s="344"/>
      <c r="I60" s="344"/>
      <c r="J60" s="344"/>
      <c r="K60" s="344"/>
      <c r="L60" s="344"/>
      <c r="M60" s="344"/>
      <c r="N60" s="339"/>
      <c r="O60" s="32"/>
      <c r="P60" s="32"/>
      <c r="Q60" s="32"/>
      <c r="R60" s="32"/>
    </row>
    <row r="61" spans="1:18" x14ac:dyDescent="0.2">
      <c r="A61" s="339"/>
      <c r="B61" s="339"/>
      <c r="C61" s="339"/>
      <c r="D61" s="339"/>
      <c r="E61" s="340"/>
      <c r="F61" s="340"/>
      <c r="G61" s="340"/>
      <c r="H61" s="340"/>
      <c r="I61" s="340"/>
      <c r="J61" s="340"/>
      <c r="K61" s="339"/>
      <c r="L61" s="339"/>
      <c r="M61" s="339"/>
      <c r="N61" s="339"/>
      <c r="O61" s="339"/>
      <c r="P61" s="339"/>
      <c r="Q61" s="339"/>
      <c r="R61" s="339"/>
    </row>
    <row r="62" spans="1:18" x14ac:dyDescent="0.2">
      <c r="A62" s="345"/>
      <c r="B62" s="345"/>
      <c r="C62" s="345"/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39"/>
      <c r="O62" s="339"/>
      <c r="P62" s="339"/>
      <c r="Q62" s="339"/>
      <c r="R62" s="339"/>
    </row>
    <row r="63" spans="1:18" x14ac:dyDescent="0.2">
      <c r="A63" s="346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39"/>
      <c r="O63" s="339"/>
      <c r="P63" s="339"/>
      <c r="Q63" s="339"/>
      <c r="R63" s="339"/>
    </row>
    <row r="64" spans="1:18" x14ac:dyDescent="0.2">
      <c r="A64" s="340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4"/>
      <c r="O64" s="128"/>
      <c r="P64" s="128"/>
      <c r="Q64" s="128"/>
      <c r="R64" s="128"/>
    </row>
    <row r="65" spans="1:18" x14ac:dyDescent="0.2">
      <c r="A65" s="363" t="s">
        <v>77</v>
      </c>
      <c r="B65" s="347"/>
      <c r="C65" s="339"/>
      <c r="D65" s="339"/>
      <c r="E65" s="340"/>
      <c r="F65" s="340"/>
      <c r="G65" s="340"/>
      <c r="H65" s="340"/>
      <c r="I65" s="340"/>
      <c r="J65" s="340"/>
      <c r="K65" s="339"/>
      <c r="L65" s="339"/>
      <c r="M65" s="355"/>
      <c r="O65" s="128"/>
      <c r="P65" s="128"/>
      <c r="Q65" s="128"/>
      <c r="R65" s="128"/>
    </row>
    <row r="66" spans="1:18" x14ac:dyDescent="0.2">
      <c r="A66" s="79">
        <v>200</v>
      </c>
      <c r="B66" s="351"/>
      <c r="C66" s="351"/>
      <c r="D66" s="351"/>
      <c r="E66" s="348"/>
      <c r="F66" s="351"/>
      <c r="G66" s="340"/>
      <c r="H66" s="351"/>
      <c r="I66" s="351"/>
      <c r="J66" s="351"/>
      <c r="K66" s="92">
        <f>'[3]INCERTITUDE AMPERE AC'!$W$145*2</f>
        <v>2.0614916574865846E-6</v>
      </c>
      <c r="L66" s="340"/>
      <c r="M66" s="355"/>
      <c r="O66" s="131">
        <f>A66</f>
        <v>200</v>
      </c>
      <c r="P66" s="128">
        <f>A66/1000</f>
        <v>0.2</v>
      </c>
      <c r="Q66" s="128">
        <f>A66/1000000</f>
        <v>2.0000000000000001E-4</v>
      </c>
      <c r="R66" s="135">
        <f>K66</f>
        <v>2.0614916574865846E-6</v>
      </c>
    </row>
    <row r="67" spans="1:18" x14ac:dyDescent="0.2">
      <c r="A67" s="80" t="s">
        <v>82</v>
      </c>
      <c r="B67" s="354"/>
      <c r="C67" s="340"/>
      <c r="D67" s="340"/>
      <c r="E67" s="340"/>
      <c r="F67" s="340"/>
      <c r="G67" s="340"/>
      <c r="H67" s="340"/>
      <c r="I67" s="340"/>
      <c r="J67" s="340"/>
      <c r="K67" s="94"/>
      <c r="L67" s="339"/>
      <c r="M67" s="355"/>
      <c r="O67" s="128">
        <f>A68*1000</f>
        <v>2000</v>
      </c>
      <c r="P67" s="129">
        <f>A68</f>
        <v>2</v>
      </c>
      <c r="Q67" s="128">
        <f>A68/1000</f>
        <v>2E-3</v>
      </c>
      <c r="R67" s="135">
        <f>K68</f>
        <v>1.2858672870050924E-6</v>
      </c>
    </row>
    <row r="68" spans="1:18" x14ac:dyDescent="0.2">
      <c r="A68" s="81">
        <v>2</v>
      </c>
      <c r="B68" s="350"/>
      <c r="C68" s="350"/>
      <c r="D68" s="350"/>
      <c r="E68" s="356"/>
      <c r="F68" s="350"/>
      <c r="G68" s="340"/>
      <c r="H68" s="350"/>
      <c r="I68" s="350"/>
      <c r="J68" s="351"/>
      <c r="K68" s="92">
        <f>'[3]INCERTITUDE AMPERE AC'!$W$150*2</f>
        <v>1.2858672870050924E-6</v>
      </c>
      <c r="L68" s="340"/>
      <c r="M68" s="355"/>
      <c r="O68" s="128">
        <f>A70*1000</f>
        <v>20000</v>
      </c>
      <c r="P68" s="129">
        <f>A70</f>
        <v>20</v>
      </c>
      <c r="Q68" s="128">
        <f>A70/1000</f>
        <v>0.02</v>
      </c>
      <c r="R68" s="135">
        <f>K70</f>
        <v>1.2858672870050986E-5</v>
      </c>
    </row>
    <row r="69" spans="1:18" x14ac:dyDescent="0.2">
      <c r="A69" s="80" t="s">
        <v>78</v>
      </c>
      <c r="B69" s="354"/>
      <c r="C69" s="339"/>
      <c r="D69" s="339"/>
      <c r="E69" s="340"/>
      <c r="F69" s="340"/>
      <c r="G69" s="340"/>
      <c r="H69" s="340"/>
      <c r="I69" s="340"/>
      <c r="J69" s="340"/>
      <c r="K69" s="94"/>
      <c r="L69" s="339"/>
      <c r="M69" s="355"/>
      <c r="O69" s="128"/>
      <c r="P69" s="129">
        <f>A72</f>
        <v>200</v>
      </c>
      <c r="Q69" s="128">
        <f>A72/1000</f>
        <v>0.2</v>
      </c>
      <c r="R69" s="135">
        <f>K72</f>
        <v>1.2863746628847912E-4</v>
      </c>
    </row>
    <row r="70" spans="1:18" x14ac:dyDescent="0.2">
      <c r="A70" s="82">
        <v>20</v>
      </c>
      <c r="B70" s="359"/>
      <c r="C70" s="348"/>
      <c r="D70" s="348"/>
      <c r="E70" s="350"/>
      <c r="F70" s="348"/>
      <c r="G70" s="340"/>
      <c r="H70" s="348"/>
      <c r="I70" s="348"/>
      <c r="J70" s="351"/>
      <c r="K70" s="92">
        <f>'[3]INCERTITUDE AMPERE AC'!$W$155*2</f>
        <v>1.2858672870050986E-5</v>
      </c>
      <c r="L70" s="340"/>
      <c r="M70" s="355"/>
      <c r="O70" s="128"/>
      <c r="P70" s="128">
        <f>A74*1000</f>
        <v>2000</v>
      </c>
      <c r="Q70" s="129">
        <f>A74</f>
        <v>2</v>
      </c>
      <c r="R70" s="135">
        <f>K74</f>
        <v>2.4603522926734413E-3</v>
      </c>
    </row>
    <row r="71" spans="1:18" x14ac:dyDescent="0.2">
      <c r="A71" s="80" t="s">
        <v>79</v>
      </c>
      <c r="B71" s="354"/>
      <c r="C71" s="339"/>
      <c r="D71" s="339"/>
      <c r="E71" s="340"/>
      <c r="F71" s="340"/>
      <c r="G71" s="340"/>
      <c r="H71" s="340"/>
      <c r="I71" s="340"/>
      <c r="J71" s="340"/>
      <c r="K71" s="94"/>
      <c r="L71" s="339"/>
      <c r="M71" s="355"/>
      <c r="O71" s="128"/>
      <c r="P71" s="128"/>
      <c r="Q71" s="128"/>
      <c r="R71" s="128"/>
    </row>
    <row r="72" spans="1:18" x14ac:dyDescent="0.2">
      <c r="A72" s="83">
        <v>200</v>
      </c>
      <c r="B72" s="360"/>
      <c r="C72" s="351"/>
      <c r="D72" s="351"/>
      <c r="E72" s="348"/>
      <c r="F72" s="351"/>
      <c r="G72" s="340"/>
      <c r="H72" s="351"/>
      <c r="I72" s="348"/>
      <c r="J72" s="351"/>
      <c r="K72" s="92">
        <f>'[3]INCERTITUDE AMPERE AC'!$W$160*2</f>
        <v>1.2863746628847912E-4</v>
      </c>
      <c r="L72" s="340"/>
      <c r="M72" s="355"/>
      <c r="O72" s="128"/>
      <c r="P72" s="128"/>
      <c r="Q72" s="128"/>
      <c r="R72" s="128"/>
    </row>
    <row r="73" spans="1:18" x14ac:dyDescent="0.2">
      <c r="A73" s="80" t="s">
        <v>83</v>
      </c>
      <c r="B73" s="354"/>
      <c r="C73" s="339"/>
      <c r="D73" s="339"/>
      <c r="E73" s="340"/>
      <c r="F73" s="340"/>
      <c r="G73" s="340"/>
      <c r="H73" s="340"/>
      <c r="I73" s="340"/>
      <c r="J73" s="340"/>
      <c r="K73" s="94"/>
      <c r="L73" s="339"/>
      <c r="M73" s="355"/>
      <c r="O73" s="128"/>
      <c r="P73" s="128"/>
      <c r="Q73" s="128"/>
      <c r="R73" s="128"/>
    </row>
    <row r="74" spans="1:18" x14ac:dyDescent="0.2">
      <c r="A74" s="86">
        <v>2</v>
      </c>
      <c r="B74" s="358"/>
      <c r="C74" s="350"/>
      <c r="D74" s="350"/>
      <c r="E74" s="356"/>
      <c r="F74" s="350"/>
      <c r="G74" s="340"/>
      <c r="H74" s="350"/>
      <c r="I74" s="350"/>
      <c r="J74" s="351"/>
      <c r="K74" s="92">
        <f>'[3]INCERTITUDE AMPERE AC'!$W$165*2</f>
        <v>2.4603522926734413E-3</v>
      </c>
      <c r="L74" s="340"/>
      <c r="M74" s="355"/>
      <c r="O74" s="128"/>
      <c r="P74" s="128"/>
      <c r="Q74" s="128"/>
      <c r="R74" s="128"/>
    </row>
    <row r="75" spans="1:18" x14ac:dyDescent="0.2">
      <c r="A75" s="94"/>
      <c r="B75" s="339"/>
      <c r="C75" s="339"/>
      <c r="D75" s="339"/>
      <c r="E75" s="340"/>
      <c r="F75" s="340"/>
      <c r="G75" s="340"/>
      <c r="H75" s="340"/>
      <c r="I75" s="340"/>
      <c r="J75" s="340"/>
      <c r="K75" s="339"/>
      <c r="L75" s="339"/>
      <c r="M75" s="340"/>
      <c r="O75" s="128"/>
      <c r="P75" s="128"/>
      <c r="Q75" s="128"/>
      <c r="R75" s="128"/>
    </row>
    <row r="76" spans="1:18" x14ac:dyDescent="0.2">
      <c r="A76" s="339"/>
      <c r="B76" s="339"/>
      <c r="C76" s="339"/>
      <c r="D76" s="339"/>
      <c r="E76" s="340"/>
      <c r="F76" s="340"/>
      <c r="G76" s="340"/>
      <c r="H76" s="340"/>
      <c r="I76" s="340"/>
      <c r="J76" s="340"/>
      <c r="K76" s="339"/>
      <c r="L76" s="339"/>
      <c r="M76" s="339"/>
      <c r="O76" s="128"/>
      <c r="P76" s="128"/>
      <c r="Q76" s="128"/>
      <c r="R76" s="128"/>
    </row>
    <row r="77" spans="1:18" x14ac:dyDescent="0.2">
      <c r="A77" s="339"/>
      <c r="B77" s="339"/>
      <c r="C77" s="339"/>
      <c r="D77" s="339"/>
      <c r="E77" s="340"/>
      <c r="F77" s="340"/>
      <c r="G77" s="340"/>
      <c r="H77" s="340"/>
      <c r="I77" s="340"/>
      <c r="J77" s="340"/>
      <c r="K77" s="339"/>
      <c r="L77" s="339"/>
      <c r="M77" s="339"/>
      <c r="O77" s="128"/>
      <c r="P77" s="128"/>
      <c r="Q77" s="128"/>
      <c r="R77" s="128"/>
    </row>
    <row r="78" spans="1:18" ht="63" customHeight="1" x14ac:dyDescent="0.2">
      <c r="A78" s="344"/>
      <c r="B78" s="344"/>
      <c r="C78" s="121"/>
      <c r="D78" s="121"/>
      <c r="E78" s="344"/>
      <c r="F78" s="344"/>
      <c r="G78" s="121"/>
      <c r="H78" s="344"/>
      <c r="I78" s="344"/>
      <c r="J78" s="344"/>
      <c r="K78" s="344"/>
      <c r="L78" s="344"/>
      <c r="M78" s="344"/>
      <c r="O78" s="127" t="s">
        <v>115</v>
      </c>
      <c r="P78" s="127" t="s">
        <v>116</v>
      </c>
      <c r="Q78" s="127" t="s">
        <v>117</v>
      </c>
      <c r="R78" s="134" t="s">
        <v>123</v>
      </c>
    </row>
    <row r="79" spans="1:18" x14ac:dyDescent="0.2">
      <c r="A79" s="339"/>
      <c r="B79" s="339"/>
      <c r="C79" s="339"/>
      <c r="D79" s="339"/>
      <c r="E79" s="340"/>
      <c r="F79" s="340"/>
      <c r="G79" s="340"/>
      <c r="H79" s="340"/>
      <c r="I79" s="340"/>
      <c r="J79" s="340"/>
      <c r="K79" s="339"/>
      <c r="L79" s="339"/>
      <c r="M79" s="339"/>
      <c r="O79" s="128"/>
      <c r="P79" s="128"/>
      <c r="Q79" s="128"/>
      <c r="R79" s="128"/>
    </row>
    <row r="80" spans="1:18" x14ac:dyDescent="0.2">
      <c r="A80" s="345"/>
      <c r="B80" s="345"/>
      <c r="C80" s="345"/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O80" s="128"/>
      <c r="P80" s="128"/>
      <c r="Q80" s="128"/>
      <c r="R80" s="128"/>
    </row>
    <row r="81" spans="1:18" x14ac:dyDescent="0.2">
      <c r="A81" s="346"/>
      <c r="B81" s="346"/>
      <c r="C81" s="346"/>
      <c r="D81" s="346"/>
      <c r="E81" s="346"/>
      <c r="F81" s="346"/>
      <c r="G81" s="346"/>
      <c r="H81" s="346"/>
      <c r="I81" s="346"/>
      <c r="J81" s="346"/>
      <c r="K81" s="346"/>
      <c r="L81" s="346"/>
      <c r="M81" s="346"/>
      <c r="O81" s="128"/>
      <c r="P81" s="128"/>
      <c r="Q81" s="128"/>
      <c r="R81" s="128"/>
    </row>
    <row r="82" spans="1:18" x14ac:dyDescent="0.2">
      <c r="A82" s="340"/>
      <c r="B82" s="340"/>
      <c r="C82" s="340"/>
      <c r="D82" s="340"/>
      <c r="E82" s="340"/>
      <c r="F82" s="340"/>
      <c r="G82" s="340"/>
      <c r="H82" s="340"/>
      <c r="I82" s="340"/>
      <c r="J82" s="340"/>
      <c r="K82" s="340"/>
      <c r="L82" s="339"/>
      <c r="M82" s="339"/>
      <c r="O82" s="128"/>
      <c r="P82" s="128"/>
      <c r="Q82" s="128"/>
      <c r="R82" s="128"/>
    </row>
    <row r="83" spans="1:18" x14ac:dyDescent="0.2">
      <c r="A83" s="363" t="s">
        <v>77</v>
      </c>
      <c r="B83" s="336"/>
      <c r="C83" s="94"/>
      <c r="D83" s="94"/>
      <c r="E83" s="93"/>
      <c r="F83" s="93"/>
      <c r="G83" s="93"/>
      <c r="H83" s="93"/>
      <c r="I83" s="93"/>
      <c r="J83" s="93"/>
      <c r="K83" s="94"/>
      <c r="L83" s="94"/>
      <c r="M83" s="94"/>
      <c r="O83" s="128"/>
      <c r="P83" s="128"/>
      <c r="Q83" s="128"/>
      <c r="R83" s="128"/>
    </row>
    <row r="84" spans="1:18" x14ac:dyDescent="0.2">
      <c r="A84" s="79">
        <v>200</v>
      </c>
      <c r="B84" s="99"/>
      <c r="C84" s="99"/>
      <c r="D84" s="99"/>
      <c r="E84" s="337"/>
      <c r="F84" s="99"/>
      <c r="G84" s="93"/>
      <c r="H84" s="99"/>
      <c r="I84" s="99"/>
      <c r="J84" s="99"/>
      <c r="K84" s="92">
        <f>'[3]INCERTITUDE AMPERE AC'!$W$175*2</f>
        <v>8.6812896935527066E-7</v>
      </c>
      <c r="L84" s="93"/>
      <c r="M84" s="97"/>
      <c r="O84" s="131">
        <f>A84</f>
        <v>200</v>
      </c>
      <c r="P84" s="128">
        <f>A84/1000</f>
        <v>0.2</v>
      </c>
      <c r="Q84" s="128">
        <f>A84/1000000</f>
        <v>2.0000000000000001E-4</v>
      </c>
      <c r="R84" s="135">
        <f>K84</f>
        <v>8.6812896935527066E-7</v>
      </c>
    </row>
    <row r="85" spans="1:18" x14ac:dyDescent="0.2">
      <c r="A85" s="80" t="s">
        <v>82</v>
      </c>
      <c r="B85" s="100"/>
      <c r="C85" s="93"/>
      <c r="D85" s="93"/>
      <c r="E85" s="93"/>
      <c r="F85" s="100"/>
      <c r="G85" s="93"/>
      <c r="H85" s="93"/>
      <c r="I85" s="100"/>
      <c r="J85" s="93"/>
      <c r="K85" s="94"/>
      <c r="L85" s="93"/>
      <c r="M85" s="97"/>
      <c r="O85" s="128">
        <f>A86*1000</f>
        <v>2000</v>
      </c>
      <c r="P85" s="129">
        <f>A86</f>
        <v>2</v>
      </c>
      <c r="Q85" s="128">
        <f>A86/1000</f>
        <v>2E-3</v>
      </c>
      <c r="R85" s="135">
        <f>K86</f>
        <v>2.9416969556980138E-6</v>
      </c>
    </row>
    <row r="86" spans="1:18" x14ac:dyDescent="0.2">
      <c r="A86" s="81">
        <v>2</v>
      </c>
      <c r="B86" s="101"/>
      <c r="C86" s="101"/>
      <c r="D86" s="101"/>
      <c r="E86" s="338"/>
      <c r="F86" s="101"/>
      <c r="G86" s="93"/>
      <c r="H86" s="101"/>
      <c r="I86" s="101"/>
      <c r="J86" s="99"/>
      <c r="K86" s="92">
        <f>'[3]INCERTITUDE AMPERE AC'!$W$180*2</f>
        <v>2.9416969556980138E-6</v>
      </c>
      <c r="L86" s="93"/>
      <c r="M86" s="97"/>
      <c r="O86" s="128">
        <f>A88*1000</f>
        <v>20000</v>
      </c>
      <c r="P86" s="129">
        <f>A88</f>
        <v>20</v>
      </c>
      <c r="Q86" s="128">
        <f>A88/1000</f>
        <v>0.02</v>
      </c>
      <c r="R86" s="135">
        <f>K88</f>
        <v>2.9416969556980133E-5</v>
      </c>
    </row>
    <row r="87" spans="1:18" x14ac:dyDescent="0.2">
      <c r="A87" s="80" t="s">
        <v>78</v>
      </c>
      <c r="B87" s="100"/>
      <c r="C87" s="94"/>
      <c r="D87" s="94"/>
      <c r="E87" s="93"/>
      <c r="F87" s="100"/>
      <c r="G87" s="93"/>
      <c r="H87" s="93"/>
      <c r="I87" s="100"/>
      <c r="J87" s="93"/>
      <c r="K87" s="94"/>
      <c r="L87" s="93"/>
      <c r="M87" s="97"/>
      <c r="O87" s="128"/>
      <c r="P87" s="129">
        <f>A90</f>
        <v>200</v>
      </c>
      <c r="Q87" s="128">
        <f>A90/1000</f>
        <v>0.2</v>
      </c>
      <c r="R87" s="135">
        <f>K90</f>
        <v>2.941776509149012E-4</v>
      </c>
    </row>
    <row r="88" spans="1:18" x14ac:dyDescent="0.2">
      <c r="A88" s="82">
        <v>20</v>
      </c>
      <c r="B88" s="102"/>
      <c r="C88" s="337"/>
      <c r="D88" s="337"/>
      <c r="E88" s="101"/>
      <c r="F88" s="102"/>
      <c r="G88" s="93"/>
      <c r="H88" s="337"/>
      <c r="I88" s="102"/>
      <c r="J88" s="99"/>
      <c r="K88" s="92">
        <f>'[3]INCERTITUDE AMPERE AC'!$W$185*2</f>
        <v>2.9416969556980133E-5</v>
      </c>
      <c r="L88" s="93"/>
      <c r="M88" s="97"/>
      <c r="O88" s="128"/>
      <c r="P88" s="128"/>
      <c r="Q88" s="128"/>
      <c r="R88" s="128"/>
    </row>
    <row r="89" spans="1:18" x14ac:dyDescent="0.2">
      <c r="A89" s="80" t="s">
        <v>79</v>
      </c>
      <c r="B89" s="100"/>
      <c r="C89" s="94"/>
      <c r="D89" s="94"/>
      <c r="E89" s="93"/>
      <c r="F89" s="100"/>
      <c r="G89" s="93"/>
      <c r="H89" s="93"/>
      <c r="I89" s="100"/>
      <c r="J89" s="93"/>
      <c r="K89" s="94"/>
      <c r="L89" s="93"/>
      <c r="M89" s="97"/>
      <c r="O89" s="128"/>
      <c r="P89" s="128"/>
      <c r="Q89" s="128"/>
      <c r="R89" s="128"/>
    </row>
    <row r="90" spans="1:18" x14ac:dyDescent="0.2">
      <c r="A90" s="83">
        <v>200</v>
      </c>
      <c r="B90" s="103"/>
      <c r="C90" s="99"/>
      <c r="D90" s="99"/>
      <c r="E90" s="337"/>
      <c r="F90" s="103"/>
      <c r="G90" s="93"/>
      <c r="H90" s="99"/>
      <c r="I90" s="103"/>
      <c r="J90" s="99"/>
      <c r="K90" s="92">
        <f>'[3]INCERTITUDE AMPERE AC'!$W$190*2</f>
        <v>2.941776509149012E-4</v>
      </c>
      <c r="L90" s="93"/>
      <c r="M90" s="97"/>
      <c r="O90" s="128"/>
      <c r="P90" s="128"/>
      <c r="Q90" s="128"/>
      <c r="R90" s="128"/>
    </row>
    <row r="91" spans="1:18" x14ac:dyDescent="0.2">
      <c r="A91" s="369"/>
      <c r="B91" s="94"/>
      <c r="C91" s="94"/>
      <c r="D91" s="94"/>
      <c r="E91" s="93"/>
      <c r="F91" s="93"/>
      <c r="G91" s="93"/>
      <c r="H91" s="93"/>
      <c r="I91" s="93"/>
      <c r="J91" s="93"/>
      <c r="K91" s="94"/>
      <c r="L91" s="94"/>
      <c r="M91" s="94"/>
      <c r="O91" s="128"/>
      <c r="P91" s="128"/>
      <c r="Q91" s="128"/>
      <c r="R91" s="128"/>
    </row>
    <row r="92" spans="1:18" x14ac:dyDescent="0.2">
      <c r="A92" s="94"/>
      <c r="B92" s="94"/>
      <c r="C92" s="94"/>
      <c r="D92" s="94"/>
      <c r="E92" s="93"/>
      <c r="F92" s="93"/>
      <c r="G92" s="93"/>
      <c r="H92" s="93"/>
      <c r="I92" s="93"/>
      <c r="J92" s="93"/>
      <c r="K92" s="94"/>
      <c r="L92" s="94"/>
      <c r="M92" s="94"/>
      <c r="O92" s="128"/>
      <c r="P92" s="128"/>
      <c r="Q92" s="128"/>
      <c r="R92" s="128"/>
    </row>
    <row r="93" spans="1:18" x14ac:dyDescent="0.2">
      <c r="A93" s="368"/>
      <c r="B93" s="368"/>
      <c r="C93" s="368"/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O93" s="128"/>
      <c r="P93" s="128"/>
      <c r="Q93" s="128"/>
      <c r="R93" s="128"/>
    </row>
    <row r="94" spans="1:18" x14ac:dyDescent="0.2">
      <c r="O94" s="128"/>
      <c r="P94" s="128"/>
      <c r="Q94" s="128"/>
      <c r="R94" s="128"/>
    </row>
  </sheetData>
  <mergeCells count="26">
    <mergeCell ref="A93:M93"/>
    <mergeCell ref="J78:M78"/>
    <mergeCell ref="A80:M80"/>
    <mergeCell ref="A81:M81"/>
    <mergeCell ref="A78:B78"/>
    <mergeCell ref="E78:F78"/>
    <mergeCell ref="H78:I78"/>
    <mergeCell ref="A63:M63"/>
    <mergeCell ref="A60:B60"/>
    <mergeCell ref="E60:F60"/>
    <mergeCell ref="H60:I60"/>
    <mergeCell ref="A10:M10"/>
    <mergeCell ref="A11:M11"/>
    <mergeCell ref="A55:M55"/>
    <mergeCell ref="A56:M56"/>
    <mergeCell ref="A51:M51"/>
    <mergeCell ref="A57:M57"/>
    <mergeCell ref="J60:M60"/>
    <mergeCell ref="A62:M62"/>
    <mergeCell ref="A3:M3"/>
    <mergeCell ref="A4:M4"/>
    <mergeCell ref="A5:M5"/>
    <mergeCell ref="J8:M8"/>
    <mergeCell ref="A8:B8"/>
    <mergeCell ref="E8:F8"/>
    <mergeCell ref="H8:I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R93"/>
  <sheetViews>
    <sheetView workbookViewId="0">
      <selection activeCell="O53" sqref="O53"/>
    </sheetView>
  </sheetViews>
  <sheetFormatPr baseColWidth="10" defaultRowHeight="12.75" x14ac:dyDescent="0.2"/>
  <cols>
    <col min="1" max="1" width="12.7109375" customWidth="1"/>
    <col min="2" max="2" width="11.85546875" customWidth="1"/>
    <col min="3" max="4" width="8.140625" hidden="1" customWidth="1"/>
    <col min="5" max="5" width="12.7109375" customWidth="1"/>
    <col min="6" max="6" width="5.28515625" customWidth="1"/>
    <col min="7" max="7" width="18" hidden="1" customWidth="1"/>
    <col min="8" max="8" width="10.7109375" customWidth="1"/>
    <col min="9" max="9" width="6.7109375" customWidth="1"/>
    <col min="10" max="10" width="3.42578125" customWidth="1"/>
    <col min="11" max="11" width="11.7109375" customWidth="1"/>
    <col min="12" max="12" width="3.28515625" customWidth="1"/>
    <col min="13" max="13" width="4.85546875" customWidth="1"/>
    <col min="14" max="14" width="8.7109375" customWidth="1"/>
    <col min="15" max="15" width="14.28515625" customWidth="1"/>
    <col min="16" max="16" width="15.7109375" customWidth="1"/>
    <col min="17" max="19" width="8.7109375" customWidth="1"/>
  </cols>
  <sheetData>
    <row r="1" spans="1:18" x14ac:dyDescent="0.2">
      <c r="E1" s="74"/>
      <c r="F1" s="74"/>
      <c r="G1" s="74"/>
      <c r="H1" s="74"/>
      <c r="I1" s="74"/>
      <c r="J1" s="74"/>
    </row>
    <row r="2" spans="1:18" ht="15.75" x14ac:dyDescent="0.25">
      <c r="A2" s="341"/>
      <c r="B2" s="341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</row>
    <row r="3" spans="1:18" ht="15.75" x14ac:dyDescent="0.25">
      <c r="A3" s="341"/>
      <c r="B3" s="341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</row>
    <row r="4" spans="1:18" x14ac:dyDescent="0.2">
      <c r="A4" s="343"/>
      <c r="B4" s="343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</row>
    <row r="5" spans="1:18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39"/>
      <c r="M5" s="339"/>
    </row>
    <row r="6" spans="1:18" x14ac:dyDescent="0.2">
      <c r="A6" s="339"/>
      <c r="B6" s="339"/>
      <c r="C6" s="339"/>
      <c r="D6" s="339"/>
      <c r="E6" s="340"/>
      <c r="F6" s="340"/>
      <c r="G6" s="340"/>
      <c r="H6" s="340"/>
      <c r="I6" s="340"/>
      <c r="J6" s="340"/>
      <c r="K6" s="339"/>
      <c r="L6" s="339"/>
      <c r="M6" s="339"/>
    </row>
    <row r="7" spans="1:18" ht="63" customHeight="1" x14ac:dyDescent="0.2">
      <c r="A7" s="344"/>
      <c r="B7" s="344"/>
      <c r="C7" s="121"/>
      <c r="D7" s="121"/>
      <c r="E7" s="344"/>
      <c r="F7" s="344"/>
      <c r="G7" s="121"/>
      <c r="H7" s="344"/>
      <c r="I7" s="344"/>
      <c r="J7" s="344"/>
      <c r="K7" s="342"/>
      <c r="L7" s="342"/>
      <c r="M7" s="342"/>
      <c r="O7" s="136" t="s">
        <v>124</v>
      </c>
      <c r="P7" s="127" t="s">
        <v>125</v>
      </c>
      <c r="Q7" s="127" t="s">
        <v>126</v>
      </c>
      <c r="R7" s="137" t="s">
        <v>123</v>
      </c>
    </row>
    <row r="8" spans="1:18" x14ac:dyDescent="0.2">
      <c r="A8" s="339"/>
      <c r="B8" s="339"/>
      <c r="C8" s="339"/>
      <c r="D8" s="339"/>
      <c r="E8" s="340"/>
      <c r="F8" s="340"/>
      <c r="G8" s="340"/>
      <c r="H8" s="340"/>
      <c r="I8" s="340"/>
      <c r="J8" s="340"/>
      <c r="K8" s="339"/>
      <c r="L8" s="339"/>
      <c r="M8" s="339"/>
      <c r="O8" s="128"/>
      <c r="P8" s="128"/>
      <c r="Q8" s="128"/>
      <c r="R8" s="128"/>
    </row>
    <row r="9" spans="1:18" x14ac:dyDescent="0.2">
      <c r="A9" s="345"/>
      <c r="B9" s="345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O9" s="128"/>
      <c r="P9" s="128"/>
      <c r="Q9" s="128"/>
      <c r="R9" s="128"/>
    </row>
    <row r="10" spans="1:18" x14ac:dyDescent="0.2">
      <c r="A10" s="346"/>
      <c r="B10" s="346"/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O10" s="128"/>
      <c r="P10" s="128"/>
      <c r="Q10" s="128"/>
      <c r="R10" s="128"/>
    </row>
    <row r="11" spans="1:18" x14ac:dyDescent="0.2">
      <c r="A11" s="340"/>
      <c r="B11" s="93"/>
      <c r="C11" s="93"/>
      <c r="D11" s="93"/>
      <c r="E11" s="93"/>
      <c r="F11" s="93"/>
      <c r="G11" s="93"/>
      <c r="H11" s="93"/>
      <c r="I11" s="93"/>
      <c r="J11" s="93"/>
      <c r="K11" s="93"/>
      <c r="O11" s="128"/>
      <c r="P11" s="128"/>
      <c r="Q11" s="128"/>
      <c r="R11" s="128"/>
    </row>
    <row r="12" spans="1:18" x14ac:dyDescent="0.2">
      <c r="A12" s="363" t="s">
        <v>84</v>
      </c>
      <c r="B12" s="347"/>
      <c r="C12" s="339"/>
      <c r="D12" s="339"/>
      <c r="E12" s="340"/>
      <c r="F12" s="340"/>
      <c r="G12" s="340"/>
      <c r="H12" s="340"/>
      <c r="I12" s="340"/>
      <c r="J12" s="340"/>
      <c r="K12" s="339"/>
      <c r="L12" s="339"/>
      <c r="M12" s="339"/>
      <c r="O12" s="128"/>
      <c r="P12" s="128"/>
      <c r="Q12" s="128"/>
      <c r="R12" s="128"/>
    </row>
    <row r="13" spans="1:18" x14ac:dyDescent="0.2">
      <c r="A13" s="87">
        <v>1</v>
      </c>
      <c r="B13" s="349"/>
      <c r="C13" s="348"/>
      <c r="D13" s="348"/>
      <c r="E13" s="350"/>
      <c r="F13" s="349"/>
      <c r="G13" s="340"/>
      <c r="H13" s="348"/>
      <c r="I13" s="349"/>
      <c r="J13" s="351"/>
      <c r="K13" s="122">
        <f>'[3]INCERTITUDE OHM'!$U$4*2</f>
        <v>7.8696542113314597E-4</v>
      </c>
      <c r="L13" s="352"/>
      <c r="M13" s="353"/>
      <c r="O13" s="130">
        <f>A13</f>
        <v>1</v>
      </c>
      <c r="P13" s="128">
        <f>A13/1000</f>
        <v>1E-3</v>
      </c>
      <c r="Q13" s="128">
        <f>A13/1000000</f>
        <v>9.9999999999999995E-7</v>
      </c>
      <c r="R13" s="132">
        <f>K13</f>
        <v>7.8696542113314597E-4</v>
      </c>
    </row>
    <row r="14" spans="1:18" x14ac:dyDescent="0.2">
      <c r="A14" s="87">
        <v>5</v>
      </c>
      <c r="B14" s="349"/>
      <c r="C14" s="348"/>
      <c r="D14" s="348"/>
      <c r="E14" s="350"/>
      <c r="F14" s="349"/>
      <c r="G14" s="340"/>
      <c r="H14" s="348"/>
      <c r="I14" s="349"/>
      <c r="J14" s="351"/>
      <c r="K14" s="122">
        <f>'[3]INCERTITUDE OHM'!$U$9*2</f>
        <v>1.7043369921944018E-3</v>
      </c>
      <c r="L14" s="352"/>
      <c r="M14" s="353"/>
      <c r="O14" s="130">
        <f t="shared" ref="O14:O18" si="0">A14</f>
        <v>5</v>
      </c>
      <c r="P14" s="128">
        <f t="shared" ref="P14:P18" si="1">A14/1000</f>
        <v>5.0000000000000001E-3</v>
      </c>
      <c r="Q14" s="128">
        <f t="shared" ref="Q14:Q18" si="2">A14/1000000</f>
        <v>5.0000000000000004E-6</v>
      </c>
      <c r="R14" s="132">
        <f t="shared" ref="R14:R18" si="3">K14</f>
        <v>1.7043369921944018E-3</v>
      </c>
    </row>
    <row r="15" spans="1:18" x14ac:dyDescent="0.2">
      <c r="A15" s="87">
        <v>10</v>
      </c>
      <c r="B15" s="349"/>
      <c r="C15" s="348"/>
      <c r="D15" s="348"/>
      <c r="E15" s="350"/>
      <c r="F15" s="349"/>
      <c r="G15" s="340"/>
      <c r="H15" s="348"/>
      <c r="I15" s="349"/>
      <c r="J15" s="351"/>
      <c r="K15" s="122">
        <f>'[3]INCERTITUDE OHM'!$U$14*2</f>
        <v>6.3089882501054975E-4</v>
      </c>
      <c r="L15" s="352"/>
      <c r="M15" s="353"/>
      <c r="O15" s="130">
        <f t="shared" si="0"/>
        <v>10</v>
      </c>
      <c r="P15" s="128">
        <f t="shared" si="1"/>
        <v>0.01</v>
      </c>
      <c r="Q15" s="128">
        <f t="shared" si="2"/>
        <v>1.0000000000000001E-5</v>
      </c>
      <c r="R15" s="132">
        <f t="shared" si="3"/>
        <v>6.3089882501054975E-4</v>
      </c>
    </row>
    <row r="16" spans="1:18" x14ac:dyDescent="0.2">
      <c r="A16" s="87">
        <v>15</v>
      </c>
      <c r="B16" s="349"/>
      <c r="C16" s="348"/>
      <c r="D16" s="348"/>
      <c r="E16" s="350"/>
      <c r="F16" s="349"/>
      <c r="G16" s="340"/>
      <c r="H16" s="348"/>
      <c r="I16" s="349"/>
      <c r="J16" s="351"/>
      <c r="K16" s="122">
        <f>'[3]INCERTITUDE OHM'!$U$19*2</f>
        <v>2.1732190977126506E-3</v>
      </c>
      <c r="L16" s="352"/>
      <c r="M16" s="353"/>
      <c r="O16" s="130">
        <f t="shared" si="0"/>
        <v>15</v>
      </c>
      <c r="P16" s="128">
        <f t="shared" si="1"/>
        <v>1.4999999999999999E-2</v>
      </c>
      <c r="Q16" s="128">
        <f t="shared" si="2"/>
        <v>1.5E-5</v>
      </c>
      <c r="R16" s="132">
        <f t="shared" si="3"/>
        <v>2.1732190977126506E-3</v>
      </c>
    </row>
    <row r="17" spans="1:18" x14ac:dyDescent="0.2">
      <c r="A17" s="87">
        <v>20</v>
      </c>
      <c r="B17" s="349"/>
      <c r="C17" s="348"/>
      <c r="D17" s="348"/>
      <c r="E17" s="350"/>
      <c r="F17" s="349"/>
      <c r="G17" s="340"/>
      <c r="H17" s="348"/>
      <c r="I17" s="349"/>
      <c r="J17" s="351"/>
      <c r="K17" s="122">
        <f>'[3]INCERTITUDE OHM'!$U$24*2</f>
        <v>2.5296471244140991E-3</v>
      </c>
      <c r="L17" s="352"/>
      <c r="M17" s="353"/>
      <c r="O17" s="130">
        <f t="shared" si="0"/>
        <v>20</v>
      </c>
      <c r="P17" s="128">
        <f t="shared" si="1"/>
        <v>0.02</v>
      </c>
      <c r="Q17" s="128">
        <f t="shared" si="2"/>
        <v>2.0000000000000002E-5</v>
      </c>
      <c r="R17" s="132">
        <f t="shared" si="3"/>
        <v>2.5296471244140991E-3</v>
      </c>
    </row>
    <row r="18" spans="1:18" x14ac:dyDescent="0.2">
      <c r="A18" s="87">
        <v>35</v>
      </c>
      <c r="B18" s="349"/>
      <c r="C18" s="348"/>
      <c r="D18" s="348"/>
      <c r="E18" s="348"/>
      <c r="F18" s="349"/>
      <c r="G18" s="340"/>
      <c r="H18" s="348"/>
      <c r="I18" s="349"/>
      <c r="J18" s="351"/>
      <c r="K18" s="122">
        <f>'[3]INCERTITUDE OHM'!$U$29*2</f>
        <v>3.1743083226738033E-3</v>
      </c>
      <c r="L18" s="352"/>
      <c r="M18" s="353"/>
      <c r="O18" s="130">
        <f t="shared" si="0"/>
        <v>35</v>
      </c>
      <c r="P18" s="128">
        <f t="shared" si="1"/>
        <v>3.5000000000000003E-2</v>
      </c>
      <c r="Q18" s="128">
        <f t="shared" si="2"/>
        <v>3.4999999999999997E-5</v>
      </c>
      <c r="R18" s="132">
        <f t="shared" si="3"/>
        <v>3.1743083226738033E-3</v>
      </c>
    </row>
    <row r="19" spans="1:18" x14ac:dyDescent="0.2">
      <c r="A19" s="80" t="s">
        <v>85</v>
      </c>
      <c r="B19" s="354"/>
      <c r="C19" s="340"/>
      <c r="D19" s="340"/>
      <c r="E19" s="340"/>
      <c r="F19" s="340"/>
      <c r="G19" s="340"/>
      <c r="H19" s="351"/>
      <c r="I19" s="351"/>
      <c r="J19" s="351"/>
      <c r="K19" s="94"/>
      <c r="L19" s="339"/>
      <c r="M19" s="355"/>
      <c r="O19" s="130">
        <f t="shared" ref="O19:O28" si="4">A20</f>
        <v>50</v>
      </c>
      <c r="P19" s="128">
        <f t="shared" ref="P19:P28" si="5">A20/1000</f>
        <v>0.05</v>
      </c>
      <c r="Q19" s="128">
        <f t="shared" ref="Q19:Q28" si="6">A20/1000000</f>
        <v>5.0000000000000002E-5</v>
      </c>
      <c r="R19" s="132">
        <f t="shared" ref="R19:R28" si="7">K20</f>
        <v>3.9629237417548192E-3</v>
      </c>
    </row>
    <row r="20" spans="1:18" x14ac:dyDescent="0.2">
      <c r="A20" s="79">
        <v>50</v>
      </c>
      <c r="B20" s="349"/>
      <c r="C20" s="351"/>
      <c r="D20" s="351"/>
      <c r="E20" s="348"/>
      <c r="F20" s="349"/>
      <c r="G20" s="340"/>
      <c r="H20" s="351"/>
      <c r="I20" s="349"/>
      <c r="J20" s="351"/>
      <c r="K20" s="122">
        <f>'[3]INCERTITUDE OHM'!$U$34*2</f>
        <v>3.9629237417548192E-3</v>
      </c>
      <c r="L20" s="352"/>
      <c r="M20" s="353"/>
      <c r="O20" s="130">
        <f t="shared" si="4"/>
        <v>80.317999999999998</v>
      </c>
      <c r="P20" s="128">
        <f t="shared" si="5"/>
        <v>8.0318000000000001E-2</v>
      </c>
      <c r="Q20" s="128">
        <f t="shared" si="6"/>
        <v>8.0317999999999999E-5</v>
      </c>
      <c r="R20" s="132">
        <f t="shared" si="7"/>
        <v>5.6656030863308816E-3</v>
      </c>
    </row>
    <row r="21" spans="1:18" x14ac:dyDescent="0.2">
      <c r="A21" s="79">
        <v>80.317999999999998</v>
      </c>
      <c r="B21" s="349"/>
      <c r="C21" s="351"/>
      <c r="D21" s="351"/>
      <c r="E21" s="348"/>
      <c r="F21" s="349"/>
      <c r="G21" s="340"/>
      <c r="H21" s="351"/>
      <c r="I21" s="349"/>
      <c r="J21" s="351"/>
      <c r="K21" s="122">
        <f>'[3]INCERTITUDE OHM'!$U$39*2</f>
        <v>5.6656030863308816E-3</v>
      </c>
      <c r="L21" s="352"/>
      <c r="M21" s="353"/>
      <c r="O21" s="130">
        <f t="shared" si="4"/>
        <v>100</v>
      </c>
      <c r="P21" s="128">
        <f t="shared" si="5"/>
        <v>0.1</v>
      </c>
      <c r="Q21" s="128">
        <f t="shared" si="6"/>
        <v>1E-4</v>
      </c>
      <c r="R21" s="132">
        <f t="shared" si="7"/>
        <v>8.939320858238161E-4</v>
      </c>
    </row>
    <row r="22" spans="1:18" x14ac:dyDescent="0.2">
      <c r="A22" s="79">
        <v>100</v>
      </c>
      <c r="B22" s="349"/>
      <c r="C22" s="351"/>
      <c r="D22" s="351"/>
      <c r="E22" s="348"/>
      <c r="F22" s="349"/>
      <c r="G22" s="340"/>
      <c r="H22" s="351"/>
      <c r="I22" s="349"/>
      <c r="J22" s="351"/>
      <c r="K22" s="122">
        <f>'[3]INCERTITUDE OHM'!$U$44*2</f>
        <v>8.939320858238161E-4</v>
      </c>
      <c r="L22" s="352"/>
      <c r="M22" s="353"/>
      <c r="O22" s="130">
        <f t="shared" si="4"/>
        <v>119.39700000000001</v>
      </c>
      <c r="P22" s="128">
        <f t="shared" si="5"/>
        <v>0.119397</v>
      </c>
      <c r="Q22" s="128">
        <f t="shared" si="6"/>
        <v>1.1939700000000001E-4</v>
      </c>
      <c r="R22" s="132">
        <f t="shared" si="7"/>
        <v>3.9722862852337422E-3</v>
      </c>
    </row>
    <row r="23" spans="1:18" x14ac:dyDescent="0.2">
      <c r="A23" s="79">
        <v>119.39700000000001</v>
      </c>
      <c r="B23" s="349"/>
      <c r="C23" s="351"/>
      <c r="D23" s="351"/>
      <c r="E23" s="348"/>
      <c r="F23" s="349"/>
      <c r="G23" s="340"/>
      <c r="H23" s="351"/>
      <c r="I23" s="349"/>
      <c r="J23" s="351"/>
      <c r="K23" s="122">
        <f>'[3]INCERTITUDE OHM'!$U$49*2</f>
        <v>3.9722862852337422E-3</v>
      </c>
      <c r="L23" s="352"/>
      <c r="M23" s="353"/>
      <c r="O23" s="130">
        <f t="shared" si="4"/>
        <v>138.506</v>
      </c>
      <c r="P23" s="128">
        <f t="shared" si="5"/>
        <v>0.13850599999999999</v>
      </c>
      <c r="Q23" s="128">
        <f t="shared" si="6"/>
        <v>1.3850599999999999E-4</v>
      </c>
      <c r="R23" s="132">
        <f t="shared" si="7"/>
        <v>4.2890830403973677E-3</v>
      </c>
    </row>
    <row r="24" spans="1:18" x14ac:dyDescent="0.2">
      <c r="A24" s="79">
        <v>138.506</v>
      </c>
      <c r="B24" s="349"/>
      <c r="C24" s="351"/>
      <c r="D24" s="351"/>
      <c r="E24" s="348"/>
      <c r="F24" s="349"/>
      <c r="G24" s="340"/>
      <c r="H24" s="351"/>
      <c r="I24" s="349"/>
      <c r="J24" s="351"/>
      <c r="K24" s="122">
        <f>'[3]INCERTITUDE OHM'!$U$54*2</f>
        <v>4.2890830403973677E-3</v>
      </c>
      <c r="L24" s="352"/>
      <c r="M24" s="353"/>
      <c r="O24" s="130">
        <f t="shared" si="4"/>
        <v>172.17599999999999</v>
      </c>
      <c r="P24" s="128">
        <f t="shared" si="5"/>
        <v>0.172176</v>
      </c>
      <c r="Q24" s="128">
        <f t="shared" si="6"/>
        <v>1.7217599999999999E-4</v>
      </c>
      <c r="R24" s="132">
        <f t="shared" si="7"/>
        <v>5.6917689102267957E-3</v>
      </c>
    </row>
    <row r="25" spans="1:18" x14ac:dyDescent="0.2">
      <c r="A25" s="79">
        <v>172.17599999999999</v>
      </c>
      <c r="B25" s="349"/>
      <c r="C25" s="351"/>
      <c r="D25" s="351"/>
      <c r="E25" s="348"/>
      <c r="F25" s="349"/>
      <c r="G25" s="340"/>
      <c r="H25" s="351"/>
      <c r="I25" s="349"/>
      <c r="J25" s="351"/>
      <c r="K25" s="122">
        <f>'[3]INCERTITUDE OHM'!$U$59*2</f>
        <v>5.6917689102267957E-3</v>
      </c>
      <c r="L25" s="352"/>
      <c r="M25" s="353"/>
      <c r="O25" s="130">
        <f t="shared" si="4"/>
        <v>200</v>
      </c>
      <c r="P25" s="128">
        <f t="shared" si="5"/>
        <v>0.2</v>
      </c>
      <c r="Q25" s="128">
        <f t="shared" si="6"/>
        <v>2.0000000000000001E-4</v>
      </c>
      <c r="R25" s="132">
        <f t="shared" si="7"/>
        <v>7.1147111377834948E-3</v>
      </c>
    </row>
    <row r="26" spans="1:18" x14ac:dyDescent="0.2">
      <c r="A26" s="79">
        <v>200</v>
      </c>
      <c r="B26" s="349"/>
      <c r="C26" s="351"/>
      <c r="D26" s="351"/>
      <c r="E26" s="348"/>
      <c r="F26" s="349"/>
      <c r="G26" s="340"/>
      <c r="H26" s="351"/>
      <c r="I26" s="349"/>
      <c r="J26" s="351"/>
      <c r="K26" s="122">
        <f>'[3]INCERTITUDE OHM'!$U$64*2</f>
        <v>7.1147111377834948E-3</v>
      </c>
      <c r="L26" s="352"/>
      <c r="M26" s="353"/>
      <c r="O26" s="130">
        <f t="shared" si="4"/>
        <v>212.05199999999999</v>
      </c>
      <c r="P26" s="128">
        <f t="shared" si="5"/>
        <v>0.21205199999999999</v>
      </c>
      <c r="Q26" s="128">
        <f t="shared" si="6"/>
        <v>2.1205199999999998E-4</v>
      </c>
      <c r="R26" s="132">
        <f t="shared" si="7"/>
        <v>7.0710678118654753E-3</v>
      </c>
    </row>
    <row r="27" spans="1:18" x14ac:dyDescent="0.2">
      <c r="A27" s="79">
        <v>212.05199999999999</v>
      </c>
      <c r="B27" s="349"/>
      <c r="C27" s="351"/>
      <c r="D27" s="351"/>
      <c r="E27" s="356"/>
      <c r="F27" s="357"/>
      <c r="G27" s="340"/>
      <c r="H27" s="351"/>
      <c r="I27" s="349"/>
      <c r="J27" s="351"/>
      <c r="K27" s="122">
        <f>'[3]INCERTITUDE OHM'!$U$69*2</f>
        <v>7.0710678118654753E-3</v>
      </c>
      <c r="L27" s="352"/>
      <c r="M27" s="353"/>
      <c r="O27" s="130">
        <f t="shared" si="4"/>
        <v>280.97800000000001</v>
      </c>
      <c r="P27" s="128">
        <f t="shared" si="5"/>
        <v>0.28097800000000001</v>
      </c>
      <c r="Q27" s="128">
        <f t="shared" si="6"/>
        <v>2.8097800000000003E-4</v>
      </c>
      <c r="R27" s="132">
        <f t="shared" si="7"/>
        <v>9.8994950616916964E-3</v>
      </c>
    </row>
    <row r="28" spans="1:18" x14ac:dyDescent="0.2">
      <c r="A28" s="79">
        <v>280.97800000000001</v>
      </c>
      <c r="B28" s="349"/>
      <c r="C28" s="351"/>
      <c r="D28" s="351"/>
      <c r="E28" s="356"/>
      <c r="F28" s="357"/>
      <c r="G28" s="340"/>
      <c r="H28" s="351"/>
      <c r="I28" s="349"/>
      <c r="J28" s="351"/>
      <c r="K28" s="122">
        <f>'[3]INCERTITUDE OHM'!$U$74*2</f>
        <v>9.8994950616916964E-3</v>
      </c>
      <c r="L28" s="352"/>
      <c r="M28" s="353"/>
      <c r="O28" s="130">
        <f t="shared" si="4"/>
        <v>350</v>
      </c>
      <c r="P28" s="128">
        <f t="shared" si="5"/>
        <v>0.35</v>
      </c>
      <c r="Q28" s="128">
        <f t="shared" si="6"/>
        <v>3.5E-4</v>
      </c>
      <c r="R28" s="132">
        <f t="shared" si="7"/>
        <v>1.131370849898476E-2</v>
      </c>
    </row>
    <row r="29" spans="1:18" x14ac:dyDescent="0.2">
      <c r="A29" s="79">
        <v>350</v>
      </c>
      <c r="B29" s="349"/>
      <c r="C29" s="351"/>
      <c r="D29" s="351"/>
      <c r="E29" s="356"/>
      <c r="F29" s="357"/>
      <c r="G29" s="340"/>
      <c r="H29" s="351"/>
      <c r="I29" s="349"/>
      <c r="J29" s="351"/>
      <c r="K29" s="122">
        <f>'[3]INCERTITUDE OHM'!$U$79*2</f>
        <v>1.131370849898476E-2</v>
      </c>
      <c r="L29" s="352"/>
      <c r="M29" s="353"/>
      <c r="O29" s="130">
        <f>A31*1000</f>
        <v>500</v>
      </c>
      <c r="P29" s="129">
        <f>A31</f>
        <v>0.5</v>
      </c>
      <c r="Q29" s="128">
        <f>A31/1000</f>
        <v>5.0000000000000001E-4</v>
      </c>
      <c r="R29" s="132">
        <f>K31</f>
        <v>1.7043369921948534E-2</v>
      </c>
    </row>
    <row r="30" spans="1:18" x14ac:dyDescent="0.2">
      <c r="A30" s="80" t="s">
        <v>86</v>
      </c>
      <c r="B30" s="354"/>
      <c r="C30" s="339"/>
      <c r="D30" s="339"/>
      <c r="E30" s="340"/>
      <c r="F30" s="340"/>
      <c r="G30" s="340"/>
      <c r="H30" s="340"/>
      <c r="I30" s="340"/>
      <c r="J30" s="340"/>
      <c r="K30" s="94"/>
      <c r="L30" s="339"/>
      <c r="M30" s="355"/>
      <c r="O30" s="130">
        <f t="shared" ref="O30:O33" si="8">A32*1000</f>
        <v>1000</v>
      </c>
      <c r="P30" s="129">
        <f t="shared" ref="P30:P33" si="9">A32</f>
        <v>1</v>
      </c>
      <c r="Q30" s="128">
        <f t="shared" ref="Q30:Q33" si="10">A32/1000</f>
        <v>1E-3</v>
      </c>
      <c r="R30" s="132">
        <f>K32</f>
        <v>3.2367357470729748E-3</v>
      </c>
    </row>
    <row r="31" spans="1:18" x14ac:dyDescent="0.2">
      <c r="A31" s="86">
        <v>0.5</v>
      </c>
      <c r="B31" s="357"/>
      <c r="C31" s="350"/>
      <c r="D31" s="350"/>
      <c r="E31" s="356"/>
      <c r="F31" s="357"/>
      <c r="G31" s="340"/>
      <c r="H31" s="350"/>
      <c r="I31" s="357"/>
      <c r="J31" s="351"/>
      <c r="K31" s="122">
        <f>'[3]INCERTITUDE OHM'!$U$84*2</f>
        <v>1.7043369921948534E-2</v>
      </c>
      <c r="L31" s="352"/>
      <c r="M31" s="353"/>
      <c r="O31" s="130">
        <f t="shared" si="8"/>
        <v>1500</v>
      </c>
      <c r="P31" s="129">
        <f t="shared" si="9"/>
        <v>1.5</v>
      </c>
      <c r="Q31" s="128">
        <f t="shared" si="10"/>
        <v>1.5E-3</v>
      </c>
      <c r="R31" s="132">
        <f>K33</f>
        <v>7.0780688278551801E-2</v>
      </c>
    </row>
    <row r="32" spans="1:18" x14ac:dyDescent="0.2">
      <c r="A32" s="86">
        <v>1</v>
      </c>
      <c r="B32" s="357"/>
      <c r="C32" s="350"/>
      <c r="D32" s="350"/>
      <c r="E32" s="356"/>
      <c r="F32" s="357"/>
      <c r="G32" s="340"/>
      <c r="H32" s="350"/>
      <c r="I32" s="357"/>
      <c r="J32" s="351"/>
      <c r="K32" s="122">
        <f>'[3]INCERTITUDE OHM'!$U$89*2</f>
        <v>3.2367357470729748E-3</v>
      </c>
      <c r="L32" s="352"/>
      <c r="M32" s="353"/>
      <c r="O32" s="130">
        <f t="shared" si="8"/>
        <v>2000</v>
      </c>
      <c r="P32" s="129">
        <f t="shared" si="9"/>
        <v>2</v>
      </c>
      <c r="Q32" s="128">
        <f t="shared" si="10"/>
        <v>2E-3</v>
      </c>
      <c r="R32" s="132">
        <f>K34</f>
        <v>8.4852813742385708E-2</v>
      </c>
    </row>
    <row r="33" spans="1:18" x14ac:dyDescent="0.2">
      <c r="A33" s="86">
        <v>1.5</v>
      </c>
      <c r="B33" s="357"/>
      <c r="C33" s="350"/>
      <c r="D33" s="350"/>
      <c r="E33" s="356"/>
      <c r="F33" s="357"/>
      <c r="G33" s="340"/>
      <c r="H33" s="350"/>
      <c r="I33" s="357"/>
      <c r="J33" s="351"/>
      <c r="K33" s="122">
        <f>'[3]INCERTITUDE OHM'!$U$94*2</f>
        <v>7.0780688278551801E-2</v>
      </c>
      <c r="L33" s="352"/>
      <c r="M33" s="353"/>
      <c r="O33" s="130">
        <f t="shared" si="8"/>
        <v>3500</v>
      </c>
      <c r="P33" s="129">
        <f t="shared" si="9"/>
        <v>3.5</v>
      </c>
      <c r="Q33" s="128">
        <f t="shared" si="10"/>
        <v>3.5000000000000001E-3</v>
      </c>
      <c r="R33" s="132">
        <f>K35</f>
        <v>0.15635742972314109</v>
      </c>
    </row>
    <row r="34" spans="1:18" x14ac:dyDescent="0.2">
      <c r="A34" s="86">
        <v>2</v>
      </c>
      <c r="B34" s="357"/>
      <c r="C34" s="350"/>
      <c r="D34" s="350"/>
      <c r="E34" s="356"/>
      <c r="F34" s="357"/>
      <c r="G34" s="340"/>
      <c r="H34" s="350"/>
      <c r="I34" s="357"/>
      <c r="J34" s="351"/>
      <c r="K34" s="122">
        <f>'[3]INCERTITUDE OHM'!$U$99*2</f>
        <v>8.4852813742385708E-2</v>
      </c>
      <c r="L34" s="352"/>
      <c r="M34" s="353"/>
      <c r="O34" s="130">
        <f>A37*1000</f>
        <v>5000</v>
      </c>
      <c r="P34" s="129">
        <f>A37</f>
        <v>5</v>
      </c>
      <c r="Q34" s="128">
        <f>A37/1000</f>
        <v>5.0000000000000001E-3</v>
      </c>
      <c r="R34" s="132">
        <f>K37</f>
        <v>0.21271494030662022</v>
      </c>
    </row>
    <row r="35" spans="1:18" x14ac:dyDescent="0.2">
      <c r="A35" s="86">
        <v>3.5</v>
      </c>
      <c r="B35" s="357"/>
      <c r="C35" s="350"/>
      <c r="D35" s="350"/>
      <c r="E35" s="350"/>
      <c r="F35" s="357"/>
      <c r="G35" s="340"/>
      <c r="H35" s="350"/>
      <c r="I35" s="357"/>
      <c r="J35" s="351"/>
      <c r="K35" s="122">
        <f>'[3]INCERTITUDE OHM'!$U$104*2</f>
        <v>0.15635742972314109</v>
      </c>
      <c r="L35" s="352"/>
      <c r="M35" s="353"/>
      <c r="O35" s="130">
        <f>A38*1000</f>
        <v>10000</v>
      </c>
      <c r="P35" s="129">
        <f>A38</f>
        <v>10</v>
      </c>
      <c r="Q35" s="128">
        <f>A38/1000</f>
        <v>0.01</v>
      </c>
      <c r="R35" s="132">
        <f>K38</f>
        <v>3.2367357470220084E-2</v>
      </c>
    </row>
    <row r="36" spans="1:18" x14ac:dyDescent="0.2">
      <c r="A36" s="80" t="s">
        <v>87</v>
      </c>
      <c r="B36" s="354"/>
      <c r="C36" s="339"/>
      <c r="D36" s="339"/>
      <c r="E36" s="340"/>
      <c r="F36" s="340"/>
      <c r="G36" s="340"/>
      <c r="H36" s="340"/>
      <c r="I36" s="340"/>
      <c r="J36" s="340"/>
      <c r="K36" s="94"/>
      <c r="L36" s="339"/>
      <c r="M36" s="355"/>
      <c r="O36" s="130"/>
      <c r="P36" s="129">
        <f>A39</f>
        <v>15</v>
      </c>
      <c r="Q36" s="128">
        <f>A39/1000</f>
        <v>1.4999999999999999E-2</v>
      </c>
      <c r="R36" s="132">
        <f>K39</f>
        <v>0.70728187155454014</v>
      </c>
    </row>
    <row r="37" spans="1:18" x14ac:dyDescent="0.2">
      <c r="A37" s="82">
        <v>5</v>
      </c>
      <c r="B37" s="357"/>
      <c r="C37" s="348"/>
      <c r="D37" s="348"/>
      <c r="E37" s="350"/>
      <c r="F37" s="357"/>
      <c r="G37" s="340"/>
      <c r="H37" s="348"/>
      <c r="I37" s="357"/>
      <c r="J37" s="351"/>
      <c r="K37" s="122">
        <f>'[3]INCERTITUDE OHM'!$U$109*2</f>
        <v>0.21271494030662022</v>
      </c>
      <c r="L37" s="352"/>
      <c r="M37" s="353"/>
      <c r="O37" s="130"/>
      <c r="P37" s="129">
        <f>A40</f>
        <v>20</v>
      </c>
      <c r="Q37" s="128">
        <f>A40/1000</f>
        <v>0.02</v>
      </c>
      <c r="R37" s="132">
        <f>K40</f>
        <v>0.84867405158258791</v>
      </c>
    </row>
    <row r="38" spans="1:18" x14ac:dyDescent="0.2">
      <c r="A38" s="82">
        <v>10</v>
      </c>
      <c r="B38" s="357"/>
      <c r="C38" s="348"/>
      <c r="D38" s="348"/>
      <c r="E38" s="350"/>
      <c r="F38" s="357"/>
      <c r="G38" s="340"/>
      <c r="H38" s="348"/>
      <c r="I38" s="357"/>
      <c r="J38" s="351"/>
      <c r="K38" s="122">
        <f>'[3]INCERTITUDE OHM'!$U$114*2</f>
        <v>3.2367357470220084E-2</v>
      </c>
      <c r="L38" s="352"/>
      <c r="M38" s="353"/>
      <c r="O38" s="128"/>
      <c r="P38" s="129">
        <f>A41</f>
        <v>35</v>
      </c>
      <c r="Q38" s="128">
        <f>A41/1000</f>
        <v>3.5000000000000003E-2</v>
      </c>
      <c r="R38" s="132">
        <f>K41</f>
        <v>1.625694081509516</v>
      </c>
    </row>
    <row r="39" spans="1:18" x14ac:dyDescent="0.2">
      <c r="A39" s="82">
        <v>15</v>
      </c>
      <c r="B39" s="357"/>
      <c r="C39" s="348"/>
      <c r="D39" s="348"/>
      <c r="E39" s="350"/>
      <c r="F39" s="357"/>
      <c r="G39" s="340"/>
      <c r="H39" s="348"/>
      <c r="I39" s="357"/>
      <c r="J39" s="351"/>
      <c r="K39" s="122">
        <f>'[3]INCERTITUDE OHM'!$U$119*2</f>
        <v>0.70728187155454014</v>
      </c>
      <c r="L39" s="352"/>
      <c r="M39" s="353"/>
      <c r="O39" s="128"/>
      <c r="P39" s="129">
        <f>A43</f>
        <v>50</v>
      </c>
      <c r="Q39" s="128">
        <f>A43/1000</f>
        <v>0.05</v>
      </c>
      <c r="R39" s="132">
        <f>K43</f>
        <v>2.4667657589614569</v>
      </c>
    </row>
    <row r="40" spans="1:18" x14ac:dyDescent="0.2">
      <c r="A40" s="82">
        <v>20</v>
      </c>
      <c r="B40" s="357"/>
      <c r="C40" s="348"/>
      <c r="D40" s="348"/>
      <c r="E40" s="350"/>
      <c r="F40" s="357"/>
      <c r="G40" s="340"/>
      <c r="H40" s="348"/>
      <c r="I40" s="357"/>
      <c r="J40" s="351"/>
      <c r="K40" s="122">
        <f>'[3]INCERTITUDE OHM'!$U$124*2</f>
        <v>0.84867405158258791</v>
      </c>
      <c r="L40" s="352"/>
      <c r="M40" s="353"/>
      <c r="O40" s="128"/>
      <c r="P40" s="129">
        <f>A44</f>
        <v>100</v>
      </c>
      <c r="Q40" s="128">
        <f>A44/1000</f>
        <v>0.1</v>
      </c>
      <c r="R40" s="132">
        <f>K44</f>
        <v>0.52825972006391397</v>
      </c>
    </row>
    <row r="41" spans="1:18" x14ac:dyDescent="0.2">
      <c r="A41" s="82">
        <v>35</v>
      </c>
      <c r="B41" s="357"/>
      <c r="C41" s="348"/>
      <c r="D41" s="348"/>
      <c r="E41" s="348"/>
      <c r="F41" s="357"/>
      <c r="G41" s="340"/>
      <c r="H41" s="348"/>
      <c r="I41" s="357"/>
      <c r="J41" s="351"/>
      <c r="K41" s="122">
        <f>'[3]INCERTITUDE OHM'!$U$129*2</f>
        <v>1.625694081509516</v>
      </c>
      <c r="L41" s="352"/>
      <c r="M41" s="353"/>
      <c r="O41" s="128"/>
      <c r="P41" s="129">
        <f>A45</f>
        <v>150</v>
      </c>
      <c r="Q41" s="128">
        <f>A45/1000</f>
        <v>0.15</v>
      </c>
      <c r="R41" s="132">
        <f>K45</f>
        <v>5.6765201705513375</v>
      </c>
    </row>
    <row r="42" spans="1:18" x14ac:dyDescent="0.2">
      <c r="A42" s="80" t="s">
        <v>88</v>
      </c>
      <c r="B42" s="354"/>
      <c r="C42" s="339"/>
      <c r="D42" s="339"/>
      <c r="E42" s="340"/>
      <c r="F42" s="340"/>
      <c r="G42" s="340"/>
      <c r="H42" s="340"/>
      <c r="I42" s="340"/>
      <c r="J42" s="340"/>
      <c r="K42" s="94"/>
      <c r="L42" s="339"/>
      <c r="M42" s="355"/>
      <c r="O42" s="128"/>
      <c r="P42" s="129">
        <f>A46</f>
        <v>200</v>
      </c>
      <c r="Q42" s="128">
        <f>A46/1000</f>
        <v>0.2</v>
      </c>
      <c r="R42" s="132">
        <f>K46</f>
        <v>7.1822651934876847</v>
      </c>
    </row>
    <row r="43" spans="1:18" x14ac:dyDescent="0.2">
      <c r="A43" s="83">
        <v>50</v>
      </c>
      <c r="B43" s="357"/>
      <c r="C43" s="351"/>
      <c r="D43" s="351"/>
      <c r="E43" s="348"/>
      <c r="F43" s="357"/>
      <c r="G43" s="340"/>
      <c r="H43" s="351"/>
      <c r="I43" s="357"/>
      <c r="J43" s="351"/>
      <c r="K43" s="122">
        <f>'[3]INCERTITUDE OHM'!$U$134*2</f>
        <v>2.4667657589614569</v>
      </c>
      <c r="L43" s="352"/>
      <c r="M43" s="353"/>
      <c r="O43" s="128"/>
      <c r="P43" s="129">
        <f>A47</f>
        <v>350</v>
      </c>
      <c r="Q43" s="128">
        <f>A47/1000</f>
        <v>0.35</v>
      </c>
      <c r="R43" s="132">
        <f>K47</f>
        <v>21.21320489486342</v>
      </c>
    </row>
    <row r="44" spans="1:18" x14ac:dyDescent="0.2">
      <c r="A44" s="83">
        <v>100</v>
      </c>
      <c r="B44" s="357"/>
      <c r="C44" s="351"/>
      <c r="D44" s="351"/>
      <c r="E44" s="348"/>
      <c r="F44" s="357"/>
      <c r="G44" s="340"/>
      <c r="H44" s="351"/>
      <c r="I44" s="357"/>
      <c r="J44" s="351"/>
      <c r="K44" s="122">
        <f>'[3]INCERTITUDE OHM'!$U$139*2</f>
        <v>0.52825972006391397</v>
      </c>
      <c r="L44" s="352"/>
      <c r="M44" s="353"/>
      <c r="O44" s="128"/>
      <c r="P44" s="129">
        <f>A65*1000</f>
        <v>500</v>
      </c>
      <c r="Q44" s="129">
        <f>A65</f>
        <v>0.5</v>
      </c>
      <c r="R44" s="132">
        <f>K65</f>
        <v>24.24676954121869</v>
      </c>
    </row>
    <row r="45" spans="1:18" x14ac:dyDescent="0.2">
      <c r="A45" s="83">
        <v>150</v>
      </c>
      <c r="B45" s="357"/>
      <c r="C45" s="351"/>
      <c r="D45" s="351"/>
      <c r="E45" s="348"/>
      <c r="F45" s="357"/>
      <c r="G45" s="340"/>
      <c r="H45" s="351"/>
      <c r="I45" s="357"/>
      <c r="J45" s="351"/>
      <c r="K45" s="122">
        <f>'[3]INCERTITUDE OHM'!$U$144*2</f>
        <v>5.6765201705513375</v>
      </c>
      <c r="L45" s="352"/>
      <c r="M45" s="353"/>
      <c r="O45" s="128"/>
      <c r="P45" s="129">
        <f t="shared" ref="P45:P48" si="11">A66*1000</f>
        <v>1000</v>
      </c>
      <c r="Q45" s="129">
        <f t="shared" ref="Q45:Q48" si="12">A66</f>
        <v>1</v>
      </c>
      <c r="R45" s="132">
        <f t="shared" ref="R45:R48" si="13">K66</f>
        <v>19.997786312658501</v>
      </c>
    </row>
    <row r="46" spans="1:18" x14ac:dyDescent="0.2">
      <c r="A46" s="83">
        <v>200</v>
      </c>
      <c r="B46" s="357"/>
      <c r="C46" s="351"/>
      <c r="D46" s="351"/>
      <c r="E46" s="348"/>
      <c r="F46" s="357"/>
      <c r="G46" s="340"/>
      <c r="H46" s="351"/>
      <c r="I46" s="357"/>
      <c r="J46" s="351"/>
      <c r="K46" s="122">
        <f>'[3]INCERTITUDE OHM'!$U$149*2</f>
        <v>7.1822651934876847</v>
      </c>
      <c r="L46" s="352"/>
      <c r="M46" s="353"/>
      <c r="O46" s="128"/>
      <c r="P46" s="129">
        <f t="shared" si="11"/>
        <v>1500</v>
      </c>
      <c r="Q46" s="129">
        <f t="shared" si="12"/>
        <v>1.5</v>
      </c>
      <c r="R46" s="132">
        <f t="shared" si="13"/>
        <v>113.31206172662151</v>
      </c>
    </row>
    <row r="47" spans="1:18" x14ac:dyDescent="0.2">
      <c r="A47" s="83">
        <v>350</v>
      </c>
      <c r="B47" s="357"/>
      <c r="C47" s="351"/>
      <c r="D47" s="351"/>
      <c r="E47" s="356"/>
      <c r="F47" s="357"/>
      <c r="G47" s="340"/>
      <c r="H47" s="351"/>
      <c r="I47" s="357"/>
      <c r="J47" s="351"/>
      <c r="K47" s="122">
        <f>'[3]INCERTITUDE OHM'!$U$154*2</f>
        <v>21.21320489486342</v>
      </c>
      <c r="L47" s="352"/>
      <c r="M47" s="353"/>
      <c r="O47" s="128"/>
      <c r="P47" s="129">
        <f t="shared" si="11"/>
        <v>2000</v>
      </c>
      <c r="Q47" s="129">
        <f t="shared" si="12"/>
        <v>2</v>
      </c>
      <c r="R47" s="132">
        <f t="shared" si="13"/>
        <v>142.89339191182628</v>
      </c>
    </row>
    <row r="48" spans="1:18" x14ac:dyDescent="0.2">
      <c r="A48" s="369"/>
      <c r="B48" s="339"/>
      <c r="C48" s="339"/>
      <c r="D48" s="339"/>
      <c r="E48" s="340"/>
      <c r="F48" s="340"/>
      <c r="G48" s="340"/>
      <c r="H48" s="340"/>
      <c r="I48" s="340"/>
      <c r="J48" s="340"/>
      <c r="K48" s="339"/>
      <c r="L48" s="339"/>
      <c r="M48" s="339"/>
      <c r="O48" s="128"/>
      <c r="P48" s="129">
        <f t="shared" si="11"/>
        <v>3500</v>
      </c>
      <c r="Q48" s="129">
        <f t="shared" si="12"/>
        <v>3.5</v>
      </c>
      <c r="R48" s="132">
        <f t="shared" si="13"/>
        <v>647.34714941017785</v>
      </c>
    </row>
    <row r="49" spans="1:18" x14ac:dyDescent="0.2">
      <c r="A49" s="339"/>
      <c r="B49" s="339"/>
      <c r="C49" s="339"/>
      <c r="D49" s="339"/>
      <c r="E49" s="340"/>
      <c r="F49" s="340"/>
      <c r="G49" s="340"/>
      <c r="H49" s="340"/>
      <c r="I49" s="340"/>
      <c r="J49" s="340"/>
      <c r="K49" s="339"/>
      <c r="L49" s="339"/>
      <c r="M49" s="339"/>
      <c r="O49" s="128"/>
      <c r="P49" s="129">
        <f>A71*1000</f>
        <v>5000</v>
      </c>
      <c r="Q49" s="129">
        <f>A71</f>
        <v>5</v>
      </c>
      <c r="R49" s="132">
        <f>K71</f>
        <v>639.84384383542829</v>
      </c>
    </row>
    <row r="50" spans="1:18" x14ac:dyDescent="0.2">
      <c r="A50" s="339"/>
      <c r="B50" s="339"/>
      <c r="C50" s="339"/>
      <c r="D50" s="339"/>
      <c r="E50" s="340"/>
      <c r="F50" s="340"/>
      <c r="G50" s="340"/>
      <c r="H50" s="340"/>
      <c r="I50" s="340"/>
      <c r="J50" s="340"/>
      <c r="K50" s="339"/>
      <c r="L50" s="339"/>
      <c r="M50" s="339"/>
      <c r="O50" s="128"/>
      <c r="P50" s="129">
        <f>A72*1000</f>
        <v>10000</v>
      </c>
      <c r="Q50" s="129">
        <f>A72</f>
        <v>10</v>
      </c>
      <c r="R50" s="132">
        <f>K72</f>
        <v>634.72927036678198</v>
      </c>
    </row>
    <row r="51" spans="1:18" x14ac:dyDescent="0.2">
      <c r="A51" s="339"/>
      <c r="B51" s="339"/>
      <c r="C51" s="339"/>
      <c r="D51" s="339"/>
      <c r="E51" s="340"/>
      <c r="F51" s="340"/>
      <c r="G51" s="340"/>
      <c r="H51" s="340"/>
      <c r="I51" s="340"/>
      <c r="J51" s="340"/>
      <c r="K51" s="339"/>
      <c r="L51" s="339"/>
      <c r="M51" s="339"/>
      <c r="O51" s="128"/>
      <c r="P51" s="128"/>
      <c r="Q51" s="128"/>
      <c r="R51" s="128"/>
    </row>
    <row r="52" spans="1:18" x14ac:dyDescent="0.2">
      <c r="A52" s="361"/>
      <c r="B52" s="361"/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</row>
    <row r="53" spans="1:18" x14ac:dyDescent="0.2">
      <c r="A53" s="339"/>
      <c r="B53" s="339"/>
      <c r="C53" s="339"/>
      <c r="D53" s="339"/>
      <c r="E53" s="340"/>
      <c r="F53" s="340"/>
      <c r="G53" s="340"/>
      <c r="H53" s="340"/>
      <c r="I53" s="340"/>
      <c r="J53" s="340"/>
      <c r="K53" s="339"/>
      <c r="L53" s="339"/>
      <c r="M53" s="339"/>
    </row>
    <row r="54" spans="1:18" ht="15.75" x14ac:dyDescent="0.25">
      <c r="A54" s="341"/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2"/>
      <c r="M54" s="342"/>
    </row>
    <row r="55" spans="1:18" ht="15.75" x14ac:dyDescent="0.25">
      <c r="A55" s="341"/>
      <c r="B55" s="341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</row>
    <row r="56" spans="1:18" x14ac:dyDescent="0.2">
      <c r="A56" s="343"/>
      <c r="B56" s="343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</row>
    <row r="57" spans="1:18" x14ac:dyDescent="0.2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39"/>
      <c r="M57" s="339"/>
    </row>
    <row r="58" spans="1:18" x14ac:dyDescent="0.2">
      <c r="A58" s="339"/>
      <c r="B58" s="339"/>
      <c r="C58" s="339"/>
      <c r="D58" s="339"/>
      <c r="E58" s="340"/>
      <c r="F58" s="340"/>
      <c r="G58" s="340"/>
      <c r="H58" s="340"/>
      <c r="I58" s="340"/>
      <c r="J58" s="340"/>
      <c r="K58" s="339"/>
      <c r="L58" s="339"/>
      <c r="M58" s="339"/>
    </row>
    <row r="59" spans="1:18" ht="63" customHeight="1" x14ac:dyDescent="0.2">
      <c r="A59" s="344"/>
      <c r="B59" s="344"/>
      <c r="C59" s="121"/>
      <c r="D59" s="121"/>
      <c r="E59" s="344"/>
      <c r="F59" s="344"/>
      <c r="G59" s="121"/>
      <c r="H59" s="344"/>
      <c r="I59" s="344"/>
      <c r="J59" s="344"/>
      <c r="K59" s="344"/>
      <c r="L59" s="344"/>
      <c r="M59" s="344"/>
    </row>
    <row r="60" spans="1:18" x14ac:dyDescent="0.2">
      <c r="A60" s="339"/>
      <c r="B60" s="339"/>
      <c r="C60" s="339"/>
      <c r="D60" s="339"/>
      <c r="E60" s="340"/>
      <c r="F60" s="340"/>
      <c r="G60" s="340"/>
      <c r="H60" s="340"/>
      <c r="I60" s="340"/>
      <c r="J60" s="340"/>
      <c r="K60" s="339"/>
      <c r="L60" s="339"/>
      <c r="M60" s="339"/>
    </row>
    <row r="61" spans="1:18" x14ac:dyDescent="0.2">
      <c r="A61" s="345"/>
      <c r="B61" s="345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</row>
    <row r="62" spans="1:18" x14ac:dyDescent="0.2">
      <c r="A62" s="346"/>
      <c r="B62" s="346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</row>
    <row r="63" spans="1:18" x14ac:dyDescent="0.2">
      <c r="A63" s="340"/>
      <c r="B63" s="340"/>
      <c r="C63" s="340"/>
      <c r="D63" s="340"/>
      <c r="E63" s="340"/>
      <c r="F63" s="340"/>
      <c r="G63" s="340"/>
      <c r="H63" s="340"/>
      <c r="I63" s="340"/>
      <c r="J63" s="340"/>
      <c r="K63" s="340"/>
      <c r="L63" s="339"/>
      <c r="M63" s="339"/>
    </row>
    <row r="64" spans="1:18" x14ac:dyDescent="0.2">
      <c r="A64" s="363" t="s">
        <v>89</v>
      </c>
      <c r="B64" s="347"/>
      <c r="C64" s="339"/>
      <c r="D64" s="339"/>
      <c r="E64" s="340"/>
      <c r="F64" s="340"/>
      <c r="G64" s="340"/>
      <c r="H64" s="340"/>
      <c r="I64" s="340"/>
      <c r="J64" s="340"/>
      <c r="K64" s="339"/>
      <c r="L64" s="339"/>
      <c r="M64" s="355"/>
    </row>
    <row r="65" spans="1:13" x14ac:dyDescent="0.2">
      <c r="A65" s="81">
        <v>0.5</v>
      </c>
      <c r="B65" s="357"/>
      <c r="C65" s="350"/>
      <c r="D65" s="350"/>
      <c r="E65" s="356"/>
      <c r="F65" s="357"/>
      <c r="G65" s="340"/>
      <c r="H65" s="350"/>
      <c r="I65" s="357"/>
      <c r="J65" s="351"/>
      <c r="K65" s="122">
        <f>'[3]INCERTITUDE OHM'!$U$159*2</f>
        <v>24.24676954121869</v>
      </c>
      <c r="L65" s="352"/>
      <c r="M65" s="353"/>
    </row>
    <row r="66" spans="1:13" x14ac:dyDescent="0.2">
      <c r="A66" s="81">
        <v>1</v>
      </c>
      <c r="B66" s="357"/>
      <c r="C66" s="350"/>
      <c r="D66" s="350"/>
      <c r="E66" s="356"/>
      <c r="F66" s="357"/>
      <c r="G66" s="340"/>
      <c r="H66" s="350"/>
      <c r="I66" s="357"/>
      <c r="J66" s="351"/>
      <c r="K66" s="122">
        <f>'[3]INCERTITUDE OHM'!$U$164*2</f>
        <v>19.997786312658501</v>
      </c>
      <c r="L66" s="352"/>
      <c r="M66" s="353"/>
    </row>
    <row r="67" spans="1:13" x14ac:dyDescent="0.2">
      <c r="A67" s="81">
        <v>1.5</v>
      </c>
      <c r="B67" s="357"/>
      <c r="C67" s="350"/>
      <c r="D67" s="350"/>
      <c r="E67" s="356"/>
      <c r="F67" s="357"/>
      <c r="G67" s="340"/>
      <c r="H67" s="350"/>
      <c r="I67" s="357"/>
      <c r="J67" s="351"/>
      <c r="K67" s="122">
        <f>'[3]INCERTITUDE OHM'!$U$169*2</f>
        <v>113.31206172662151</v>
      </c>
      <c r="L67" s="352"/>
      <c r="M67" s="353"/>
    </row>
    <row r="68" spans="1:13" x14ac:dyDescent="0.2">
      <c r="A68" s="81">
        <v>2</v>
      </c>
      <c r="B68" s="357"/>
      <c r="C68" s="350"/>
      <c r="D68" s="350"/>
      <c r="E68" s="356"/>
      <c r="F68" s="357"/>
      <c r="G68" s="340"/>
      <c r="H68" s="350"/>
      <c r="I68" s="357"/>
      <c r="J68" s="351"/>
      <c r="K68" s="122">
        <f>'[3]INCERTITUDE OHM'!$U$174*2</f>
        <v>142.89339191182628</v>
      </c>
      <c r="L68" s="352"/>
      <c r="M68" s="353"/>
    </row>
    <row r="69" spans="1:13" x14ac:dyDescent="0.2">
      <c r="A69" s="81">
        <v>3.5</v>
      </c>
      <c r="B69" s="357"/>
      <c r="C69" s="350"/>
      <c r="D69" s="350"/>
      <c r="E69" s="350"/>
      <c r="F69" s="357"/>
      <c r="G69" s="340"/>
      <c r="H69" s="350"/>
      <c r="I69" s="357"/>
      <c r="J69" s="351"/>
      <c r="K69" s="122">
        <f>'[3]INCERTITUDE OHM'!$U$179*2</f>
        <v>647.34714941017785</v>
      </c>
      <c r="L69" s="352"/>
      <c r="M69" s="353"/>
    </row>
    <row r="70" spans="1:13" x14ac:dyDescent="0.2">
      <c r="A70" s="80" t="s">
        <v>90</v>
      </c>
      <c r="B70" s="354"/>
      <c r="C70" s="340"/>
      <c r="D70" s="340"/>
      <c r="E70" s="340"/>
      <c r="F70" s="340"/>
      <c r="G70" s="340"/>
      <c r="H70" s="340"/>
      <c r="I70" s="340"/>
      <c r="J70" s="340"/>
      <c r="K70" s="94"/>
      <c r="L70" s="339"/>
      <c r="M70" s="353"/>
    </row>
    <row r="71" spans="1:13" x14ac:dyDescent="0.2">
      <c r="A71" s="87">
        <v>5</v>
      </c>
      <c r="B71" s="357"/>
      <c r="C71" s="348"/>
      <c r="D71" s="348"/>
      <c r="E71" s="350"/>
      <c r="F71" s="357"/>
      <c r="G71" s="340"/>
      <c r="H71" s="348"/>
      <c r="I71" s="357"/>
      <c r="J71" s="351"/>
      <c r="K71" s="122">
        <f>'[3]INCERTITUDE OHM'!$U$184*2</f>
        <v>639.84384383542829</v>
      </c>
      <c r="L71" s="352"/>
      <c r="M71" s="353"/>
    </row>
    <row r="72" spans="1:13" x14ac:dyDescent="0.2">
      <c r="A72" s="87">
        <v>10</v>
      </c>
      <c r="B72" s="357"/>
      <c r="C72" s="348"/>
      <c r="D72" s="348"/>
      <c r="E72" s="350"/>
      <c r="F72" s="357"/>
      <c r="G72" s="340"/>
      <c r="H72" s="348"/>
      <c r="I72" s="357"/>
      <c r="J72" s="351"/>
      <c r="K72" s="122">
        <f>'[3]INCERTITUDE OHM'!$U$189*2</f>
        <v>634.72927036678198</v>
      </c>
      <c r="L72" s="352"/>
      <c r="M72" s="353"/>
    </row>
    <row r="73" spans="1:13" x14ac:dyDescent="0.2">
      <c r="A73" s="369"/>
      <c r="B73" s="339"/>
      <c r="C73" s="339"/>
      <c r="D73" s="339"/>
      <c r="E73" s="340"/>
      <c r="F73" s="340"/>
      <c r="G73" s="340"/>
      <c r="H73" s="340"/>
      <c r="I73" s="340"/>
      <c r="J73" s="340"/>
      <c r="K73" s="339"/>
      <c r="L73" s="339"/>
      <c r="M73" s="339"/>
    </row>
    <row r="74" spans="1:13" x14ac:dyDescent="0.2">
      <c r="A74" s="94"/>
      <c r="B74" s="339"/>
      <c r="C74" s="339"/>
      <c r="D74" s="339"/>
      <c r="E74" s="340"/>
      <c r="F74" s="340"/>
      <c r="G74" s="340"/>
      <c r="H74" s="340"/>
      <c r="I74" s="340"/>
      <c r="J74" s="340"/>
      <c r="K74" s="339"/>
      <c r="L74" s="339"/>
      <c r="M74" s="339"/>
    </row>
    <row r="75" spans="1:13" x14ac:dyDescent="0.2">
      <c r="B75" s="339"/>
      <c r="C75" s="339"/>
      <c r="D75" s="339"/>
      <c r="E75" s="339"/>
      <c r="F75" s="339"/>
      <c r="G75" s="339"/>
      <c r="H75" s="339"/>
      <c r="I75" s="339"/>
      <c r="J75" s="339"/>
      <c r="K75" s="339"/>
      <c r="L75" s="339"/>
      <c r="M75" s="339"/>
    </row>
    <row r="76" spans="1:13" x14ac:dyDescent="0.2">
      <c r="B76" s="339"/>
      <c r="C76" s="339"/>
      <c r="D76" s="339"/>
      <c r="E76" s="339"/>
      <c r="F76" s="339"/>
      <c r="G76" s="339"/>
      <c r="H76" s="339"/>
      <c r="I76" s="339"/>
      <c r="J76" s="339"/>
      <c r="K76" s="339"/>
      <c r="L76" s="339"/>
      <c r="M76" s="339"/>
    </row>
    <row r="87" spans="1:13" x14ac:dyDescent="0.2">
      <c r="A87" s="339"/>
      <c r="B87" s="339"/>
      <c r="C87" s="339"/>
      <c r="D87" s="339"/>
      <c r="E87" s="339"/>
      <c r="F87" s="339"/>
      <c r="G87" s="339"/>
      <c r="H87" s="339"/>
      <c r="I87" s="339"/>
      <c r="J87" s="339"/>
      <c r="K87" s="339"/>
      <c r="L87" s="339"/>
      <c r="M87" s="339"/>
    </row>
    <row r="88" spans="1:13" x14ac:dyDescent="0.2">
      <c r="A88" s="339"/>
      <c r="B88" s="339"/>
      <c r="C88" s="339"/>
      <c r="D88" s="339"/>
      <c r="E88" s="339"/>
      <c r="F88" s="339"/>
      <c r="G88" s="339"/>
      <c r="H88" s="339"/>
      <c r="I88" s="339"/>
      <c r="J88" s="339"/>
      <c r="K88" s="339"/>
      <c r="L88" s="339"/>
      <c r="M88" s="339"/>
    </row>
    <row r="89" spans="1:13" x14ac:dyDescent="0.2">
      <c r="A89" s="361"/>
      <c r="B89" s="361"/>
      <c r="C89" s="361"/>
      <c r="D89" s="361"/>
      <c r="E89" s="361"/>
      <c r="F89" s="361"/>
      <c r="G89" s="361"/>
      <c r="H89" s="361"/>
      <c r="I89" s="361"/>
      <c r="J89" s="361"/>
      <c r="K89" s="361"/>
      <c r="L89" s="361"/>
      <c r="M89" s="361"/>
    </row>
    <row r="90" spans="1:13" x14ac:dyDescent="0.2">
      <c r="A90" s="339"/>
      <c r="B90" s="339"/>
      <c r="C90" s="339"/>
      <c r="D90" s="339"/>
      <c r="E90" s="339"/>
      <c r="F90" s="339"/>
      <c r="G90" s="339"/>
      <c r="H90" s="339"/>
      <c r="I90" s="339"/>
      <c r="J90" s="339"/>
      <c r="K90" s="339"/>
      <c r="L90" s="339"/>
      <c r="M90" s="339"/>
    </row>
    <row r="91" spans="1:13" x14ac:dyDescent="0.2">
      <c r="A91" s="339"/>
      <c r="B91" s="339"/>
      <c r="C91" s="339"/>
      <c r="D91" s="339"/>
      <c r="E91" s="339"/>
      <c r="F91" s="339"/>
      <c r="G91" s="339"/>
      <c r="H91" s="339"/>
      <c r="I91" s="339"/>
      <c r="J91" s="339"/>
      <c r="K91" s="339"/>
      <c r="L91" s="339"/>
      <c r="M91" s="339"/>
    </row>
    <row r="92" spans="1:13" x14ac:dyDescent="0.2">
      <c r="A92" s="339"/>
      <c r="B92" s="339"/>
      <c r="C92" s="339"/>
      <c r="D92" s="339"/>
      <c r="E92" s="339"/>
      <c r="F92" s="339"/>
      <c r="G92" s="339"/>
      <c r="H92" s="339"/>
      <c r="I92" s="339"/>
      <c r="J92" s="339"/>
      <c r="K92" s="339"/>
      <c r="L92" s="339"/>
      <c r="M92" s="339"/>
    </row>
    <row r="93" spans="1:13" x14ac:dyDescent="0.2">
      <c r="A93" s="339"/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39"/>
      <c r="M93" s="339"/>
    </row>
  </sheetData>
  <mergeCells count="20">
    <mergeCell ref="A89:M89"/>
    <mergeCell ref="A62:M62"/>
    <mergeCell ref="J7:M7"/>
    <mergeCell ref="A9:M9"/>
    <mergeCell ref="A10:M10"/>
    <mergeCell ref="A54:M54"/>
    <mergeCell ref="A55:M55"/>
    <mergeCell ref="A56:M56"/>
    <mergeCell ref="A52:M52"/>
    <mergeCell ref="H59:I59"/>
    <mergeCell ref="A2:M2"/>
    <mergeCell ref="A3:M3"/>
    <mergeCell ref="J59:M59"/>
    <mergeCell ref="A61:M61"/>
    <mergeCell ref="A4:M4"/>
    <mergeCell ref="A7:B7"/>
    <mergeCell ref="E7:F7"/>
    <mergeCell ref="H7:I7"/>
    <mergeCell ref="A59:B59"/>
    <mergeCell ref="E59:F5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 INCERTITUDE VOLT DC</vt:lpstr>
      <vt:lpstr>INCERTITUDE VOLT AC</vt:lpstr>
      <vt:lpstr>INCERTITUDE AMPERE DC</vt:lpstr>
      <vt:lpstr>INCERTITUDE AMPERE AC</vt:lpstr>
      <vt:lpstr>INCERTITUDE OHM</vt:lpstr>
      <vt:lpstr>correction VDC </vt:lpstr>
      <vt:lpstr>correction VAC</vt:lpstr>
      <vt:lpstr>correction IDC</vt:lpstr>
      <vt:lpstr>correction IAC</vt:lpstr>
      <vt:lpstr>correction ohm</vt:lpstr>
    </vt:vector>
  </TitlesOfParts>
  <Company>ERMECAM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Antoine</cp:lastModifiedBy>
  <cp:lastPrinted>2016-01-28T06:58:18Z</cp:lastPrinted>
  <dcterms:created xsi:type="dcterms:W3CDTF">2006-04-24T08:23:32Z</dcterms:created>
  <dcterms:modified xsi:type="dcterms:W3CDTF">2016-09-20T07:34:55Z</dcterms:modified>
</cp:coreProperties>
</file>