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Default Extension="emf" ContentType="image/x-emf"/>
  <Override PartName="/xl/charts/chart2.xml" ContentType="application/vnd.openxmlformats-officedocument.drawingml.chart+xml"/>
  <Override PartName="/xl/charts/chart3.xml" ContentType="application/vnd.openxmlformats-officedocument.drawingml.chart+xml"/>
  <Default Extension="jpeg" ContentType="image/jpeg"/>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charts/chart8.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fileSharing userName="Oberthur Technologies" reservationPassword="D965"/>
  <workbookPr defaultThemeVersion="124226"/>
  <bookViews>
    <workbookView xWindow="13605" yWindow="0" windowWidth="14940" windowHeight="12165" tabRatio="739"/>
  </bookViews>
  <sheets>
    <sheet name="Tableau de Suivi" sheetId="1" r:id="rId1"/>
    <sheet name="Codes" sheetId="2" r:id="rId2"/>
    <sheet name="AQL" sheetId="19" r:id="rId3"/>
    <sheet name="Feuil1" sheetId="20" r:id="rId4"/>
  </sheets>
  <externalReferences>
    <externalReference r:id="rId5"/>
    <externalReference r:id="rId6"/>
    <externalReference r:id="rId7"/>
    <externalReference r:id="rId8"/>
  </externalReferences>
  <definedNames>
    <definedName name="_________F06">{1,2,3,4,5,6,7}</definedName>
    <definedName name="_________r">{1;2;3;4;5;6}</definedName>
    <definedName name="_______F06">{1,2,3,4,5,6,7}</definedName>
    <definedName name="_______r">{1;2;3;4;5;6}</definedName>
    <definedName name="_____F06">{1,2,3,4,5,6,7}</definedName>
    <definedName name="_____r">{1;2;3;4;5;6}</definedName>
    <definedName name="____F06">{1,2,3,4,5,6,7}</definedName>
    <definedName name="____r">{1;2;3;4;5;6}</definedName>
    <definedName name="___F06">{1,2,3,4,5,6,7}</definedName>
    <definedName name="___r">{1;2;3;4;5;6}</definedName>
    <definedName name="__F06">{1,2,3,4,5,6,7}</definedName>
    <definedName name="__r">{1;2;3;4;5;6}</definedName>
    <definedName name="_F06">{1,2,3,4,5,6,7}</definedName>
    <definedName name="_xlnm._FilterDatabase" localSheetId="1" hidden="1">Codes!$A$65:$C$65</definedName>
    <definedName name="_xlnm._FilterDatabase" localSheetId="0" hidden="1">'Tableau de Suivi'!$A$4:$BK$620</definedName>
    <definedName name="_r">{1;2;3;4;5;6}</definedName>
    <definedName name="A">{1,2,3,4,5,6,7}</definedName>
    <definedName name="calendarDays">[1]Calendar!$A$8,[1]Calendar!$C$8,[1]Calendar!$E$8,[1]Calendar!$G$8,[1]Calendar!$I$8,[1]Calendar!$K$8,[1]Calendar!$M$8,[1]Calendar!$M$14,[1]Calendar!$K$14,[1]Calendar!$I$14,[1]Calendar!$G$14,[1]Calendar!$E$14,[1]Calendar!$C$14,[1]Calendar!$A$14,[1]Calendar!$A$20,[1]Calendar!$C$20,[1]Calendar!$E$20,[1]Calendar!$G$20,[1]Calendar!$I$20,[1]Calendar!$K$20,[1]Calendar!$M$20,[1]Calendar!$M$26,[1]Calendar!$K$26,[1]Calendar!$I$26,[1]Calendar!$G$26,[1]Calendar!$E$26,[1]Calendar!$C$26,[1]Calendar!$A$26,[1]Calendar!$A$32,[1]Calendar!$C$32,[1]Calendar!$E$32,[1]Calendar!$G$32,[1]Calendar!$I$32,[1]Calendar!$K$32,[1]Calendar!$M$32,[1]Calendar!$A$38,[1]Calendar!$C$38</definedName>
    <definedName name="calendarRange">[2]OT!$A$6:$IV$43</definedName>
    <definedName name="cellsRightOfDay">[1]Calendar!$B$8,[1]Calendar!$D$8,[1]Calendar!$F$8,[1]Calendar!$H$8,[1]Calendar!$J$8,[1]Calendar!$L$8,[1]Calendar!$N$8,[1]Calendar!$N$14,[1]Calendar!$L$14,[1]Calendar!$J$14,[1]Calendar!$H$14,[1]Calendar!$F$14,[1]Calendar!$D$14,[1]Calendar!$B$14,[1]Calendar!$B$20,[1]Calendar!$D$20,[1]Calendar!$F$20,[1]Calendar!$H$20,[1]Calendar!$J$20,[1]Calendar!$L$20,[1]Calendar!$N$20,[1]Calendar!$N$26,[1]Calendar!$L$26,[1]Calendar!$J$26,[1]Calendar!$H$26,[1]Calendar!$F$26,[1]Calendar!$D$26,[1]Calendar!$B$26,[1]Calendar!$B$32,[1]Calendar!$D$32,[1]Calendar!$F$32,[1]Calendar!$H$32,[1]Calendar!$J$32,[1]Calendar!$L$32,[1]Calendar!$N$32,[1]Calendar!$D$38,[1]Calendar!$B$38</definedName>
    <definedName name="données">'Tableau de Suivi'!$A$617:$P$621</definedName>
    <definedName name="F09b">{1,2,3,4,5,6,7}</definedName>
    <definedName name="_xlnm.Print_Titles" localSheetId="0">'Tableau de Suivi'!$1:$4</definedName>
    <definedName name="MonFirst">[3]Settings!$G$13</definedName>
    <definedName name="month">[2]OT!$C$3</definedName>
    <definedName name="monthName">[3]Settings!$G$6</definedName>
    <definedName name="monthNames">[3]Settings!$C$5:$C$16</definedName>
    <definedName name="OLE_LINK1" localSheetId="0">'Tableau de Suivi'!#REF!</definedName>
    <definedName name="OTcal">[4]Calendar!$A$8,[4]Calendar!$C$8,[4]Calendar!$E$8,[4]Calendar!$G$8,[4]Calendar!$I$8,[4]Calendar!$K$8,[4]Calendar!$M$8,[4]Calendar!$M$14,[4]Calendar!$K$14,[4]Calendar!$I$14,[4]Calendar!$G$14,[4]Calendar!$E$14,[4]Calendar!$C$14,[4]Calendar!$A$14,[4]Calendar!$A$20,[4]Calendar!$C$20,[4]Calendar!$E$20,[4]Calendar!$G$20,[4]Calendar!$I$20,[4]Calendar!$K$20,[4]Calendar!$M$20,[4]Calendar!$M$26,[4]Calendar!$K$26,[4]Calendar!$I$26,[4]Calendar!$G$26,[4]Calendar!$E$26,[4]Calendar!$C$26,[4]Calendar!$A$26,[4]Calendar!$A$32,[4]Calendar!$C$32,[4]Calendar!$E$32,[4]Calendar!$G$32,[4]Calendar!$I$32,[4]Calendar!$K$32,[4]Calendar!$M$32,[4]Calendar!$A$38,[4]Calendar!$C$38</definedName>
    <definedName name="Per">{1,2,3,4,5,6,7}</definedName>
    <definedName name="prout">{1,2,3,4,5,6,7}</definedName>
    <definedName name="q">{1,2,3,4,5,6,7}</definedName>
    <definedName name="valuevx">42.314159</definedName>
    <definedName name="w">{1,2,3,4,5,6,7}</definedName>
    <definedName name="weekday">{1,2,3,4,5,6,7}</definedName>
    <definedName name="weekday_dates">[1]Calendar!$C$8,[1]Calendar!$E$8,[1]Calendar!$G$8,[1]Calendar!$I$8,[1]Calendar!$K$8,[1]Calendar!$K$14,[1]Calendar!$I$14,[1]Calendar!$G$14,[1]Calendar!$E$14,[1]Calendar!$C$14,[1]Calendar!$C$20,[1]Calendar!$E$20,[1]Calendar!$G$20,[1]Calendar!$I$20,[1]Calendar!$K$20,[1]Calendar!$K$26,[1]Calendar!$I$26,[1]Calendar!$G$26,[1]Calendar!$E$26,[1]Calendar!$C$26,[1]Calendar!$C$32,[1]Calendar!$E$32,[1]Calendar!$G$32,[1]Calendar!$I$32,[1]Calendar!$K$32,[1]Calendar!$C$38</definedName>
    <definedName name="weekend_dates">[1]Calendar!$A$38,[1]Calendar!$A$32,[1]Calendar!$A$26,[1]Calendar!$A$20,[1]Calendar!$A$14,[1]Calendar!$A$8,[1]Calendar!$M$8,[1]Calendar!$M$14,[1]Calendar!$M$20,[1]Calendar!$M$26,[1]Calendar!$M$32</definedName>
    <definedName name="WeekNo">{1;2;3;4;5;6}</definedName>
    <definedName name="year">[2]OT!$F$3</definedName>
  </definedNames>
  <calcPr calcId="125725"/>
  <pivotCaches>
    <pivotCache cacheId="0" r:id="rId9"/>
  </pivotCaches>
</workbook>
</file>

<file path=xl/calcChain.xml><?xml version="1.0" encoding="utf-8"?>
<calcChain xmlns="http://schemas.openxmlformats.org/spreadsheetml/2006/main">
  <c r="AD11" i="1"/>
  <c r="AC6"/>
  <c r="AC7"/>
  <c r="AC8"/>
  <c r="AC9"/>
  <c r="AC10"/>
  <c r="AC11"/>
  <c r="AC12"/>
  <c r="AC13"/>
  <c r="AC14"/>
  <c r="AC15"/>
  <c r="AC16"/>
  <c r="AC17"/>
  <c r="AC18"/>
  <c r="AC19"/>
  <c r="AC20"/>
  <c r="AC21"/>
  <c r="AC22"/>
  <c r="AC23"/>
  <c r="AC24"/>
  <c r="AC25"/>
  <c r="AC26"/>
  <c r="AC27"/>
  <c r="AC28"/>
  <c r="AC29"/>
  <c r="AC30"/>
  <c r="AC31"/>
  <c r="U6"/>
  <c r="U7"/>
  <c r="U8"/>
  <c r="U9"/>
  <c r="U10"/>
  <c r="U11"/>
  <c r="U12"/>
  <c r="U13"/>
  <c r="U14"/>
  <c r="U15"/>
  <c r="U16"/>
  <c r="U17"/>
  <c r="U18"/>
  <c r="U19"/>
  <c r="U20"/>
  <c r="U21"/>
  <c r="U22"/>
  <c r="U23"/>
  <c r="U24"/>
  <c r="U25"/>
  <c r="U26"/>
  <c r="U27"/>
  <c r="U28"/>
  <c r="U29"/>
  <c r="U30"/>
  <c r="U31"/>
  <c r="P6"/>
  <c r="P7"/>
  <c r="P8"/>
  <c r="P9"/>
  <c r="P10"/>
  <c r="P11"/>
  <c r="P12"/>
  <c r="P13"/>
  <c r="P14"/>
  <c r="P15"/>
  <c r="P16"/>
  <c r="P17"/>
  <c r="P18"/>
  <c r="P19"/>
  <c r="P20"/>
  <c r="P21"/>
  <c r="P22"/>
  <c r="P23"/>
  <c r="P24"/>
  <c r="P25"/>
  <c r="P26"/>
  <c r="P27"/>
  <c r="P28"/>
  <c r="P29"/>
  <c r="P30"/>
  <c r="P31"/>
  <c r="AC5"/>
  <c r="P5"/>
  <c r="Y5"/>
  <c r="Y6"/>
  <c r="Y7"/>
  <c r="Y8"/>
  <c r="Y9"/>
  <c r="Y10"/>
  <c r="Y11"/>
  <c r="Y12"/>
  <c r="Y13"/>
  <c r="Y14"/>
  <c r="Y15"/>
  <c r="X6"/>
  <c r="X7"/>
  <c r="X8"/>
  <c r="X9"/>
  <c r="X10"/>
  <c r="X11"/>
  <c r="X12"/>
  <c r="X13"/>
  <c r="X14"/>
  <c r="X15"/>
  <c r="X5"/>
  <c r="AH9" l="1"/>
  <c r="AH11"/>
  <c r="AH12"/>
  <c r="AH13"/>
  <c r="AH14"/>
  <c r="AH15"/>
  <c r="AH16"/>
  <c r="U181" l="1"/>
  <c r="AG607" l="1"/>
  <c r="AG608"/>
  <c r="AG609"/>
  <c r="AN436" l="1"/>
  <c r="AN437"/>
  <c r="AN438"/>
  <c r="AN439"/>
  <c r="AN440"/>
  <c r="AN441"/>
  <c r="AN442"/>
  <c r="AN443"/>
  <c r="AN444"/>
  <c r="AN445"/>
  <c r="AN446"/>
  <c r="AN447"/>
  <c r="AN448"/>
  <c r="AN449"/>
  <c r="AN450"/>
  <c r="AN451"/>
  <c r="AN452"/>
  <c r="AN453"/>
  <c r="AN454"/>
  <c r="AN455"/>
  <c r="AN456"/>
  <c r="AN457"/>
  <c r="AN458"/>
  <c r="AN459"/>
  <c r="AN460"/>
  <c r="AN461"/>
  <c r="AN462"/>
  <c r="AN463"/>
  <c r="AN464"/>
  <c r="AN465"/>
  <c r="AN466"/>
  <c r="AN467"/>
  <c r="AN468"/>
  <c r="AN469"/>
  <c r="AN470"/>
  <c r="AN471"/>
  <c r="AN472"/>
  <c r="AN473"/>
  <c r="AN474"/>
  <c r="AN475"/>
  <c r="AN476"/>
  <c r="AN477"/>
  <c r="AN478"/>
  <c r="AN479"/>
  <c r="AN480"/>
  <c r="AN481"/>
  <c r="AN482"/>
  <c r="AN483"/>
  <c r="AN484"/>
  <c r="AN485"/>
  <c r="AN486"/>
  <c r="AN487"/>
  <c r="AN488"/>
  <c r="AN489"/>
  <c r="AN490"/>
  <c r="AN491"/>
  <c r="AN492"/>
  <c r="AN493"/>
  <c r="AN494"/>
  <c r="AN495"/>
  <c r="AN496"/>
  <c r="AN497"/>
  <c r="AN498"/>
  <c r="AN499"/>
  <c r="AN500"/>
  <c r="AN501"/>
  <c r="AN502"/>
  <c r="AN503"/>
  <c r="AN504"/>
  <c r="AN505"/>
  <c r="AN506"/>
  <c r="AN507"/>
  <c r="AN508"/>
  <c r="AN509"/>
  <c r="AN510"/>
  <c r="AN511"/>
  <c r="AN512"/>
  <c r="AN513"/>
  <c r="AN514"/>
  <c r="AN515"/>
  <c r="AN516"/>
  <c r="AN517"/>
  <c r="AN518"/>
  <c r="AN519"/>
  <c r="AN520"/>
  <c r="AN521"/>
  <c r="AN522"/>
  <c r="AN523"/>
  <c r="AN524"/>
  <c r="AN525"/>
  <c r="AN526"/>
  <c r="AN527"/>
  <c r="AN528"/>
  <c r="AN529"/>
  <c r="AN530"/>
  <c r="AN531"/>
  <c r="AN532"/>
  <c r="AN533"/>
  <c r="AN534"/>
  <c r="AN535"/>
  <c r="AN536"/>
  <c r="AN537"/>
  <c r="AF607"/>
  <c r="AF608"/>
  <c r="D474" l="1"/>
  <c r="AG474" s="1"/>
  <c r="D302"/>
  <c r="AG302" s="1"/>
  <c r="D230"/>
  <c r="AG230" s="1"/>
  <c r="D182"/>
  <c r="AG182" s="1"/>
  <c r="D166"/>
  <c r="AG166" s="1"/>
  <c r="D140"/>
  <c r="AG140" s="1"/>
  <c r="D89"/>
  <c r="AG89" s="1"/>
  <c r="D81"/>
  <c r="AG81" s="1"/>
  <c r="D31"/>
  <c r="AG31" s="1"/>
  <c r="L620"/>
  <c r="D425" l="1"/>
  <c r="AG425" s="1"/>
  <c r="D276"/>
  <c r="AG276" s="1"/>
  <c r="D268"/>
  <c r="AG268" s="1"/>
  <c r="D263"/>
  <c r="AG263" s="1"/>
  <c r="D254"/>
  <c r="AG254" s="1"/>
  <c r="D228"/>
  <c r="AG228" s="1"/>
  <c r="AB472" l="1"/>
  <c r="AB476"/>
  <c r="P543"/>
  <c r="P542"/>
  <c r="AB5"/>
  <c r="AB6"/>
  <c r="AB7"/>
  <c r="AB8"/>
  <c r="AB9"/>
  <c r="AB10"/>
  <c r="AB11"/>
  <c r="AB12"/>
  <c r="AB13"/>
  <c r="AB14"/>
  <c r="AB15"/>
  <c r="AB16"/>
  <c r="AB17"/>
  <c r="AB18"/>
  <c r="AB19"/>
  <c r="AB20"/>
  <c r="AB21"/>
  <c r="AB22"/>
  <c r="AB23"/>
  <c r="AB24"/>
  <c r="AB25"/>
  <c r="AB26"/>
  <c r="AB27"/>
  <c r="AB28"/>
  <c r="AB29"/>
  <c r="AB30"/>
  <c r="AB31"/>
  <c r="AB32"/>
  <c r="AB33"/>
  <c r="AB34"/>
  <c r="AB35"/>
  <c r="AB36"/>
  <c r="AB37"/>
  <c r="AB38"/>
  <c r="AB39"/>
  <c r="AB40"/>
  <c r="AB41"/>
  <c r="AB42"/>
  <c r="AB43"/>
  <c r="AB44"/>
  <c r="AB45"/>
  <c r="AB46"/>
  <c r="AB47"/>
  <c r="AB48"/>
  <c r="AB49"/>
  <c r="AB50"/>
  <c r="AB51"/>
  <c r="AB52"/>
  <c r="AB53"/>
  <c r="AB54"/>
  <c r="AB55"/>
  <c r="AB56"/>
  <c r="AB57"/>
  <c r="AB58"/>
  <c r="AB59"/>
  <c r="AB60"/>
  <c r="AB61"/>
  <c r="AB62"/>
  <c r="AB63"/>
  <c r="AB64"/>
  <c r="AB65"/>
  <c r="AB66"/>
  <c r="AB67"/>
  <c r="AB68"/>
  <c r="AB69"/>
  <c r="AB70"/>
  <c r="AB71"/>
  <c r="AB72"/>
  <c r="AB73"/>
  <c r="AB74"/>
  <c r="AB75"/>
  <c r="AB76"/>
  <c r="AB77"/>
  <c r="AB78"/>
  <c r="AB79"/>
  <c r="AB80"/>
  <c r="AB81"/>
  <c r="AB82"/>
  <c r="AB83"/>
  <c r="AB84"/>
  <c r="AB85"/>
  <c r="AB86"/>
  <c r="AB87"/>
  <c r="AB88"/>
  <c r="AB89"/>
  <c r="AB90"/>
  <c r="AB91"/>
  <c r="AB92"/>
  <c r="AB93"/>
  <c r="AB94"/>
  <c r="AB95"/>
  <c r="AB96"/>
  <c r="AB97"/>
  <c r="AB98"/>
  <c r="AB99"/>
  <c r="AB100"/>
  <c r="AB101"/>
  <c r="AB102"/>
  <c r="AB103"/>
  <c r="AB104"/>
  <c r="AB105"/>
  <c r="AB106"/>
  <c r="AB107"/>
  <c r="AB108"/>
  <c r="AB109"/>
  <c r="AB110"/>
  <c r="AB111"/>
  <c r="AB112"/>
  <c r="AB113"/>
  <c r="AB114"/>
  <c r="AB115"/>
  <c r="AB116"/>
  <c r="AB117"/>
  <c r="AB118"/>
  <c r="AB119"/>
  <c r="AB120"/>
  <c r="AB121"/>
  <c r="AB122"/>
  <c r="AB123"/>
  <c r="AB124"/>
  <c r="AB125"/>
  <c r="AB126"/>
  <c r="AB127"/>
  <c r="AB128"/>
  <c r="AB129"/>
  <c r="AB130"/>
  <c r="AB131"/>
  <c r="AB132"/>
  <c r="AB133"/>
  <c r="AB134"/>
  <c r="AB135"/>
  <c r="AB136"/>
  <c r="AB137"/>
  <c r="AB138"/>
  <c r="AB139"/>
  <c r="AB140"/>
  <c r="AB141"/>
  <c r="AB142"/>
  <c r="AB143"/>
  <c r="AB144"/>
  <c r="AB145"/>
  <c r="AB146"/>
  <c r="AB147"/>
  <c r="AB148"/>
  <c r="AB149"/>
  <c r="AB150"/>
  <c r="AB151"/>
  <c r="AB152"/>
  <c r="AB153"/>
  <c r="AB154"/>
  <c r="AB155"/>
  <c r="AB156"/>
  <c r="AB157"/>
  <c r="AB158"/>
  <c r="AB159"/>
  <c r="AB160"/>
  <c r="AB161"/>
  <c r="AB162"/>
  <c r="AB163"/>
  <c r="AB164"/>
  <c r="AB165"/>
  <c r="AB166"/>
  <c r="AB167"/>
  <c r="AB168"/>
  <c r="AB169"/>
  <c r="AB170"/>
  <c r="AB171"/>
  <c r="AB172"/>
  <c r="AB173"/>
  <c r="AB174"/>
  <c r="AB175"/>
  <c r="AB176"/>
  <c r="AB177"/>
  <c r="AB178"/>
  <c r="AB179"/>
  <c r="AB180"/>
  <c r="AB181"/>
  <c r="AM604"/>
  <c r="AM605"/>
  <c r="AM606"/>
  <c r="AB606"/>
  <c r="V606"/>
  <c r="P606"/>
  <c r="U606"/>
  <c r="AN606"/>
  <c r="C606"/>
  <c r="D606"/>
  <c r="AG606" s="1"/>
  <c r="AM538"/>
  <c r="AH596"/>
  <c r="AH598"/>
  <c r="AH605"/>
  <c r="AB605"/>
  <c r="V605"/>
  <c r="P605"/>
  <c r="U605"/>
  <c r="AN605"/>
  <c r="C605"/>
  <c r="D605"/>
  <c r="AG605" s="1"/>
  <c r="AH604"/>
  <c r="AB604"/>
  <c r="V604"/>
  <c r="P604"/>
  <c r="U604"/>
  <c r="AN604"/>
  <c r="D604"/>
  <c r="AG604" s="1"/>
  <c r="C604"/>
  <c r="AB603"/>
  <c r="V603"/>
  <c r="P603"/>
  <c r="U603"/>
  <c r="AN603"/>
  <c r="C603"/>
  <c r="D603"/>
  <c r="AG603" s="1"/>
  <c r="AM603"/>
  <c r="AH602"/>
  <c r="AB602"/>
  <c r="V602"/>
  <c r="P602"/>
  <c r="U602"/>
  <c r="AN602"/>
  <c r="C602"/>
  <c r="D602"/>
  <c r="AG602" s="1"/>
  <c r="AM602"/>
  <c r="AB601"/>
  <c r="V601"/>
  <c r="P601"/>
  <c r="U601"/>
  <c r="AN601"/>
  <c r="C601"/>
  <c r="D601"/>
  <c r="AG601" s="1"/>
  <c r="AM601"/>
  <c r="AM600"/>
  <c r="AN600"/>
  <c r="AB600"/>
  <c r="V600"/>
  <c r="P600"/>
  <c r="U600"/>
  <c r="C600"/>
  <c r="D600"/>
  <c r="AG600" s="1"/>
  <c r="AH599"/>
  <c r="V599"/>
  <c r="U599"/>
  <c r="AB599"/>
  <c r="P599"/>
  <c r="O599"/>
  <c r="AN599" s="1"/>
  <c r="C599"/>
  <c r="D599"/>
  <c r="AG599" s="1"/>
  <c r="AB598"/>
  <c r="V598"/>
  <c r="P598"/>
  <c r="U598"/>
  <c r="C598"/>
  <c r="D598"/>
  <c r="AG598" s="1"/>
  <c r="M8" i="19"/>
  <c r="AB597" i="1"/>
  <c r="V597"/>
  <c r="P597"/>
  <c r="U597"/>
  <c r="C597"/>
  <c r="D597"/>
  <c r="AG597" s="1"/>
  <c r="AM545"/>
  <c r="AM546"/>
  <c r="AM547"/>
  <c r="AM548"/>
  <c r="AM549"/>
  <c r="AM550"/>
  <c r="AM551"/>
  <c r="AM552"/>
  <c r="AM553"/>
  <c r="AM554"/>
  <c r="AM555"/>
  <c r="AM556"/>
  <c r="AM557"/>
  <c r="AM558"/>
  <c r="AM559"/>
  <c r="AM560"/>
  <c r="AM561"/>
  <c r="AM562"/>
  <c r="AM563"/>
  <c r="AM564"/>
  <c r="AM565"/>
  <c r="AM566"/>
  <c r="AM567"/>
  <c r="AM568"/>
  <c r="AM569"/>
  <c r="AM570"/>
  <c r="AM571"/>
  <c r="AM572"/>
  <c r="AM573"/>
  <c r="AM574"/>
  <c r="AM575"/>
  <c r="AM576"/>
  <c r="AM577"/>
  <c r="AM578"/>
  <c r="AM579"/>
  <c r="AM580"/>
  <c r="AM581"/>
  <c r="AM582"/>
  <c r="AM583"/>
  <c r="AM584"/>
  <c r="AM585"/>
  <c r="AM586"/>
  <c r="AM587"/>
  <c r="AM588"/>
  <c r="AM589"/>
  <c r="AM590"/>
  <c r="AM591"/>
  <c r="AM592"/>
  <c r="AM593"/>
  <c r="AM594"/>
  <c r="AM595"/>
  <c r="AM596"/>
  <c r="AM597"/>
  <c r="AM598"/>
  <c r="AM599"/>
  <c r="AM609"/>
  <c r="AN586"/>
  <c r="AN587"/>
  <c r="AN588"/>
  <c r="AN589"/>
  <c r="AN590"/>
  <c r="AN591"/>
  <c r="AN592"/>
  <c r="AN593"/>
  <c r="AN594"/>
  <c r="AN595"/>
  <c r="AN596"/>
  <c r="AN597"/>
  <c r="AN598"/>
  <c r="AN609"/>
  <c r="V596"/>
  <c r="AB596"/>
  <c r="P596"/>
  <c r="U596"/>
  <c r="C596"/>
  <c r="D596"/>
  <c r="AG596" s="1"/>
  <c r="AB595"/>
  <c r="P595"/>
  <c r="P594"/>
  <c r="P593"/>
  <c r="P592"/>
  <c r="P591"/>
  <c r="P590"/>
  <c r="V595"/>
  <c r="U595"/>
  <c r="C595"/>
  <c r="D595"/>
  <c r="AG595" s="1"/>
  <c r="AB594"/>
  <c r="V594"/>
  <c r="U594"/>
  <c r="C594"/>
  <c r="D594"/>
  <c r="AG594" s="1"/>
  <c r="AB593"/>
  <c r="V593"/>
  <c r="U593"/>
  <c r="D593"/>
  <c r="AG593" s="1"/>
  <c r="C593"/>
  <c r="AH592"/>
  <c r="AB592"/>
  <c r="V592"/>
  <c r="U592"/>
  <c r="C592"/>
  <c r="D592"/>
  <c r="AG592" s="1"/>
  <c r="AB590"/>
  <c r="V590"/>
  <c r="AB591"/>
  <c r="V591"/>
  <c r="U591"/>
  <c r="C591"/>
  <c r="D591"/>
  <c r="AG591" s="1"/>
  <c r="U590"/>
  <c r="C590"/>
  <c r="D590"/>
  <c r="AG590" s="1"/>
  <c r="AH589"/>
  <c r="AB589"/>
  <c r="U589"/>
  <c r="V589"/>
  <c r="P589"/>
  <c r="D589"/>
  <c r="AG589" s="1"/>
  <c r="C589"/>
  <c r="AH588"/>
  <c r="AB588"/>
  <c r="V588"/>
  <c r="U588"/>
  <c r="P588"/>
  <c r="C588"/>
  <c r="D588"/>
  <c r="AG588" s="1"/>
  <c r="AH587"/>
  <c r="AB587"/>
  <c r="V587"/>
  <c r="U587"/>
  <c r="P587"/>
  <c r="C587"/>
  <c r="D587"/>
  <c r="AG587" s="1"/>
  <c r="AH586"/>
  <c r="AB586"/>
  <c r="V586"/>
  <c r="U586"/>
  <c r="P586"/>
  <c r="C586"/>
  <c r="D586"/>
  <c r="AG586" s="1"/>
  <c r="AB585"/>
  <c r="V585"/>
  <c r="U585"/>
  <c r="P585"/>
  <c r="AN585"/>
  <c r="C585"/>
  <c r="D585"/>
  <c r="AG585" s="1"/>
  <c r="AH584"/>
  <c r="AB584"/>
  <c r="V584"/>
  <c r="U584"/>
  <c r="P584"/>
  <c r="AN584"/>
  <c r="C584"/>
  <c r="D584"/>
  <c r="AG584" s="1"/>
  <c r="AN583"/>
  <c r="P583"/>
  <c r="AB583"/>
  <c r="V583"/>
  <c r="U583"/>
  <c r="AB582"/>
  <c r="V582"/>
  <c r="U582"/>
  <c r="P582"/>
  <c r="AN582"/>
  <c r="AB581"/>
  <c r="V581"/>
  <c r="U581"/>
  <c r="P581"/>
  <c r="AN581"/>
  <c r="D583"/>
  <c r="AG583" s="1"/>
  <c r="C583"/>
  <c r="D582"/>
  <c r="AG582" s="1"/>
  <c r="C582"/>
  <c r="C581"/>
  <c r="D581"/>
  <c r="AG581" s="1"/>
  <c r="V580"/>
  <c r="AB580"/>
  <c r="P580"/>
  <c r="U580"/>
  <c r="AN580"/>
  <c r="C580"/>
  <c r="D580"/>
  <c r="AG580" s="1"/>
  <c r="AB579"/>
  <c r="V579"/>
  <c r="P579"/>
  <c r="U579"/>
  <c r="AN579"/>
  <c r="C579"/>
  <c r="D579"/>
  <c r="AG579" s="1"/>
  <c r="AB578"/>
  <c r="V578"/>
  <c r="P578"/>
  <c r="U578"/>
  <c r="AN578"/>
  <c r="AB577"/>
  <c r="V577"/>
  <c r="P577"/>
  <c r="U577"/>
  <c r="AN577"/>
  <c r="AB576"/>
  <c r="V576"/>
  <c r="P576"/>
  <c r="U576"/>
  <c r="AN576"/>
  <c r="D577"/>
  <c r="AG577" s="1"/>
  <c r="D578"/>
  <c r="AG578" s="1"/>
  <c r="C577"/>
  <c r="C578"/>
  <c r="C576"/>
  <c r="D576"/>
  <c r="AG576" s="1"/>
  <c r="P575"/>
  <c r="P574"/>
  <c r="V575"/>
  <c r="AB575"/>
  <c r="U575"/>
  <c r="AN575"/>
  <c r="C575"/>
  <c r="D575"/>
  <c r="AG575" s="1"/>
  <c r="AB574"/>
  <c r="V574"/>
  <c r="U574"/>
  <c r="AN574"/>
  <c r="C574"/>
  <c r="D574"/>
  <c r="AG574" s="1"/>
  <c r="AH573"/>
  <c r="AB573"/>
  <c r="V573"/>
  <c r="P573"/>
  <c r="U573"/>
  <c r="AN573"/>
  <c r="C573"/>
  <c r="D573"/>
  <c r="AG573" s="1"/>
  <c r="V572"/>
  <c r="AB572"/>
  <c r="P572"/>
  <c r="U572"/>
  <c r="AN572"/>
  <c r="C572"/>
  <c r="D572"/>
  <c r="AG572" s="1"/>
  <c r="AH571"/>
  <c r="V571"/>
  <c r="AB571"/>
  <c r="P571"/>
  <c r="U571"/>
  <c r="AN571"/>
  <c r="C571"/>
  <c r="D571"/>
  <c r="AG571" s="1"/>
  <c r="V570"/>
  <c r="AB570"/>
  <c r="P570"/>
  <c r="U570"/>
  <c r="AN570"/>
  <c r="D569"/>
  <c r="AG569" s="1"/>
  <c r="D570"/>
  <c r="AG570" s="1"/>
  <c r="C570"/>
  <c r="AH569"/>
  <c r="AB569"/>
  <c r="V569"/>
  <c r="U569"/>
  <c r="P569"/>
  <c r="C569"/>
  <c r="C568"/>
  <c r="AB568"/>
  <c r="V568"/>
  <c r="P568"/>
  <c r="U568"/>
  <c r="AN568"/>
  <c r="D568"/>
  <c r="AG568" s="1"/>
  <c r="AH567"/>
  <c r="AB567"/>
  <c r="V567"/>
  <c r="U567"/>
  <c r="P567"/>
  <c r="AN567"/>
  <c r="D567"/>
  <c r="AG567" s="1"/>
  <c r="AH557"/>
  <c r="V566"/>
  <c r="AB566"/>
  <c r="P566"/>
  <c r="U566"/>
  <c r="AN566"/>
  <c r="C566"/>
  <c r="D566"/>
  <c r="AG566" s="1"/>
  <c r="AB565"/>
  <c r="V565"/>
  <c r="P565"/>
  <c r="U565"/>
  <c r="AN565"/>
  <c r="C565"/>
  <c r="D565"/>
  <c r="AG565" s="1"/>
  <c r="H37" i="19"/>
  <c r="E37"/>
  <c r="H36"/>
  <c r="E36"/>
  <c r="H35"/>
  <c r="E35"/>
  <c r="H34"/>
  <c r="E34"/>
  <c r="H33"/>
  <c r="E33"/>
  <c r="H32"/>
  <c r="E32"/>
  <c r="H31"/>
  <c r="E31"/>
  <c r="H30"/>
  <c r="E30"/>
  <c r="H29"/>
  <c r="E29"/>
  <c r="H28"/>
  <c r="E28"/>
  <c r="O7"/>
  <c r="M7"/>
  <c r="O6"/>
  <c r="M6"/>
  <c r="O5"/>
  <c r="M5"/>
  <c r="O4"/>
  <c r="M4"/>
  <c r="O3"/>
  <c r="M3"/>
  <c r="O2"/>
  <c r="M2"/>
  <c r="AC577" i="1" l="1"/>
  <c r="AD577" s="1"/>
  <c r="AH577" s="1"/>
  <c r="AC584"/>
  <c r="AD584" s="1"/>
  <c r="AE584" s="1"/>
  <c r="AC585"/>
  <c r="AD585" s="1"/>
  <c r="AE585" s="1"/>
  <c r="AC592"/>
  <c r="AD592" s="1"/>
  <c r="AE592" s="1"/>
  <c r="AC596"/>
  <c r="AD596" s="1"/>
  <c r="AE596" s="1"/>
  <c r="AC565"/>
  <c r="AD565" s="1"/>
  <c r="AH565" s="1"/>
  <c r="AC581"/>
  <c r="AD581" s="1"/>
  <c r="AC591"/>
  <c r="AD591" s="1"/>
  <c r="AE591" s="1"/>
  <c r="AC590"/>
  <c r="AD590" s="1"/>
  <c r="AE590" s="1"/>
  <c r="AC587"/>
  <c r="AD587" s="1"/>
  <c r="AE587" s="1"/>
  <c r="AC567"/>
  <c r="AD567" s="1"/>
  <c r="AE567" s="1"/>
  <c r="AC568"/>
  <c r="AD568" s="1"/>
  <c r="AC582"/>
  <c r="AD582" s="1"/>
  <c r="AC588"/>
  <c r="AD588" s="1"/>
  <c r="AE588" s="1"/>
  <c r="AC597"/>
  <c r="AD597" s="1"/>
  <c r="AC603"/>
  <c r="AD603" s="1"/>
  <c r="AH603" s="1"/>
  <c r="AC566"/>
  <c r="AD566" s="1"/>
  <c r="AE566" s="1"/>
  <c r="AC579"/>
  <c r="AD579" s="1"/>
  <c r="AH579" s="1"/>
  <c r="AC606"/>
  <c r="AD606" s="1"/>
  <c r="AE606" s="1"/>
  <c r="AC578"/>
  <c r="AD578" s="1"/>
  <c r="AH578" s="1"/>
  <c r="AC580"/>
  <c r="AD580" s="1"/>
  <c r="AH580" s="1"/>
  <c r="AC570"/>
  <c r="AC576"/>
  <c r="AD576" s="1"/>
  <c r="AH576" s="1"/>
  <c r="AC583"/>
  <c r="AD583" s="1"/>
  <c r="AC589"/>
  <c r="AD589" s="1"/>
  <c r="AE589" s="1"/>
  <c r="AC595"/>
  <c r="AD595" s="1"/>
  <c r="AE595" s="1"/>
  <c r="AC598"/>
  <c r="AD598" s="1"/>
  <c r="AE598" s="1"/>
  <c r="AC601"/>
  <c r="AD601" s="1"/>
  <c r="AC602"/>
  <c r="AD602" s="1"/>
  <c r="AE602" s="1"/>
  <c r="AC604"/>
  <c r="AC605"/>
  <c r="AD605" s="1"/>
  <c r="AE605" s="1"/>
  <c r="AC571"/>
  <c r="AD571" s="1"/>
  <c r="AE571" s="1"/>
  <c r="AC572"/>
  <c r="AD572" s="1"/>
  <c r="AH572" s="1"/>
  <c r="AC575"/>
  <c r="AD575" s="1"/>
  <c r="AE575" s="1"/>
  <c r="AC594"/>
  <c r="AD594" s="1"/>
  <c r="AE594" s="1"/>
  <c r="AC569"/>
  <c r="AD569" s="1"/>
  <c r="AE569" s="1"/>
  <c r="AC573"/>
  <c r="AD573" s="1"/>
  <c r="AE573" s="1"/>
  <c r="AC574"/>
  <c r="AC593"/>
  <c r="AD593" s="1"/>
  <c r="AE593" s="1"/>
  <c r="AC599"/>
  <c r="AD599" s="1"/>
  <c r="AE599" s="1"/>
  <c r="AC600"/>
  <c r="AD600" s="1"/>
  <c r="AE600" s="1"/>
  <c r="AH606"/>
  <c r="AD604"/>
  <c r="AE604" s="1"/>
  <c r="AC586"/>
  <c r="AD586" s="1"/>
  <c r="AE586" s="1"/>
  <c r="AD570"/>
  <c r="AE570" s="1"/>
  <c r="AD574"/>
  <c r="AE574" s="1"/>
  <c r="AH575"/>
  <c r="AH566"/>
  <c r="AH560"/>
  <c r="AH563"/>
  <c r="AB564"/>
  <c r="V564"/>
  <c r="P564"/>
  <c r="U564"/>
  <c r="AN564"/>
  <c r="C564"/>
  <c r="D564"/>
  <c r="AG564" s="1"/>
  <c r="AB563"/>
  <c r="V563"/>
  <c r="P563"/>
  <c r="U563"/>
  <c r="AN563"/>
  <c r="C563"/>
  <c r="D563"/>
  <c r="AG563" s="1"/>
  <c r="AB562"/>
  <c r="V562"/>
  <c r="P562"/>
  <c r="U562"/>
  <c r="AN562"/>
  <c r="C562"/>
  <c r="D562"/>
  <c r="AG562" s="1"/>
  <c r="AB561"/>
  <c r="V561"/>
  <c r="P561"/>
  <c r="U561"/>
  <c r="AN561"/>
  <c r="C561"/>
  <c r="D561"/>
  <c r="AG561" s="1"/>
  <c r="AH556"/>
  <c r="AN560"/>
  <c r="AB560"/>
  <c r="V560"/>
  <c r="P560"/>
  <c r="U560"/>
  <c r="C560"/>
  <c r="D560"/>
  <c r="AG560" s="1"/>
  <c r="AH558"/>
  <c r="V557"/>
  <c r="AM544"/>
  <c r="AN558"/>
  <c r="AN559"/>
  <c r="AN569"/>
  <c r="AP586" l="1"/>
  <c r="AP605"/>
  <c r="AP571"/>
  <c r="AP591"/>
  <c r="AP593"/>
  <c r="AP573"/>
  <c r="AP569"/>
  <c r="AP602"/>
  <c r="AP596"/>
  <c r="AP570"/>
  <c r="AP600"/>
  <c r="AP566"/>
  <c r="AP590"/>
  <c r="AP574"/>
  <c r="AP589"/>
  <c r="AP594"/>
  <c r="AP567"/>
  <c r="AP604"/>
  <c r="AP592"/>
  <c r="AP575"/>
  <c r="AP595"/>
  <c r="AP587"/>
  <c r="AP584"/>
  <c r="AP585"/>
  <c r="AP598"/>
  <c r="AP599"/>
  <c r="AP588"/>
  <c r="AC561"/>
  <c r="AD561" s="1"/>
  <c r="AE561" s="1"/>
  <c r="AC562"/>
  <c r="AD562" s="1"/>
  <c r="AE562" s="1"/>
  <c r="AC563"/>
  <c r="AD563" s="1"/>
  <c r="AE563" s="1"/>
  <c r="AC564"/>
  <c r="AD564" s="1"/>
  <c r="AE564" s="1"/>
  <c r="AC560"/>
  <c r="AD560" s="1"/>
  <c r="AE560" s="1"/>
  <c r="AE603"/>
  <c r="AH600"/>
  <c r="AE597"/>
  <c r="AH597"/>
  <c r="AE601"/>
  <c r="AH601"/>
  <c r="AE579"/>
  <c r="AE580"/>
  <c r="AE582"/>
  <c r="AH582"/>
  <c r="AE581"/>
  <c r="AH581"/>
  <c r="AE583"/>
  <c r="AH583"/>
  <c r="AE577"/>
  <c r="AE572"/>
  <c r="AE576"/>
  <c r="AE578"/>
  <c r="AE565"/>
  <c r="AH570"/>
  <c r="AH574"/>
  <c r="AE568"/>
  <c r="AH568"/>
  <c r="AH564"/>
  <c r="AB559"/>
  <c r="V559"/>
  <c r="P559"/>
  <c r="U559"/>
  <c r="C559"/>
  <c r="D559"/>
  <c r="AG559" s="1"/>
  <c r="AB558"/>
  <c r="V558"/>
  <c r="P558"/>
  <c r="U558"/>
  <c r="C558"/>
  <c r="D558"/>
  <c r="AG558" s="1"/>
  <c r="AB557"/>
  <c r="P557"/>
  <c r="U557"/>
  <c r="AN557"/>
  <c r="C557"/>
  <c r="D557"/>
  <c r="AG557" s="1"/>
  <c r="P556"/>
  <c r="AB556"/>
  <c r="V556"/>
  <c r="AN556"/>
  <c r="C556"/>
  <c r="D556"/>
  <c r="AG556" s="1"/>
  <c r="AB555"/>
  <c r="C555"/>
  <c r="D555"/>
  <c r="AG555" s="1"/>
  <c r="V555"/>
  <c r="P555"/>
  <c r="AN555"/>
  <c r="U555"/>
  <c r="U556"/>
  <c r="V554"/>
  <c r="AB554"/>
  <c r="P554"/>
  <c r="U554"/>
  <c r="AN554"/>
  <c r="C554"/>
  <c r="D554"/>
  <c r="AG554" s="1"/>
  <c r="AB553"/>
  <c r="V553"/>
  <c r="P553"/>
  <c r="U553"/>
  <c r="C553"/>
  <c r="D553"/>
  <c r="AG553" s="1"/>
  <c r="AB552"/>
  <c r="V552"/>
  <c r="P552"/>
  <c r="U552"/>
  <c r="AB551"/>
  <c r="V551"/>
  <c r="P551"/>
  <c r="U551"/>
  <c r="C552"/>
  <c r="D552"/>
  <c r="AG552" s="1"/>
  <c r="C551"/>
  <c r="D551"/>
  <c r="AG551" s="1"/>
  <c r="AH539"/>
  <c r="AH542"/>
  <c r="AH543"/>
  <c r="AH547"/>
  <c r="AH548"/>
  <c r="AH549"/>
  <c r="AB550"/>
  <c r="V550"/>
  <c r="P550"/>
  <c r="U550"/>
  <c r="C550"/>
  <c r="D550"/>
  <c r="AG550" s="1"/>
  <c r="AB549"/>
  <c r="V549"/>
  <c r="U549"/>
  <c r="P549"/>
  <c r="C549"/>
  <c r="D549"/>
  <c r="AG549" s="1"/>
  <c r="AB548"/>
  <c r="V548"/>
  <c r="U548"/>
  <c r="P548"/>
  <c r="C548"/>
  <c r="D548"/>
  <c r="AG548" s="1"/>
  <c r="AB547"/>
  <c r="V547"/>
  <c r="U547"/>
  <c r="P547"/>
  <c r="C547"/>
  <c r="D547"/>
  <c r="AG547" s="1"/>
  <c r="AB546"/>
  <c r="V546"/>
  <c r="U546"/>
  <c r="P546"/>
  <c r="C546"/>
  <c r="D546"/>
  <c r="AG546" s="1"/>
  <c r="AB545"/>
  <c r="V545"/>
  <c r="U545"/>
  <c r="P545"/>
  <c r="C545"/>
  <c r="D545"/>
  <c r="AG545" s="1"/>
  <c r="AN545"/>
  <c r="AN546"/>
  <c r="AN547"/>
  <c r="AN548"/>
  <c r="AN549"/>
  <c r="AN550"/>
  <c r="AN551"/>
  <c r="AN552"/>
  <c r="AN553"/>
  <c r="AN538"/>
  <c r="AN539"/>
  <c r="AN540"/>
  <c r="AN541"/>
  <c r="AN542"/>
  <c r="AN543"/>
  <c r="AN544"/>
  <c r="AM543"/>
  <c r="AM542"/>
  <c r="AM462"/>
  <c r="AM463"/>
  <c r="AM464"/>
  <c r="AM465"/>
  <c r="AM466"/>
  <c r="AM467"/>
  <c r="AM468"/>
  <c r="AM469"/>
  <c r="AM470"/>
  <c r="AM471"/>
  <c r="AM472"/>
  <c r="AM473"/>
  <c r="AM474"/>
  <c r="AM475"/>
  <c r="AM476"/>
  <c r="AM477"/>
  <c r="AM478"/>
  <c r="AM479"/>
  <c r="AM480"/>
  <c r="AM481"/>
  <c r="AM482"/>
  <c r="AM483"/>
  <c r="AM484"/>
  <c r="AM485"/>
  <c r="AM486"/>
  <c r="AM487"/>
  <c r="AM488"/>
  <c r="AM489"/>
  <c r="AM490"/>
  <c r="AM491"/>
  <c r="AM492"/>
  <c r="AM493"/>
  <c r="AM494"/>
  <c r="AM495"/>
  <c r="AM496"/>
  <c r="AM497"/>
  <c r="AM498"/>
  <c r="AM499"/>
  <c r="AM500"/>
  <c r="AM501"/>
  <c r="AM502"/>
  <c r="AM503"/>
  <c r="AM504"/>
  <c r="AM505"/>
  <c r="AM506"/>
  <c r="AM507"/>
  <c r="AM508"/>
  <c r="AM509"/>
  <c r="AM510"/>
  <c r="AM511"/>
  <c r="AM512"/>
  <c r="AM513"/>
  <c r="AM514"/>
  <c r="AM515"/>
  <c r="AM516"/>
  <c r="AM517"/>
  <c r="AM518"/>
  <c r="AM519"/>
  <c r="AM520"/>
  <c r="AM521"/>
  <c r="AM522"/>
  <c r="AM523"/>
  <c r="AM524"/>
  <c r="AM525"/>
  <c r="AM526"/>
  <c r="AM527"/>
  <c r="AM528"/>
  <c r="AM529"/>
  <c r="AM530"/>
  <c r="AM531"/>
  <c r="AM532"/>
  <c r="AM533"/>
  <c r="AM534"/>
  <c r="AM535"/>
  <c r="AM536"/>
  <c r="AM537"/>
  <c r="AM539"/>
  <c r="AM540"/>
  <c r="AM541"/>
  <c r="AB544"/>
  <c r="V544"/>
  <c r="U544"/>
  <c r="P544"/>
  <c r="D544"/>
  <c r="AG544" s="1"/>
  <c r="C544"/>
  <c r="AB543"/>
  <c r="V543"/>
  <c r="AC543"/>
  <c r="U543"/>
  <c r="C543"/>
  <c r="D543"/>
  <c r="AG543" s="1"/>
  <c r="AP578" l="1"/>
  <c r="AP565"/>
  <c r="AP581"/>
  <c r="AP597"/>
  <c r="AP561"/>
  <c r="AP568"/>
  <c r="AP577"/>
  <c r="AP579"/>
  <c r="AP564"/>
  <c r="AP572"/>
  <c r="AP580"/>
  <c r="AP562"/>
  <c r="AP563"/>
  <c r="AP560"/>
  <c r="AP583"/>
  <c r="AP601"/>
  <c r="AP576"/>
  <c r="AP582"/>
  <c r="AP603"/>
  <c r="AC548"/>
  <c r="AD548" s="1"/>
  <c r="AE548" s="1"/>
  <c r="AC549"/>
  <c r="AD549" s="1"/>
  <c r="AE549" s="1"/>
  <c r="AC550"/>
  <c r="AD550" s="1"/>
  <c r="AH550" s="1"/>
  <c r="AC559"/>
  <c r="AD559" s="1"/>
  <c r="AC551"/>
  <c r="AD551" s="1"/>
  <c r="AE551" s="1"/>
  <c r="AC544"/>
  <c r="AD544" s="1"/>
  <c r="AH544" s="1"/>
  <c r="AC552"/>
  <c r="AD552" s="1"/>
  <c r="AH552" s="1"/>
  <c r="AC545"/>
  <c r="AD545" s="1"/>
  <c r="AC555"/>
  <c r="AD555" s="1"/>
  <c r="AE555" s="1"/>
  <c r="AC546"/>
  <c r="AD546" s="1"/>
  <c r="AC553"/>
  <c r="AD553" s="1"/>
  <c r="AH553" s="1"/>
  <c r="AC554"/>
  <c r="AD554" s="1"/>
  <c r="AC557"/>
  <c r="AD557" s="1"/>
  <c r="AE557" s="1"/>
  <c r="AC558"/>
  <c r="AD558" s="1"/>
  <c r="AE558" s="1"/>
  <c r="AC556"/>
  <c r="AD556" s="1"/>
  <c r="AE556" s="1"/>
  <c r="AC547"/>
  <c r="AD547" s="1"/>
  <c r="AE547" s="1"/>
  <c r="AH561"/>
  <c r="AH562"/>
  <c r="AD543"/>
  <c r="AE543" s="1"/>
  <c r="AH551"/>
  <c r="AB542"/>
  <c r="V542"/>
  <c r="AC542"/>
  <c r="U542"/>
  <c r="C542"/>
  <c r="D542"/>
  <c r="AG542" s="1"/>
  <c r="AB541"/>
  <c r="V541"/>
  <c r="P541"/>
  <c r="U541"/>
  <c r="C541"/>
  <c r="D541"/>
  <c r="AG541" s="1"/>
  <c r="AB540"/>
  <c r="V540"/>
  <c r="P540"/>
  <c r="U540"/>
  <c r="C540"/>
  <c r="D540"/>
  <c r="AG540" s="1"/>
  <c r="AB539"/>
  <c r="V539"/>
  <c r="P539"/>
  <c r="U539"/>
  <c r="C539"/>
  <c r="D539"/>
  <c r="AG539" s="1"/>
  <c r="AB538"/>
  <c r="V538"/>
  <c r="P538"/>
  <c r="U538"/>
  <c r="C538"/>
  <c r="D538"/>
  <c r="AG538" s="1"/>
  <c r="AB537"/>
  <c r="V537"/>
  <c r="P537"/>
  <c r="U537"/>
  <c r="C537"/>
  <c r="D537"/>
  <c r="AG537" s="1"/>
  <c r="AB536"/>
  <c r="V536"/>
  <c r="P536"/>
  <c r="U536"/>
  <c r="C536"/>
  <c r="D536"/>
  <c r="AG536" s="1"/>
  <c r="V535"/>
  <c r="AB535"/>
  <c r="P535"/>
  <c r="U535"/>
  <c r="C535"/>
  <c r="D535"/>
  <c r="AG535" s="1"/>
  <c r="V534"/>
  <c r="AB534"/>
  <c r="P534"/>
  <c r="U534"/>
  <c r="C534"/>
  <c r="D534"/>
  <c r="AG534" s="1"/>
  <c r="V533"/>
  <c r="AB533"/>
  <c r="P533"/>
  <c r="U533"/>
  <c r="C533"/>
  <c r="D533"/>
  <c r="AG533" s="1"/>
  <c r="AB532"/>
  <c r="V532"/>
  <c r="P532"/>
  <c r="U532"/>
  <c r="C532"/>
  <c r="D532"/>
  <c r="AG532" s="1"/>
  <c r="AB531"/>
  <c r="V531"/>
  <c r="P531"/>
  <c r="U531"/>
  <c r="C531"/>
  <c r="D531"/>
  <c r="AG531" s="1"/>
  <c r="AB530"/>
  <c r="V530"/>
  <c r="P530"/>
  <c r="U530"/>
  <c r="C530"/>
  <c r="D530"/>
  <c r="AG530" s="1"/>
  <c r="AB529"/>
  <c r="V529"/>
  <c r="P529"/>
  <c r="U529"/>
  <c r="C529"/>
  <c r="D529"/>
  <c r="AG529" s="1"/>
  <c r="AB528"/>
  <c r="V528"/>
  <c r="P528"/>
  <c r="U528"/>
  <c r="C528"/>
  <c r="D528"/>
  <c r="AG528" s="1"/>
  <c r="AB527"/>
  <c r="V527"/>
  <c r="P527"/>
  <c r="U527"/>
  <c r="C527"/>
  <c r="D527"/>
  <c r="AG527" s="1"/>
  <c r="V526"/>
  <c r="AB526"/>
  <c r="P526"/>
  <c r="U526"/>
  <c r="C526"/>
  <c r="D526"/>
  <c r="AG526" s="1"/>
  <c r="AB525"/>
  <c r="V525"/>
  <c r="P525"/>
  <c r="U525"/>
  <c r="C525"/>
  <c r="D525"/>
  <c r="AG525" s="1"/>
  <c r="AM461"/>
  <c r="AM460"/>
  <c r="AM459"/>
  <c r="AM458"/>
  <c r="AM457"/>
  <c r="AB524"/>
  <c r="V524"/>
  <c r="P524"/>
  <c r="U524"/>
  <c r="C524"/>
  <c r="D524"/>
  <c r="AG524" s="1"/>
  <c r="V523"/>
  <c r="AB523"/>
  <c r="P523"/>
  <c r="U523"/>
  <c r="C523"/>
  <c r="D523"/>
  <c r="AG523" s="1"/>
  <c r="V522"/>
  <c r="AB522"/>
  <c r="P522"/>
  <c r="U522"/>
  <c r="C522"/>
  <c r="D522"/>
  <c r="AG522" s="1"/>
  <c r="AB521"/>
  <c r="V521"/>
  <c r="P521"/>
  <c r="U521"/>
  <c r="C521"/>
  <c r="D521"/>
  <c r="AG521" s="1"/>
  <c r="C516"/>
  <c r="C515"/>
  <c r="C514"/>
  <c r="C513"/>
  <c r="C512"/>
  <c r="C511"/>
  <c r="C510"/>
  <c r="AH509"/>
  <c r="C509"/>
  <c r="AH508"/>
  <c r="C508"/>
  <c r="AH507"/>
  <c r="C507"/>
  <c r="AH506"/>
  <c r="C506"/>
  <c r="C505"/>
  <c r="C504"/>
  <c r="C503"/>
  <c r="C502"/>
  <c r="C517"/>
  <c r="C520"/>
  <c r="C519"/>
  <c r="C518"/>
  <c r="C501"/>
  <c r="C500"/>
  <c r="C499"/>
  <c r="C498"/>
  <c r="C497"/>
  <c r="C496"/>
  <c r="C495"/>
  <c r="C494"/>
  <c r="C493"/>
  <c r="C492"/>
  <c r="C491"/>
  <c r="C490"/>
  <c r="C489"/>
  <c r="C488"/>
  <c r="C487"/>
  <c r="C486"/>
  <c r="C485"/>
  <c r="C484"/>
  <c r="C483"/>
  <c r="C482"/>
  <c r="C481"/>
  <c r="C480"/>
  <c r="C479"/>
  <c r="C478"/>
  <c r="C477"/>
  <c r="C476"/>
  <c r="C475"/>
  <c r="C474"/>
  <c r="C473"/>
  <c r="C472"/>
  <c r="C471"/>
  <c r="C470"/>
  <c r="C469"/>
  <c r="C468"/>
  <c r="AH467"/>
  <c r="C467"/>
  <c r="C466"/>
  <c r="C465"/>
  <c r="C464"/>
  <c r="C463"/>
  <c r="AH462"/>
  <c r="C462"/>
  <c r="C461"/>
  <c r="C460"/>
  <c r="C459"/>
  <c r="C458"/>
  <c r="C457"/>
  <c r="AH456"/>
  <c r="C456"/>
  <c r="AH455"/>
  <c r="C455"/>
  <c r="AH454"/>
  <c r="C454"/>
  <c r="AH453"/>
  <c r="C453"/>
  <c r="C452"/>
  <c r="AH451"/>
  <c r="C451"/>
  <c r="C450"/>
  <c r="AH449"/>
  <c r="C449"/>
  <c r="AH448"/>
  <c r="C448"/>
  <c r="AH447"/>
  <c r="C447"/>
  <c r="C446"/>
  <c r="AH445"/>
  <c r="C445"/>
  <c r="AH444"/>
  <c r="C444"/>
  <c r="AH443"/>
  <c r="C443"/>
  <c r="AH442"/>
  <c r="C442"/>
  <c r="AH441"/>
  <c r="C441"/>
  <c r="AH440"/>
  <c r="C440"/>
  <c r="AH439"/>
  <c r="C439"/>
  <c r="AH438"/>
  <c r="C438"/>
  <c r="AH437"/>
  <c r="C437"/>
  <c r="AH436"/>
  <c r="C436"/>
  <c r="AH435"/>
  <c r="C435"/>
  <c r="AH434"/>
  <c r="C434"/>
  <c r="AH433"/>
  <c r="C433"/>
  <c r="AH432"/>
  <c r="C432"/>
  <c r="AH431"/>
  <c r="C431"/>
  <c r="AH430"/>
  <c r="C430"/>
  <c r="AH429"/>
  <c r="C429"/>
  <c r="AH428"/>
  <c r="C428"/>
  <c r="AH427"/>
  <c r="C427"/>
  <c r="AH426"/>
  <c r="C426"/>
  <c r="AH425"/>
  <c r="C425"/>
  <c r="AH424"/>
  <c r="C424"/>
  <c r="AH423"/>
  <c r="C423"/>
  <c r="AH422"/>
  <c r="C422"/>
  <c r="AH421"/>
  <c r="C421"/>
  <c r="AH420"/>
  <c r="C420"/>
  <c r="AH419"/>
  <c r="C419"/>
  <c r="C418"/>
  <c r="C417"/>
  <c r="C416"/>
  <c r="AH415"/>
  <c r="C415"/>
  <c r="C414"/>
  <c r="AH413"/>
  <c r="C413"/>
  <c r="AH412"/>
  <c r="C412"/>
  <c r="AH411"/>
  <c r="C411"/>
  <c r="AH410"/>
  <c r="C410"/>
  <c r="AH409"/>
  <c r="C409"/>
  <c r="AH408"/>
  <c r="C408"/>
  <c r="AH407"/>
  <c r="C407"/>
  <c r="C406"/>
  <c r="C405"/>
  <c r="AH404"/>
  <c r="C404"/>
  <c r="AH403"/>
  <c r="C403"/>
  <c r="AH402"/>
  <c r="C402"/>
  <c r="AH401"/>
  <c r="C401"/>
  <c r="AH400"/>
  <c r="C400"/>
  <c r="AH399"/>
  <c r="C399"/>
  <c r="AH398"/>
  <c r="C398"/>
  <c r="AH397"/>
  <c r="C397"/>
  <c r="AH396"/>
  <c r="C396"/>
  <c r="AH395"/>
  <c r="C395"/>
  <c r="AH394"/>
  <c r="C394"/>
  <c r="AH393"/>
  <c r="C393"/>
  <c r="AH392"/>
  <c r="C392"/>
  <c r="C391"/>
  <c r="C390"/>
  <c r="AH389"/>
  <c r="C389"/>
  <c r="C388"/>
  <c r="AH387"/>
  <c r="C387"/>
  <c r="AH386"/>
  <c r="C386"/>
  <c r="AH385"/>
  <c r="C385"/>
  <c r="AH384"/>
  <c r="C384"/>
  <c r="AH383"/>
  <c r="C383"/>
  <c r="AH382"/>
  <c r="C382"/>
  <c r="AH381"/>
  <c r="C381"/>
  <c r="AH380"/>
  <c r="C380"/>
  <c r="AH379"/>
  <c r="C379"/>
  <c r="AH378"/>
  <c r="C378"/>
  <c r="AH377"/>
  <c r="C377"/>
  <c r="AH376"/>
  <c r="C376"/>
  <c r="AH375"/>
  <c r="C375"/>
  <c r="AH374"/>
  <c r="C374"/>
  <c r="AH373"/>
  <c r="C373"/>
  <c r="AH372"/>
  <c r="C372"/>
  <c r="AH371"/>
  <c r="C371"/>
  <c r="AH370"/>
  <c r="C370"/>
  <c r="AH369"/>
  <c r="C369"/>
  <c r="AH368"/>
  <c r="C368"/>
  <c r="AH367"/>
  <c r="C367"/>
  <c r="AH366"/>
  <c r="C366"/>
  <c r="AH365"/>
  <c r="C365"/>
  <c r="AH364"/>
  <c r="C364"/>
  <c r="AH363"/>
  <c r="C363"/>
  <c r="AH362"/>
  <c r="C362"/>
  <c r="C361"/>
  <c r="AH360"/>
  <c r="C360"/>
  <c r="C359"/>
  <c r="AH358"/>
  <c r="C358"/>
  <c r="AH357"/>
  <c r="C357"/>
  <c r="C356"/>
  <c r="C355"/>
  <c r="C354"/>
  <c r="AH353"/>
  <c r="C353"/>
  <c r="AH352"/>
  <c r="C352"/>
  <c r="AH351"/>
  <c r="C351"/>
  <c r="AH350"/>
  <c r="C350"/>
  <c r="C349"/>
  <c r="C348"/>
  <c r="AH347"/>
  <c r="C347"/>
  <c r="AH346"/>
  <c r="C346"/>
  <c r="AH345"/>
  <c r="C345"/>
  <c r="AH344"/>
  <c r="C344"/>
  <c r="C343"/>
  <c r="AH342"/>
  <c r="C342"/>
  <c r="AH341"/>
  <c r="C341"/>
  <c r="AH340"/>
  <c r="C340"/>
  <c r="AH339"/>
  <c r="C339"/>
  <c r="AH338"/>
  <c r="C338"/>
  <c r="AH337"/>
  <c r="C337"/>
  <c r="AH336"/>
  <c r="C336"/>
  <c r="AH335"/>
  <c r="C335"/>
  <c r="AH334"/>
  <c r="C334"/>
  <c r="AH333"/>
  <c r="C333"/>
  <c r="C332"/>
  <c r="AH331"/>
  <c r="C331"/>
  <c r="AH330"/>
  <c r="C330"/>
  <c r="AH329"/>
  <c r="C329"/>
  <c r="AH328"/>
  <c r="C328"/>
  <c r="AH327"/>
  <c r="C327"/>
  <c r="AH326"/>
  <c r="C326"/>
  <c r="AH325"/>
  <c r="C325"/>
  <c r="AH324"/>
  <c r="C324"/>
  <c r="AH323"/>
  <c r="C323"/>
  <c r="AH322"/>
  <c r="C322"/>
  <c r="AH321"/>
  <c r="C321"/>
  <c r="AH320"/>
  <c r="C320"/>
  <c r="C319"/>
  <c r="AH318"/>
  <c r="C318"/>
  <c r="AH317"/>
  <c r="C317"/>
  <c r="AH316"/>
  <c r="C316"/>
  <c r="AH315"/>
  <c r="C315"/>
  <c r="AH314"/>
  <c r="C314"/>
  <c r="C313"/>
  <c r="C312"/>
  <c r="AH311"/>
  <c r="C311"/>
  <c r="AH310"/>
  <c r="C310"/>
  <c r="AH309"/>
  <c r="C309"/>
  <c r="AH308"/>
  <c r="C308"/>
  <c r="AH307"/>
  <c r="C307"/>
  <c r="AH306"/>
  <c r="C306"/>
  <c r="AH305"/>
  <c r="C305"/>
  <c r="AH304"/>
  <c r="C304"/>
  <c r="AH303"/>
  <c r="C303"/>
  <c r="AH302"/>
  <c r="C302"/>
  <c r="AH301"/>
  <c r="C301"/>
  <c r="AH300"/>
  <c r="C300"/>
  <c r="AH299"/>
  <c r="C299"/>
  <c r="AH298"/>
  <c r="C298"/>
  <c r="AH297"/>
  <c r="C297"/>
  <c r="AH296"/>
  <c r="C296"/>
  <c r="AH295"/>
  <c r="C295"/>
  <c r="AH294"/>
  <c r="C294"/>
  <c r="AH293"/>
  <c r="C293"/>
  <c r="AH292"/>
  <c r="C292"/>
  <c r="AH291"/>
  <c r="C291"/>
  <c r="AH290"/>
  <c r="C290"/>
  <c r="AH289"/>
  <c r="C289"/>
  <c r="AH288"/>
  <c r="C288"/>
  <c r="AH287"/>
  <c r="C287"/>
  <c r="AH286"/>
  <c r="C286"/>
  <c r="AH285"/>
  <c r="C285"/>
  <c r="AH284"/>
  <c r="C284"/>
  <c r="AH283"/>
  <c r="C283"/>
  <c r="AH282"/>
  <c r="C282"/>
  <c r="AH281"/>
  <c r="C281"/>
  <c r="AH280"/>
  <c r="C280"/>
  <c r="AH279"/>
  <c r="C279"/>
  <c r="AH278"/>
  <c r="C278"/>
  <c r="C277"/>
  <c r="AH276"/>
  <c r="C276"/>
  <c r="AH275"/>
  <c r="C275"/>
  <c r="AH274"/>
  <c r="C274"/>
  <c r="AH273"/>
  <c r="C273"/>
  <c r="AH272"/>
  <c r="C272"/>
  <c r="AH271"/>
  <c r="C271"/>
  <c r="AH270"/>
  <c r="C270"/>
  <c r="AH269"/>
  <c r="C269"/>
  <c r="AH268"/>
  <c r="C268"/>
  <c r="AH267"/>
  <c r="C267"/>
  <c r="AH266"/>
  <c r="C266"/>
  <c r="AH265"/>
  <c r="C265"/>
  <c r="AH264"/>
  <c r="C264"/>
  <c r="AH263"/>
  <c r="C263"/>
  <c r="AH262"/>
  <c r="C262"/>
  <c r="C261"/>
  <c r="AH260"/>
  <c r="C260"/>
  <c r="AH259"/>
  <c r="C259"/>
  <c r="AH258"/>
  <c r="C258"/>
  <c r="AH257"/>
  <c r="C257"/>
  <c r="AH256"/>
  <c r="C256"/>
  <c r="AH255"/>
  <c r="C255"/>
  <c r="AH254"/>
  <c r="C254"/>
  <c r="AH253"/>
  <c r="C253"/>
  <c r="AH252"/>
  <c r="C252"/>
  <c r="AH251"/>
  <c r="C251"/>
  <c r="AH250"/>
  <c r="C250"/>
  <c r="AH249"/>
  <c r="C249"/>
  <c r="AH248"/>
  <c r="C248"/>
  <c r="AH247"/>
  <c r="C247"/>
  <c r="AH246"/>
  <c r="C246"/>
  <c r="AH245"/>
  <c r="C245"/>
  <c r="AH244"/>
  <c r="C244"/>
  <c r="AH243"/>
  <c r="C243"/>
  <c r="AH242"/>
  <c r="C242"/>
  <c r="AH241"/>
  <c r="C241"/>
  <c r="AH240"/>
  <c r="C240"/>
  <c r="AH239"/>
  <c r="C239"/>
  <c r="AH238"/>
  <c r="C238"/>
  <c r="AH237"/>
  <c r="C237"/>
  <c r="AH236"/>
  <c r="C236"/>
  <c r="AH235"/>
  <c r="C235"/>
  <c r="AH234"/>
  <c r="C234"/>
  <c r="AH233"/>
  <c r="C233"/>
  <c r="AH232"/>
  <c r="C232"/>
  <c r="AH231"/>
  <c r="C231"/>
  <c r="AH230"/>
  <c r="C230"/>
  <c r="AH229"/>
  <c r="C229"/>
  <c r="AH228"/>
  <c r="C228"/>
  <c r="AH227"/>
  <c r="C227"/>
  <c r="AH226"/>
  <c r="C226"/>
  <c r="AH225"/>
  <c r="C225"/>
  <c r="AH224"/>
  <c r="C224"/>
  <c r="AH223"/>
  <c r="C223"/>
  <c r="AH222"/>
  <c r="C222"/>
  <c r="AH221"/>
  <c r="C221"/>
  <c r="AH220"/>
  <c r="C220"/>
  <c r="AH219"/>
  <c r="C219"/>
  <c r="AH218"/>
  <c r="C218"/>
  <c r="AH217"/>
  <c r="C217"/>
  <c r="AH216"/>
  <c r="C216"/>
  <c r="AH215"/>
  <c r="C215"/>
  <c r="AH214"/>
  <c r="C214"/>
  <c r="AH213"/>
  <c r="C213"/>
  <c r="AH212"/>
  <c r="C212"/>
  <c r="AH211"/>
  <c r="C211"/>
  <c r="AH210"/>
  <c r="C210"/>
  <c r="AH209"/>
  <c r="C209"/>
  <c r="AH208"/>
  <c r="C208"/>
  <c r="AH207"/>
  <c r="C207"/>
  <c r="AH206"/>
  <c r="C206"/>
  <c r="AH205"/>
  <c r="C205"/>
  <c r="AH204"/>
  <c r="C204"/>
  <c r="AH203"/>
  <c r="C203"/>
  <c r="AH202"/>
  <c r="C202"/>
  <c r="AH201"/>
  <c r="C201"/>
  <c r="AH200"/>
  <c r="C200"/>
  <c r="AH199"/>
  <c r="C199"/>
  <c r="AH198"/>
  <c r="C198"/>
  <c r="AH197"/>
  <c r="C197"/>
  <c r="AH196"/>
  <c r="C196"/>
  <c r="AH195"/>
  <c r="C195"/>
  <c r="AH194"/>
  <c r="C194"/>
  <c r="AH193"/>
  <c r="C193"/>
  <c r="AH192"/>
  <c r="C192"/>
  <c r="AH191"/>
  <c r="C191"/>
  <c r="AH190"/>
  <c r="C190"/>
  <c r="AH189"/>
  <c r="C189"/>
  <c r="AH188"/>
  <c r="C188"/>
  <c r="AH187"/>
  <c r="C187"/>
  <c r="AH186"/>
  <c r="C186"/>
  <c r="AH185"/>
  <c r="C185"/>
  <c r="AH184"/>
  <c r="C184"/>
  <c r="AH183"/>
  <c r="C183"/>
  <c r="AH182"/>
  <c r="C182"/>
  <c r="C181"/>
  <c r="C180"/>
  <c r="AH179"/>
  <c r="C179"/>
  <c r="AH178"/>
  <c r="C178"/>
  <c r="C177"/>
  <c r="C176"/>
  <c r="C175"/>
  <c r="C174"/>
  <c r="C173"/>
  <c r="AH172"/>
  <c r="C172"/>
  <c r="C171"/>
  <c r="AH170"/>
  <c r="C170"/>
  <c r="C169"/>
  <c r="C168"/>
  <c r="C167"/>
  <c r="C166"/>
  <c r="C165"/>
  <c r="C164"/>
  <c r="C163"/>
  <c r="AH162"/>
  <c r="C162"/>
  <c r="AH161"/>
  <c r="C161"/>
  <c r="AH160"/>
  <c r="C160"/>
  <c r="AH159"/>
  <c r="C159"/>
  <c r="AH158"/>
  <c r="C158"/>
  <c r="AH157"/>
  <c r="C157"/>
  <c r="AH156"/>
  <c r="C156"/>
  <c r="C155"/>
  <c r="AH154"/>
  <c r="C154"/>
  <c r="C153"/>
  <c r="C152"/>
  <c r="AH151"/>
  <c r="C151"/>
  <c r="C150"/>
  <c r="AH149"/>
  <c r="C149"/>
  <c r="AH148"/>
  <c r="C148"/>
  <c r="AH147"/>
  <c r="C147"/>
  <c r="AH146"/>
  <c r="C146"/>
  <c r="AH145"/>
  <c r="C145"/>
  <c r="AH144"/>
  <c r="C144"/>
  <c r="AH143"/>
  <c r="C143"/>
  <c r="AH142"/>
  <c r="C142"/>
  <c r="AH141"/>
  <c r="C141"/>
  <c r="AH140"/>
  <c r="C140"/>
  <c r="AH139"/>
  <c r="C139"/>
  <c r="AH138"/>
  <c r="C138"/>
  <c r="AH137"/>
  <c r="C137"/>
  <c r="AH136"/>
  <c r="C136"/>
  <c r="AH135"/>
  <c r="C135"/>
  <c r="AH134"/>
  <c r="C134"/>
  <c r="AH133"/>
  <c r="C133"/>
  <c r="AH132"/>
  <c r="C132"/>
  <c r="AH131"/>
  <c r="C131"/>
  <c r="C130"/>
  <c r="AH129"/>
  <c r="C129"/>
  <c r="AH128"/>
  <c r="C128"/>
  <c r="AH127"/>
  <c r="C127"/>
  <c r="AH126"/>
  <c r="C126"/>
  <c r="AH125"/>
  <c r="C125"/>
  <c r="AH124"/>
  <c r="C124"/>
  <c r="AH123"/>
  <c r="C123"/>
  <c r="AH122"/>
  <c r="C122"/>
  <c r="AH121"/>
  <c r="C121"/>
  <c r="AH120"/>
  <c r="C120"/>
  <c r="AH119"/>
  <c r="C119"/>
  <c r="AH118"/>
  <c r="C118"/>
  <c r="AH117"/>
  <c r="C117"/>
  <c r="AH116"/>
  <c r="C116"/>
  <c r="AH115"/>
  <c r="C115"/>
  <c r="AH114"/>
  <c r="C114"/>
  <c r="AH113"/>
  <c r="C113"/>
  <c r="AH112"/>
  <c r="C112"/>
  <c r="AH111"/>
  <c r="C111"/>
  <c r="AH110"/>
  <c r="C110"/>
  <c r="AH109"/>
  <c r="C109"/>
  <c r="AH108"/>
  <c r="C108"/>
  <c r="AH107"/>
  <c r="C107"/>
  <c r="AH106"/>
  <c r="C106"/>
  <c r="AH105"/>
  <c r="C105"/>
  <c r="AH104"/>
  <c r="C104"/>
  <c r="AH103"/>
  <c r="C103"/>
  <c r="AH102"/>
  <c r="C102"/>
  <c r="AH101"/>
  <c r="C101"/>
  <c r="AH100"/>
  <c r="C100"/>
  <c r="AH99"/>
  <c r="C99"/>
  <c r="AH98"/>
  <c r="C98"/>
  <c r="AH97"/>
  <c r="C97"/>
  <c r="AH96"/>
  <c r="C96"/>
  <c r="AH95"/>
  <c r="C95"/>
  <c r="AH94"/>
  <c r="C94"/>
  <c r="AH93"/>
  <c r="C93"/>
  <c r="AH92"/>
  <c r="C92"/>
  <c r="AH91"/>
  <c r="C91"/>
  <c r="AH90"/>
  <c r="C90"/>
  <c r="AH89"/>
  <c r="C89"/>
  <c r="AH88"/>
  <c r="C88"/>
  <c r="AH87"/>
  <c r="C87"/>
  <c r="AH86"/>
  <c r="C86"/>
  <c r="AH85"/>
  <c r="C85"/>
  <c r="AH84"/>
  <c r="C84"/>
  <c r="AH83"/>
  <c r="C83"/>
  <c r="AH82"/>
  <c r="C82"/>
  <c r="AH81"/>
  <c r="C81"/>
  <c r="AH80"/>
  <c r="C80"/>
  <c r="AH79"/>
  <c r="C79"/>
  <c r="AH78"/>
  <c r="C78"/>
  <c r="AH77"/>
  <c r="C77"/>
  <c r="AH76"/>
  <c r="C76"/>
  <c r="AH75"/>
  <c r="C75"/>
  <c r="AH74"/>
  <c r="C74"/>
  <c r="AH73"/>
  <c r="C73"/>
  <c r="AH72"/>
  <c r="C72"/>
  <c r="AH71"/>
  <c r="C71"/>
  <c r="AH70"/>
  <c r="C70"/>
  <c r="AH69"/>
  <c r="C69"/>
  <c r="AH68"/>
  <c r="C68"/>
  <c r="AH67"/>
  <c r="C67"/>
  <c r="AH66"/>
  <c r="C66"/>
  <c r="AH65"/>
  <c r="C65"/>
  <c r="AH64"/>
  <c r="C64"/>
  <c r="AH63"/>
  <c r="C63"/>
  <c r="AH62"/>
  <c r="C62"/>
  <c r="AH61"/>
  <c r="C61"/>
  <c r="AH60"/>
  <c r="C60"/>
  <c r="AH59"/>
  <c r="C59"/>
  <c r="AH58"/>
  <c r="C58"/>
  <c r="AH57"/>
  <c r="C57"/>
  <c r="AH56"/>
  <c r="C56"/>
  <c r="AH55"/>
  <c r="C55"/>
  <c r="C54"/>
  <c r="AH53"/>
  <c r="C53"/>
  <c r="AH52"/>
  <c r="C52"/>
  <c r="AH51"/>
  <c r="C51"/>
  <c r="AH50"/>
  <c r="C50"/>
  <c r="AH49"/>
  <c r="C49"/>
  <c r="AH48"/>
  <c r="C48"/>
  <c r="AH47"/>
  <c r="C47"/>
  <c r="AH46"/>
  <c r="C46"/>
  <c r="AH45"/>
  <c r="C45"/>
  <c r="AH44"/>
  <c r="C44"/>
  <c r="AH43"/>
  <c r="C43"/>
  <c r="AH42"/>
  <c r="C42"/>
  <c r="AH41"/>
  <c r="C41"/>
  <c r="AH40"/>
  <c r="C40"/>
  <c r="AH39"/>
  <c r="C39"/>
  <c r="AH38"/>
  <c r="C38"/>
  <c r="AH37"/>
  <c r="C37"/>
  <c r="AH36"/>
  <c r="C36"/>
  <c r="AH35"/>
  <c r="C35"/>
  <c r="AH34"/>
  <c r="C34"/>
  <c r="AH33"/>
  <c r="C33"/>
  <c r="AH32"/>
  <c r="C32"/>
  <c r="AH31"/>
  <c r="C31"/>
  <c r="AH30"/>
  <c r="C30"/>
  <c r="AH29"/>
  <c r="C29"/>
  <c r="AH28"/>
  <c r="C28"/>
  <c r="AH27"/>
  <c r="C27"/>
  <c r="AH26"/>
  <c r="C26"/>
  <c r="AH25"/>
  <c r="C25"/>
  <c r="AH24"/>
  <c r="C24"/>
  <c r="AH23"/>
  <c r="C23"/>
  <c r="AH22"/>
  <c r="C22"/>
  <c r="AH21"/>
  <c r="C21"/>
  <c r="AH20"/>
  <c r="C20"/>
  <c r="AH19"/>
  <c r="C19"/>
  <c r="AH18"/>
  <c r="C18"/>
  <c r="AH17"/>
  <c r="C17"/>
  <c r="C16"/>
  <c r="C15"/>
  <c r="C14"/>
  <c r="C13"/>
  <c r="C12"/>
  <c r="C11"/>
  <c r="C10"/>
  <c r="C9"/>
  <c r="C8"/>
  <c r="C7"/>
  <c r="C6"/>
  <c r="C5"/>
  <c r="AB516"/>
  <c r="V516"/>
  <c r="P516"/>
  <c r="U516"/>
  <c r="D516"/>
  <c r="AG516" s="1"/>
  <c r="AB515"/>
  <c r="AB514"/>
  <c r="V515"/>
  <c r="P515"/>
  <c r="U515"/>
  <c r="D515"/>
  <c r="AG515" s="1"/>
  <c r="V514"/>
  <c r="P514"/>
  <c r="U514"/>
  <c r="D514"/>
  <c r="AG514" s="1"/>
  <c r="AB513"/>
  <c r="V513"/>
  <c r="P513"/>
  <c r="U513"/>
  <c r="D513"/>
  <c r="AG513" s="1"/>
  <c r="AB512"/>
  <c r="V512"/>
  <c r="P512"/>
  <c r="U512"/>
  <c r="D512"/>
  <c r="AG512" s="1"/>
  <c r="V511"/>
  <c r="AB511"/>
  <c r="P511"/>
  <c r="U511"/>
  <c r="D511"/>
  <c r="AG511" s="1"/>
  <c r="AB510"/>
  <c r="V510"/>
  <c r="P510"/>
  <c r="U510"/>
  <c r="D510"/>
  <c r="AG510" s="1"/>
  <c r="AB509"/>
  <c r="V509"/>
  <c r="P509"/>
  <c r="U509"/>
  <c r="D509"/>
  <c r="AG509" s="1"/>
  <c r="AB508"/>
  <c r="U508"/>
  <c r="V508"/>
  <c r="P508"/>
  <c r="D508"/>
  <c r="AG508" s="1"/>
  <c r="V507"/>
  <c r="AB507"/>
  <c r="P507"/>
  <c r="U507"/>
  <c r="D507"/>
  <c r="AG507" s="1"/>
  <c r="P504"/>
  <c r="P505"/>
  <c r="P506"/>
  <c r="AB506"/>
  <c r="V506"/>
  <c r="U506"/>
  <c r="D506"/>
  <c r="AG506" s="1"/>
  <c r="AB505"/>
  <c r="V505"/>
  <c r="U505"/>
  <c r="D505"/>
  <c r="AG505" s="1"/>
  <c r="AB504"/>
  <c r="U504"/>
  <c r="V504"/>
  <c r="D504"/>
  <c r="AG504" s="1"/>
  <c r="AB503"/>
  <c r="V503"/>
  <c r="P503"/>
  <c r="U503"/>
  <c r="D503"/>
  <c r="AG503" s="1"/>
  <c r="AB502"/>
  <c r="V502"/>
  <c r="P502"/>
  <c r="U502"/>
  <c r="D502"/>
  <c r="AG502" s="1"/>
  <c r="AB517"/>
  <c r="AB520"/>
  <c r="AB519"/>
  <c r="AB518"/>
  <c r="V518"/>
  <c r="V519"/>
  <c r="V520"/>
  <c r="V517"/>
  <c r="U517"/>
  <c r="U520"/>
  <c r="U519"/>
  <c r="U518"/>
  <c r="P518"/>
  <c r="P519"/>
  <c r="P520"/>
  <c r="P517"/>
  <c r="D517"/>
  <c r="AG517" s="1"/>
  <c r="D520"/>
  <c r="AG520" s="1"/>
  <c r="D519"/>
  <c r="AG519" s="1"/>
  <c r="D518"/>
  <c r="AG518" s="1"/>
  <c r="AB501"/>
  <c r="V501"/>
  <c r="P501"/>
  <c r="U501"/>
  <c r="D501"/>
  <c r="AG501" s="1"/>
  <c r="AB500"/>
  <c r="V500"/>
  <c r="P500"/>
  <c r="U500"/>
  <c r="D500"/>
  <c r="AG500" s="1"/>
  <c r="AB499"/>
  <c r="AB498"/>
  <c r="V498"/>
  <c r="V499"/>
  <c r="P499"/>
  <c r="U499"/>
  <c r="P498"/>
  <c r="U498"/>
  <c r="D499"/>
  <c r="AG499" s="1"/>
  <c r="D498"/>
  <c r="AG498" s="1"/>
  <c r="AB497"/>
  <c r="V497"/>
  <c r="P497"/>
  <c r="U497"/>
  <c r="D497"/>
  <c r="AG497" s="1"/>
  <c r="AB496"/>
  <c r="V496"/>
  <c r="P496"/>
  <c r="U496"/>
  <c r="D496"/>
  <c r="AG496" s="1"/>
  <c r="AB495"/>
  <c r="V495"/>
  <c r="U495"/>
  <c r="P493"/>
  <c r="P494"/>
  <c r="P495"/>
  <c r="D495"/>
  <c r="AG495" s="1"/>
  <c r="V494"/>
  <c r="AB494"/>
  <c r="U494"/>
  <c r="D494"/>
  <c r="AG494" s="1"/>
  <c r="U493"/>
  <c r="V493"/>
  <c r="AB493"/>
  <c r="D493"/>
  <c r="AG493" s="1"/>
  <c r="AB492"/>
  <c r="V486"/>
  <c r="V487"/>
  <c r="V488"/>
  <c r="V489"/>
  <c r="V490"/>
  <c r="V491"/>
  <c r="V492"/>
  <c r="P492"/>
  <c r="U492"/>
  <c r="D492"/>
  <c r="AG492" s="1"/>
  <c r="AB491"/>
  <c r="P491"/>
  <c r="U491"/>
  <c r="D491"/>
  <c r="AG491" s="1"/>
  <c r="P490"/>
  <c r="AB490"/>
  <c r="U490"/>
  <c r="D490"/>
  <c r="AG490" s="1"/>
  <c r="AB489"/>
  <c r="U489"/>
  <c r="P489"/>
  <c r="D489"/>
  <c r="AG489" s="1"/>
  <c r="AB488"/>
  <c r="P488"/>
  <c r="U488"/>
  <c r="D488"/>
  <c r="AG488" s="1"/>
  <c r="AB487"/>
  <c r="U487"/>
  <c r="P487"/>
  <c r="D487"/>
  <c r="AG487" s="1"/>
  <c r="P486"/>
  <c r="AB486"/>
  <c r="U486"/>
  <c r="D486"/>
  <c r="AG486" s="1"/>
  <c r="AB485"/>
  <c r="P485"/>
  <c r="AP547" l="1"/>
  <c r="AP543"/>
  <c r="AP555"/>
  <c r="AP549"/>
  <c r="AP556"/>
  <c r="AP558"/>
  <c r="AP557"/>
  <c r="AP551"/>
  <c r="AP548"/>
  <c r="AC504"/>
  <c r="AD504" s="1"/>
  <c r="AH504" s="1"/>
  <c r="AC530"/>
  <c r="AD530" s="1"/>
  <c r="AH530" s="1"/>
  <c r="AC534"/>
  <c r="AD534" s="1"/>
  <c r="AH534" s="1"/>
  <c r="AC486"/>
  <c r="AD486" s="1"/>
  <c r="AH486" s="1"/>
  <c r="AC490"/>
  <c r="AD490" s="1"/>
  <c r="AH490" s="1"/>
  <c r="AC503"/>
  <c r="AD503" s="1"/>
  <c r="AH503" s="1"/>
  <c r="AC505"/>
  <c r="AD505" s="1"/>
  <c r="AH505" s="1"/>
  <c r="AC508"/>
  <c r="AD508" s="1"/>
  <c r="AE508" s="1"/>
  <c r="AC511"/>
  <c r="AD511" s="1"/>
  <c r="AH511" s="1"/>
  <c r="AC524"/>
  <c r="AD524" s="1"/>
  <c r="AH524" s="1"/>
  <c r="AC536"/>
  <c r="AD536" s="1"/>
  <c r="AH536" s="1"/>
  <c r="AC488"/>
  <c r="AD488" s="1"/>
  <c r="AH488" s="1"/>
  <c r="AC492"/>
  <c r="AD492" s="1"/>
  <c r="AH492" s="1"/>
  <c r="AC506"/>
  <c r="AD506" s="1"/>
  <c r="AC514"/>
  <c r="AD514" s="1"/>
  <c r="AC527"/>
  <c r="AD527" s="1"/>
  <c r="AE527" s="1"/>
  <c r="AC531"/>
  <c r="AD531" s="1"/>
  <c r="AH531" s="1"/>
  <c r="AC535"/>
  <c r="AD535" s="1"/>
  <c r="AH535" s="1"/>
  <c r="AC537"/>
  <c r="AD537" s="1"/>
  <c r="AH537" s="1"/>
  <c r="AC516"/>
  <c r="AD516" s="1"/>
  <c r="AH516" s="1"/>
  <c r="AC497"/>
  <c r="AD497" s="1"/>
  <c r="AH497" s="1"/>
  <c r="AC521"/>
  <c r="AD521" s="1"/>
  <c r="AH521" s="1"/>
  <c r="AC512"/>
  <c r="AD512" s="1"/>
  <c r="AH512" s="1"/>
  <c r="AC528"/>
  <c r="AD528" s="1"/>
  <c r="AE528" s="1"/>
  <c r="AC507"/>
  <c r="AD507" s="1"/>
  <c r="AE507" s="1"/>
  <c r="AC522"/>
  <c r="AD522" s="1"/>
  <c r="AH522" s="1"/>
  <c r="AC540"/>
  <c r="AD540" s="1"/>
  <c r="AH540" s="1"/>
  <c r="AC496"/>
  <c r="AD496" s="1"/>
  <c r="AH496" s="1"/>
  <c r="AC517"/>
  <c r="AD517" s="1"/>
  <c r="AH517" s="1"/>
  <c r="AC509"/>
  <c r="AD509" s="1"/>
  <c r="AE509" s="1"/>
  <c r="AC538"/>
  <c r="AD538" s="1"/>
  <c r="AH538" s="1"/>
  <c r="AC500"/>
  <c r="AD500" s="1"/>
  <c r="AC539"/>
  <c r="AD539" s="1"/>
  <c r="AE539" s="1"/>
  <c r="AC498"/>
  <c r="AD498" s="1"/>
  <c r="AH498" s="1"/>
  <c r="AC518"/>
  <c r="AD518" s="1"/>
  <c r="AC485"/>
  <c r="AD485" s="1"/>
  <c r="AH485" s="1"/>
  <c r="AC493"/>
  <c r="AD493" s="1"/>
  <c r="AH493" s="1"/>
  <c r="AC519"/>
  <c r="AD519" s="1"/>
  <c r="AH519" s="1"/>
  <c r="AC502"/>
  <c r="AD502" s="1"/>
  <c r="AH502" s="1"/>
  <c r="AC510"/>
  <c r="AD510" s="1"/>
  <c r="AH510" s="1"/>
  <c r="AC515"/>
  <c r="AD515" s="1"/>
  <c r="AH515" s="1"/>
  <c r="AC525"/>
  <c r="AD525" s="1"/>
  <c r="AE525" s="1"/>
  <c r="AC529"/>
  <c r="AD529" s="1"/>
  <c r="AH529" s="1"/>
  <c r="AC533"/>
  <c r="AD533" s="1"/>
  <c r="AH533" s="1"/>
  <c r="AC541"/>
  <c r="AD541" s="1"/>
  <c r="AH541" s="1"/>
  <c r="AC495"/>
  <c r="AD495" s="1"/>
  <c r="AC499"/>
  <c r="AD499" s="1"/>
  <c r="AC532"/>
  <c r="AD532" s="1"/>
  <c r="AC491"/>
  <c r="AD491" s="1"/>
  <c r="AC487"/>
  <c r="AD487" s="1"/>
  <c r="AC489"/>
  <c r="AD489" s="1"/>
  <c r="AH489" s="1"/>
  <c r="AC494"/>
  <c r="AD494" s="1"/>
  <c r="AC501"/>
  <c r="AD501" s="1"/>
  <c r="AH501" s="1"/>
  <c r="AC520"/>
  <c r="AD520" s="1"/>
  <c r="AH520" s="1"/>
  <c r="AC513"/>
  <c r="AD513" s="1"/>
  <c r="AH513" s="1"/>
  <c r="AC523"/>
  <c r="AD523" s="1"/>
  <c r="AH523" s="1"/>
  <c r="AC526"/>
  <c r="AD526" s="1"/>
  <c r="AE526" s="1"/>
  <c r="AE559"/>
  <c r="AH559"/>
  <c r="AH555"/>
  <c r="AE550"/>
  <c r="AE554"/>
  <c r="AH554"/>
  <c r="AE546"/>
  <c r="AH546"/>
  <c r="AE545"/>
  <c r="AH545"/>
  <c r="AE544"/>
  <c r="AE552"/>
  <c r="AE553"/>
  <c r="AD542"/>
  <c r="AE542" s="1"/>
  <c r="AP525" l="1"/>
  <c r="AP509"/>
  <c r="AP545"/>
  <c r="AP559"/>
  <c r="AP544"/>
  <c r="AP550"/>
  <c r="AP553"/>
  <c r="AP554"/>
  <c r="AP542"/>
  <c r="AP528"/>
  <c r="AP527"/>
  <c r="AP552"/>
  <c r="AP546"/>
  <c r="AP526"/>
  <c r="AP539"/>
  <c r="AP507"/>
  <c r="AP508"/>
  <c r="AE536"/>
  <c r="AE538"/>
  <c r="AH526"/>
  <c r="AE537"/>
  <c r="AE540"/>
  <c r="AE541"/>
  <c r="AH527"/>
  <c r="AH528"/>
  <c r="AE534"/>
  <c r="AE532"/>
  <c r="AH532"/>
  <c r="AE531"/>
  <c r="AE530"/>
  <c r="AE529"/>
  <c r="AE535"/>
  <c r="AE533"/>
  <c r="AH525"/>
  <c r="AE522"/>
  <c r="AE521"/>
  <c r="AE524"/>
  <c r="AE523"/>
  <c r="AE494"/>
  <c r="AH494"/>
  <c r="AE491"/>
  <c r="AH491"/>
  <c r="AE487"/>
  <c r="AH487"/>
  <c r="AE518"/>
  <c r="AH518"/>
  <c r="AE500"/>
  <c r="AH500"/>
  <c r="AE510"/>
  <c r="AE514"/>
  <c r="AH514"/>
  <c r="AE495"/>
  <c r="AH495"/>
  <c r="AE499"/>
  <c r="AH499"/>
  <c r="AE513"/>
  <c r="AE512"/>
  <c r="AE516"/>
  <c r="AE515"/>
  <c r="AE511"/>
  <c r="AE506"/>
  <c r="AE505"/>
  <c r="AE504"/>
  <c r="AE520"/>
  <c r="AE503"/>
  <c r="AE502"/>
  <c r="AE519"/>
  <c r="AE497"/>
  <c r="AE517"/>
  <c r="AE496"/>
  <c r="AE501"/>
  <c r="AE492"/>
  <c r="AE488"/>
  <c r="AE485"/>
  <c r="AE498"/>
  <c r="AE490"/>
  <c r="AE489"/>
  <c r="AE493"/>
  <c r="AE486"/>
  <c r="D485"/>
  <c r="AG485" s="1"/>
  <c r="V485"/>
  <c r="U485"/>
  <c r="AB484"/>
  <c r="V484"/>
  <c r="U484"/>
  <c r="P484"/>
  <c r="D484"/>
  <c r="AG484" s="1"/>
  <c r="AB483"/>
  <c r="V483"/>
  <c r="P483"/>
  <c r="U483"/>
  <c r="D483"/>
  <c r="AG483" s="1"/>
  <c r="AB482"/>
  <c r="AB481"/>
  <c r="V481"/>
  <c r="V482"/>
  <c r="P482"/>
  <c r="U482"/>
  <c r="P481"/>
  <c r="U481"/>
  <c r="D482"/>
  <c r="AG482" s="1"/>
  <c r="D481"/>
  <c r="AG481" s="1"/>
  <c r="V478"/>
  <c r="V479"/>
  <c r="V480"/>
  <c r="AB480"/>
  <c r="AB479"/>
  <c r="AB478"/>
  <c r="P480"/>
  <c r="U480"/>
  <c r="D480"/>
  <c r="AG480" s="1"/>
  <c r="P479"/>
  <c r="U479"/>
  <c r="D479"/>
  <c r="AG479" s="1"/>
  <c r="P478"/>
  <c r="U478"/>
  <c r="D478"/>
  <c r="AG478" s="1"/>
  <c r="AB477"/>
  <c r="V477"/>
  <c r="P477"/>
  <c r="U477"/>
  <c r="D477"/>
  <c r="AG477" s="1"/>
  <c r="P476"/>
  <c r="V476"/>
  <c r="U476"/>
  <c r="D476"/>
  <c r="AG476" s="1"/>
  <c r="AP496" l="1"/>
  <c r="AP540"/>
  <c r="AP501"/>
  <c r="AP504"/>
  <c r="AP500"/>
  <c r="AP494"/>
  <c r="AP529"/>
  <c r="AP541"/>
  <c r="AP492"/>
  <c r="AP520"/>
  <c r="AP513"/>
  <c r="AP535"/>
  <c r="AP505"/>
  <c r="AP523"/>
  <c r="AP488"/>
  <c r="AP498"/>
  <c r="AP519"/>
  <c r="AP515"/>
  <c r="AP487"/>
  <c r="AP522"/>
  <c r="AP532"/>
  <c r="AP538"/>
  <c r="AP493"/>
  <c r="AP499"/>
  <c r="AP530"/>
  <c r="AP486"/>
  <c r="AP503"/>
  <c r="AP512"/>
  <c r="AP510"/>
  <c r="AP491"/>
  <c r="AP533"/>
  <c r="AP485"/>
  <c r="AP502"/>
  <c r="AP514"/>
  <c r="AP534"/>
  <c r="AP536"/>
  <c r="AP490"/>
  <c r="AP497"/>
  <c r="AP511"/>
  <c r="AP495"/>
  <c r="AP521"/>
  <c r="AP516"/>
  <c r="AP489"/>
  <c r="AP517"/>
  <c r="AP506"/>
  <c r="AP518"/>
  <c r="AP524"/>
  <c r="AP531"/>
  <c r="AP537"/>
  <c r="AC476"/>
  <c r="AD476" s="1"/>
  <c r="AH476" s="1"/>
  <c r="AC483"/>
  <c r="AD483" s="1"/>
  <c r="AH483" s="1"/>
  <c r="AC478"/>
  <c r="AD478" s="1"/>
  <c r="AH478" s="1"/>
  <c r="AC481"/>
  <c r="AD481" s="1"/>
  <c r="AH481" s="1"/>
  <c r="AC482"/>
  <c r="AD482" s="1"/>
  <c r="AH482" s="1"/>
  <c r="AC480"/>
  <c r="AD480" s="1"/>
  <c r="AH480" s="1"/>
  <c r="AC484"/>
  <c r="AD484" s="1"/>
  <c r="AH484" s="1"/>
  <c r="AC477"/>
  <c r="AD477" s="1"/>
  <c r="AH477" s="1"/>
  <c r="AC479"/>
  <c r="AD479" s="1"/>
  <c r="AH479" s="1"/>
  <c r="AB475"/>
  <c r="V475"/>
  <c r="P475"/>
  <c r="U475"/>
  <c r="D475"/>
  <c r="AG475" s="1"/>
  <c r="AB474"/>
  <c r="V474"/>
  <c r="P474"/>
  <c r="U474"/>
  <c r="AB473"/>
  <c r="V473"/>
  <c r="P473"/>
  <c r="U473"/>
  <c r="D473"/>
  <c r="AG473" s="1"/>
  <c r="V472"/>
  <c r="P472"/>
  <c r="U472"/>
  <c r="D472"/>
  <c r="AG472" s="1"/>
  <c r="AB471"/>
  <c r="V471"/>
  <c r="P471"/>
  <c r="U471"/>
  <c r="D471"/>
  <c r="AG471" s="1"/>
  <c r="AB470"/>
  <c r="V470"/>
  <c r="P470"/>
  <c r="U470"/>
  <c r="D470"/>
  <c r="AG470" s="1"/>
  <c r="AB469"/>
  <c r="V469"/>
  <c r="P469"/>
  <c r="U469"/>
  <c r="D469"/>
  <c r="AG469" s="1"/>
  <c r="AB468"/>
  <c r="V468"/>
  <c r="P468"/>
  <c r="U468"/>
  <c r="D468"/>
  <c r="AG468" s="1"/>
  <c r="AB467"/>
  <c r="V467"/>
  <c r="P467"/>
  <c r="U467"/>
  <c r="D467"/>
  <c r="AG467" s="1"/>
  <c r="V466"/>
  <c r="AB466"/>
  <c r="P466"/>
  <c r="U466"/>
  <c r="D466"/>
  <c r="AG466" s="1"/>
  <c r="AB465"/>
  <c r="V465"/>
  <c r="P465"/>
  <c r="U465"/>
  <c r="D465"/>
  <c r="AG465" s="1"/>
  <c r="AB464"/>
  <c r="V464"/>
  <c r="P464"/>
  <c r="U464"/>
  <c r="D464"/>
  <c r="AG464" s="1"/>
  <c r="AB463"/>
  <c r="V463"/>
  <c r="P463"/>
  <c r="U463"/>
  <c r="D463"/>
  <c r="AG463" s="1"/>
  <c r="AB462"/>
  <c r="V461"/>
  <c r="V462"/>
  <c r="P462"/>
  <c r="U462"/>
  <c r="D461"/>
  <c r="AG461" s="1"/>
  <c r="D462"/>
  <c r="AG462" s="1"/>
  <c r="AB461"/>
  <c r="P461"/>
  <c r="U461"/>
  <c r="AB460"/>
  <c r="V460"/>
  <c r="P460"/>
  <c r="U460"/>
  <c r="D460"/>
  <c r="AG460" s="1"/>
  <c r="AB459"/>
  <c r="V459"/>
  <c r="U459"/>
  <c r="P459"/>
  <c r="D459"/>
  <c r="AG459" s="1"/>
  <c r="AB458"/>
  <c r="V458"/>
  <c r="P458"/>
  <c r="U458"/>
  <c r="D458"/>
  <c r="AG458" s="1"/>
  <c r="AB457"/>
  <c r="V457"/>
  <c r="P457"/>
  <c r="U457"/>
  <c r="D457"/>
  <c r="AG457" s="1"/>
  <c r="AM456"/>
  <c r="AB456"/>
  <c r="V456"/>
  <c r="P456"/>
  <c r="U456"/>
  <c r="D456"/>
  <c r="AG456" s="1"/>
  <c r="AM455"/>
  <c r="AM454"/>
  <c r="AB455"/>
  <c r="V455"/>
  <c r="P455"/>
  <c r="U455"/>
  <c r="D455"/>
  <c r="AG455" s="1"/>
  <c r="V454"/>
  <c r="P454"/>
  <c r="U454"/>
  <c r="D454"/>
  <c r="AG454" s="1"/>
  <c r="AB454"/>
  <c r="AM446"/>
  <c r="AM447"/>
  <c r="AM448"/>
  <c r="AM449"/>
  <c r="AM450"/>
  <c r="AM451"/>
  <c r="AM452"/>
  <c r="AM453"/>
  <c r="AB453"/>
  <c r="V453"/>
  <c r="P453"/>
  <c r="U453"/>
  <c r="D453"/>
  <c r="AG453" s="1"/>
  <c r="AB452"/>
  <c r="V452"/>
  <c r="P452"/>
  <c r="U452"/>
  <c r="D452"/>
  <c r="AG452" s="1"/>
  <c r="V451"/>
  <c r="AB451"/>
  <c r="P451"/>
  <c r="U451"/>
  <c r="D451"/>
  <c r="AG451" s="1"/>
  <c r="AB450"/>
  <c r="V450"/>
  <c r="P450"/>
  <c r="U450"/>
  <c r="D450"/>
  <c r="AG450" s="1"/>
  <c r="AB449"/>
  <c r="V449"/>
  <c r="P449"/>
  <c r="U449"/>
  <c r="D449"/>
  <c r="AG449" s="1"/>
  <c r="AB448"/>
  <c r="V448"/>
  <c r="P448"/>
  <c r="U448"/>
  <c r="D448"/>
  <c r="AG448" s="1"/>
  <c r="AB447"/>
  <c r="V447"/>
  <c r="P447"/>
  <c r="U447"/>
  <c r="D447"/>
  <c r="AG447" s="1"/>
  <c r="AB446"/>
  <c r="V446"/>
  <c r="P446"/>
  <c r="U446"/>
  <c r="D446"/>
  <c r="AG446" s="1"/>
  <c r="AB445"/>
  <c r="V445"/>
  <c r="P445"/>
  <c r="U445"/>
  <c r="D445"/>
  <c r="AG445" s="1"/>
  <c r="AM445"/>
  <c r="V444"/>
  <c r="AB444"/>
  <c r="P444"/>
  <c r="U444"/>
  <c r="D444"/>
  <c r="AG444" s="1"/>
  <c r="AB443"/>
  <c r="V443"/>
  <c r="P443"/>
  <c r="U443"/>
  <c r="D443"/>
  <c r="AG443" s="1"/>
  <c r="AB442"/>
  <c r="V442"/>
  <c r="P442"/>
  <c r="U442"/>
  <c r="D442"/>
  <c r="AG442" s="1"/>
  <c r="AB441"/>
  <c r="V441"/>
  <c r="P441"/>
  <c r="U438"/>
  <c r="U439"/>
  <c r="U440"/>
  <c r="U441"/>
  <c r="D441"/>
  <c r="AG441" s="1"/>
  <c r="AM444"/>
  <c r="AM443"/>
  <c r="AM442"/>
  <c r="AM441"/>
  <c r="AM440"/>
  <c r="AM439"/>
  <c r="AM438"/>
  <c r="AM437"/>
  <c r="AM436"/>
  <c r="AM435"/>
  <c r="P440"/>
  <c r="D440"/>
  <c r="AG440" s="1"/>
  <c r="P439"/>
  <c r="D439"/>
  <c r="AG439" s="1"/>
  <c r="P438"/>
  <c r="D438"/>
  <c r="AG438" s="1"/>
  <c r="AB438"/>
  <c r="AB439"/>
  <c r="AB440"/>
  <c r="V438"/>
  <c r="V439"/>
  <c r="V440"/>
  <c r="AB437"/>
  <c r="V437"/>
  <c r="P437"/>
  <c r="U437"/>
  <c r="D437"/>
  <c r="AG437" s="1"/>
  <c r="P173"/>
  <c r="AB436"/>
  <c r="V436"/>
  <c r="U436"/>
  <c r="P436"/>
  <c r="D436"/>
  <c r="AG436" s="1"/>
  <c r="AC472" l="1"/>
  <c r="AD472" s="1"/>
  <c r="AH472" s="1"/>
  <c r="AC474"/>
  <c r="AD474" s="1"/>
  <c r="AH474" s="1"/>
  <c r="AC173"/>
  <c r="AD173" s="1"/>
  <c r="AE173" s="1"/>
  <c r="AC447"/>
  <c r="AD447" s="1"/>
  <c r="AE447" s="1"/>
  <c r="AC461"/>
  <c r="AD461" s="1"/>
  <c r="AH461" s="1"/>
  <c r="AC464"/>
  <c r="AD464" s="1"/>
  <c r="AH464" s="1"/>
  <c r="AC439"/>
  <c r="AD439" s="1"/>
  <c r="AE439" s="1"/>
  <c r="AC450"/>
  <c r="AD450" s="1"/>
  <c r="AH450" s="1"/>
  <c r="AC456"/>
  <c r="AD456" s="1"/>
  <c r="AE456" s="1"/>
  <c r="AC467"/>
  <c r="AD467" s="1"/>
  <c r="AE467" s="1"/>
  <c r="AC441"/>
  <c r="AD441" s="1"/>
  <c r="AE441" s="1"/>
  <c r="AC452"/>
  <c r="AD452" s="1"/>
  <c r="AH452" s="1"/>
  <c r="AC475"/>
  <c r="AD475" s="1"/>
  <c r="AH475" s="1"/>
  <c r="AC462"/>
  <c r="AD462" s="1"/>
  <c r="AE462" s="1"/>
  <c r="AC451"/>
  <c r="AD451" s="1"/>
  <c r="AE451" s="1"/>
  <c r="AC454"/>
  <c r="AD454" s="1"/>
  <c r="AE454" s="1"/>
  <c r="AC460"/>
  <c r="AD460" s="1"/>
  <c r="AH460" s="1"/>
  <c r="AC468"/>
  <c r="AD468" s="1"/>
  <c r="AH468" s="1"/>
  <c r="AC473"/>
  <c r="AD473" s="1"/>
  <c r="AH473" s="1"/>
  <c r="AC440"/>
  <c r="AD440" s="1"/>
  <c r="AC469"/>
  <c r="AD469" s="1"/>
  <c r="AH469" s="1"/>
  <c r="AC444"/>
  <c r="AD444" s="1"/>
  <c r="AE444" s="1"/>
  <c r="AC455"/>
  <c r="AD455" s="1"/>
  <c r="AE455" s="1"/>
  <c r="AC453"/>
  <c r="AD453" s="1"/>
  <c r="AE453" s="1"/>
  <c r="AC470"/>
  <c r="AD470" s="1"/>
  <c r="AH470" s="1"/>
  <c r="AC448"/>
  <c r="AD448" s="1"/>
  <c r="AC436"/>
  <c r="AD436" s="1"/>
  <c r="AC437"/>
  <c r="AD437" s="1"/>
  <c r="AC443"/>
  <c r="AD443" s="1"/>
  <c r="AE443" s="1"/>
  <c r="AC446"/>
  <c r="AD446" s="1"/>
  <c r="AH446" s="1"/>
  <c r="AC463"/>
  <c r="AD463" s="1"/>
  <c r="AH463" s="1"/>
  <c r="AC471"/>
  <c r="AD471" s="1"/>
  <c r="AH471" s="1"/>
  <c r="AC442"/>
  <c r="AD442" s="1"/>
  <c r="AC445"/>
  <c r="AD445" s="1"/>
  <c r="AE445" s="1"/>
  <c r="AC438"/>
  <c r="AD438" s="1"/>
  <c r="AE438" s="1"/>
  <c r="AC457"/>
  <c r="AD457" s="1"/>
  <c r="AH457" s="1"/>
  <c r="AC465"/>
  <c r="AD465" s="1"/>
  <c r="AH465" s="1"/>
  <c r="AC449"/>
  <c r="AD449" s="1"/>
  <c r="AC458"/>
  <c r="AD458" s="1"/>
  <c r="AH458" s="1"/>
  <c r="AC466"/>
  <c r="AD466" s="1"/>
  <c r="AH466" s="1"/>
  <c r="AC459"/>
  <c r="AD459" s="1"/>
  <c r="AE484"/>
  <c r="AE482"/>
  <c r="AE483"/>
  <c r="AE480"/>
  <c r="AE478"/>
  <c r="AE477"/>
  <c r="AE481"/>
  <c r="AE479"/>
  <c r="AE476"/>
  <c r="AP462" l="1"/>
  <c r="AP479"/>
  <c r="AP484"/>
  <c r="AP482"/>
  <c r="AP483"/>
  <c r="AP447"/>
  <c r="AP478"/>
  <c r="AP445"/>
  <c r="AP438"/>
  <c r="AP444"/>
  <c r="AP455"/>
  <c r="AP439"/>
  <c r="AP476"/>
  <c r="AP480"/>
  <c r="AP477"/>
  <c r="AP467"/>
  <c r="AP453"/>
  <c r="AP454"/>
  <c r="AP451"/>
  <c r="AP481"/>
  <c r="AP441"/>
  <c r="AP443"/>
  <c r="AP456"/>
  <c r="AE473"/>
  <c r="AE459"/>
  <c r="AH459"/>
  <c r="AE474"/>
  <c r="AE475"/>
  <c r="AE470"/>
  <c r="AE471"/>
  <c r="AE472"/>
  <c r="AE469"/>
  <c r="AE465"/>
  <c r="AE466"/>
  <c r="AE468"/>
  <c r="AE458"/>
  <c r="AE464"/>
  <c r="AE463"/>
  <c r="AE460"/>
  <c r="AE461"/>
  <c r="AE457"/>
  <c r="AE452"/>
  <c r="AE446"/>
  <c r="AE450"/>
  <c r="AE449"/>
  <c r="AE448"/>
  <c r="AE442"/>
  <c r="AE440"/>
  <c r="AE437"/>
  <c r="AE436"/>
  <c r="C101" i="2"/>
  <c r="C100"/>
  <c r="C99"/>
  <c r="C98"/>
  <c r="C97"/>
  <c r="C96"/>
  <c r="C93"/>
  <c r="C92"/>
  <c r="C91"/>
  <c r="C90"/>
  <c r="C89"/>
  <c r="C88"/>
  <c r="C87"/>
  <c r="C82"/>
  <c r="C79"/>
  <c r="C77"/>
  <c r="C76"/>
  <c r="C75"/>
  <c r="C74"/>
  <c r="C73"/>
  <c r="C72"/>
  <c r="C70"/>
  <c r="C69"/>
  <c r="C68"/>
  <c r="C67"/>
  <c r="C66"/>
  <c r="C52"/>
  <c r="C51"/>
  <c r="C50"/>
  <c r="C49"/>
  <c r="C48"/>
  <c r="C47"/>
  <c r="C46"/>
  <c r="C45"/>
  <c r="C44"/>
  <c r="C43"/>
  <c r="C42"/>
  <c r="C41"/>
  <c r="C40"/>
  <c r="C39"/>
  <c r="C36"/>
  <c r="C35"/>
  <c r="C34"/>
  <c r="C33"/>
  <c r="C32"/>
  <c r="C31"/>
  <c r="C30"/>
  <c r="C29"/>
  <c r="C28"/>
  <c r="C27"/>
  <c r="C26"/>
  <c r="C25"/>
  <c r="C24"/>
  <c r="C9"/>
  <c r="AP446" i="1" l="1"/>
  <c r="AP468"/>
  <c r="AP474"/>
  <c r="AP450"/>
  <c r="AP458"/>
  <c r="AP475"/>
  <c r="AP436"/>
  <c r="AP442"/>
  <c r="AP460"/>
  <c r="AP472"/>
  <c r="AP452"/>
  <c r="AP466"/>
  <c r="AP449"/>
  <c r="AP464"/>
  <c r="AP470"/>
  <c r="AP440"/>
  <c r="AP461"/>
  <c r="AP469"/>
  <c r="AP473"/>
  <c r="AP448"/>
  <c r="AP463"/>
  <c r="AP471"/>
  <c r="AP437"/>
  <c r="AP457"/>
  <c r="AP465"/>
  <c r="AP459"/>
  <c r="AB435"/>
  <c r="V435"/>
  <c r="U435"/>
  <c r="P435"/>
  <c r="D435"/>
  <c r="AG435" s="1"/>
  <c r="AM434"/>
  <c r="AB434"/>
  <c r="V434"/>
  <c r="U434"/>
  <c r="P434"/>
  <c r="D434"/>
  <c r="AG434" s="1"/>
  <c r="AM433"/>
  <c r="AB433"/>
  <c r="V433"/>
  <c r="U433"/>
  <c r="P433"/>
  <c r="D433"/>
  <c r="AG433" s="1"/>
  <c r="AM432"/>
  <c r="AB432"/>
  <c r="V432"/>
  <c r="U432"/>
  <c r="P432"/>
  <c r="D432"/>
  <c r="AG432" s="1"/>
  <c r="AM431"/>
  <c r="AB431"/>
  <c r="V431"/>
  <c r="U431"/>
  <c r="P431"/>
  <c r="D431"/>
  <c r="AG431" s="1"/>
  <c r="AM430"/>
  <c r="AB430"/>
  <c r="V430"/>
  <c r="U430"/>
  <c r="P430"/>
  <c r="D430"/>
  <c r="AG430" s="1"/>
  <c r="AM429"/>
  <c r="AB429"/>
  <c r="V429"/>
  <c r="U429"/>
  <c r="P429"/>
  <c r="D429"/>
  <c r="AG429" s="1"/>
  <c r="AM428"/>
  <c r="AB428"/>
  <c r="V428"/>
  <c r="U428"/>
  <c r="P428"/>
  <c r="D428"/>
  <c r="AG428" s="1"/>
  <c r="AM427"/>
  <c r="AB427"/>
  <c r="V427"/>
  <c r="U427"/>
  <c r="P427"/>
  <c r="D427"/>
  <c r="AG427" s="1"/>
  <c r="AM426"/>
  <c r="AB426"/>
  <c r="V426"/>
  <c r="U426"/>
  <c r="P426"/>
  <c r="D426"/>
  <c r="AG426" s="1"/>
  <c r="AM425"/>
  <c r="AB425"/>
  <c r="V425"/>
  <c r="U425"/>
  <c r="P425"/>
  <c r="AM424"/>
  <c r="AB424"/>
  <c r="V424"/>
  <c r="U424"/>
  <c r="P424"/>
  <c r="D424"/>
  <c r="AG424" s="1"/>
  <c r="AM423"/>
  <c r="AC430" l="1"/>
  <c r="AD430" s="1"/>
  <c r="AE430" s="1"/>
  <c r="AC434"/>
  <c r="AD434" s="1"/>
  <c r="AE434" s="1"/>
  <c r="AB423"/>
  <c r="V423"/>
  <c r="U423"/>
  <c r="P423"/>
  <c r="D423"/>
  <c r="AG423" s="1"/>
  <c r="AM422"/>
  <c r="AB422"/>
  <c r="V422"/>
  <c r="U422"/>
  <c r="P422"/>
  <c r="D422"/>
  <c r="AG422" s="1"/>
  <c r="AM421"/>
  <c r="AP434" l="1"/>
  <c r="AP430"/>
  <c r="AC422"/>
  <c r="AC423"/>
  <c r="AB421"/>
  <c r="V421"/>
  <c r="U421"/>
  <c r="P421"/>
  <c r="D421"/>
  <c r="AG421" s="1"/>
  <c r="AM420"/>
  <c r="AB420"/>
  <c r="V420"/>
  <c r="U420"/>
  <c r="P420"/>
  <c r="D420"/>
  <c r="AG420" s="1"/>
  <c r="AM419"/>
  <c r="AC419"/>
  <c r="AB419"/>
  <c r="V419"/>
  <c r="U419"/>
  <c r="D419"/>
  <c r="AG419" s="1"/>
  <c r="AM418"/>
  <c r="AB418"/>
  <c r="V418"/>
  <c r="U418"/>
  <c r="P418"/>
  <c r="D418"/>
  <c r="AG418" s="1"/>
  <c r="AM417"/>
  <c r="AB417"/>
  <c r="V417"/>
  <c r="U417"/>
  <c r="P417"/>
  <c r="D417"/>
  <c r="AG417" s="1"/>
  <c r="AM416"/>
  <c r="AB416"/>
  <c r="V416"/>
  <c r="U416"/>
  <c r="P416"/>
  <c r="D416"/>
  <c r="AG416" s="1"/>
  <c r="AM415"/>
  <c r="AB415"/>
  <c r="V415"/>
  <c r="U415"/>
  <c r="P415"/>
  <c r="D415"/>
  <c r="AG415" s="1"/>
  <c r="AM414"/>
  <c r="AB414"/>
  <c r="V414"/>
  <c r="U414"/>
  <c r="P414"/>
  <c r="D414"/>
  <c r="AG414" s="1"/>
  <c r="AM413"/>
  <c r="AB413"/>
  <c r="V413"/>
  <c r="U413"/>
  <c r="P413"/>
  <c r="D413"/>
  <c r="AG413" s="1"/>
  <c r="AM412"/>
  <c r="AD419" l="1"/>
  <c r="AE419" s="1"/>
  <c r="AB412"/>
  <c r="V412"/>
  <c r="U412"/>
  <c r="P412"/>
  <c r="D412"/>
  <c r="AG412" s="1"/>
  <c r="AM411"/>
  <c r="AB411"/>
  <c r="V411"/>
  <c r="U411"/>
  <c r="P411"/>
  <c r="D411"/>
  <c r="AG411" s="1"/>
  <c r="AM410"/>
  <c r="AB410"/>
  <c r="V410"/>
  <c r="U410"/>
  <c r="P410"/>
  <c r="D410"/>
  <c r="AG410" s="1"/>
  <c r="AM409"/>
  <c r="AB409"/>
  <c r="V409"/>
  <c r="U409"/>
  <c r="P409"/>
  <c r="D409"/>
  <c r="AG409" s="1"/>
  <c r="AM408"/>
  <c r="AB408"/>
  <c r="V408"/>
  <c r="U408"/>
  <c r="P408"/>
  <c r="D408"/>
  <c r="AG408" s="1"/>
  <c r="AM407"/>
  <c r="AB407"/>
  <c r="V407"/>
  <c r="U407"/>
  <c r="P407"/>
  <c r="D407"/>
  <c r="AG407" s="1"/>
  <c r="AM406"/>
  <c r="AB406"/>
  <c r="V406"/>
  <c r="U406"/>
  <c r="P406"/>
  <c r="D406"/>
  <c r="AG406" s="1"/>
  <c r="AM405"/>
  <c r="AB405"/>
  <c r="V405"/>
  <c r="U405"/>
  <c r="P405"/>
  <c r="D405"/>
  <c r="AG405" s="1"/>
  <c r="AM404"/>
  <c r="AB404"/>
  <c r="V404"/>
  <c r="U404"/>
  <c r="P404"/>
  <c r="D404"/>
  <c r="AG404" s="1"/>
  <c r="AM403"/>
  <c r="AB403"/>
  <c r="V403"/>
  <c r="U403"/>
  <c r="P403"/>
  <c r="D403"/>
  <c r="AG403" s="1"/>
  <c r="AM402"/>
  <c r="AB402"/>
  <c r="V402"/>
  <c r="U402"/>
  <c r="P402"/>
  <c r="D402"/>
  <c r="AG402" s="1"/>
  <c r="AM401"/>
  <c r="AB401"/>
  <c r="V401"/>
  <c r="U401"/>
  <c r="P401"/>
  <c r="D401"/>
  <c r="AG401" s="1"/>
  <c r="AM400"/>
  <c r="AB400"/>
  <c r="V400"/>
  <c r="U400"/>
  <c r="P400"/>
  <c r="D400"/>
  <c r="AG400" s="1"/>
  <c r="AM399"/>
  <c r="AB399"/>
  <c r="V399"/>
  <c r="U399"/>
  <c r="P399"/>
  <c r="D399"/>
  <c r="AG399" s="1"/>
  <c r="AM398"/>
  <c r="AB398"/>
  <c r="V398"/>
  <c r="U398"/>
  <c r="P398"/>
  <c r="D398"/>
  <c r="AG398" s="1"/>
  <c r="AM397"/>
  <c r="AB397"/>
  <c r="V397"/>
  <c r="U397"/>
  <c r="P397"/>
  <c r="D397"/>
  <c r="AG397" s="1"/>
  <c r="AM396"/>
  <c r="AB396"/>
  <c r="V396"/>
  <c r="U396"/>
  <c r="P396"/>
  <c r="D396"/>
  <c r="AG396" s="1"/>
  <c r="AM395"/>
  <c r="AB395"/>
  <c r="V395"/>
  <c r="U395"/>
  <c r="P395"/>
  <c r="D395"/>
  <c r="AG395" s="1"/>
  <c r="AM394"/>
  <c r="AB394"/>
  <c r="V394"/>
  <c r="U394"/>
  <c r="P394"/>
  <c r="D394"/>
  <c r="AG394" s="1"/>
  <c r="AM393"/>
  <c r="AB393"/>
  <c r="V393"/>
  <c r="U393"/>
  <c r="P393"/>
  <c r="D393"/>
  <c r="AG393" s="1"/>
  <c r="AM392"/>
  <c r="AB392"/>
  <c r="V392"/>
  <c r="U392"/>
  <c r="P392"/>
  <c r="D392"/>
  <c r="AG392" s="1"/>
  <c r="AM391"/>
  <c r="AB391"/>
  <c r="V391"/>
  <c r="U391"/>
  <c r="P391"/>
  <c r="D391"/>
  <c r="AG391" s="1"/>
  <c r="AM390"/>
  <c r="AB390"/>
  <c r="V390"/>
  <c r="U390"/>
  <c r="P390"/>
  <c r="D390"/>
  <c r="AG390" s="1"/>
  <c r="AM389"/>
  <c r="AB389"/>
  <c r="V389"/>
  <c r="U389"/>
  <c r="P389"/>
  <c r="D389"/>
  <c r="AG389" s="1"/>
  <c r="AM388"/>
  <c r="AB388"/>
  <c r="V388"/>
  <c r="U388"/>
  <c r="P388"/>
  <c r="D388"/>
  <c r="AG388" s="1"/>
  <c r="AM387"/>
  <c r="AB387"/>
  <c r="V387"/>
  <c r="U387"/>
  <c r="P387"/>
  <c r="D387"/>
  <c r="AG387" s="1"/>
  <c r="AM386"/>
  <c r="AB386"/>
  <c r="V386"/>
  <c r="U386"/>
  <c r="P386"/>
  <c r="D386"/>
  <c r="AG386" s="1"/>
  <c r="AM385"/>
  <c r="AB385"/>
  <c r="V385"/>
  <c r="U385"/>
  <c r="P385"/>
  <c r="D385"/>
  <c r="AG385" s="1"/>
  <c r="AM384"/>
  <c r="AB384"/>
  <c r="V384"/>
  <c r="U384"/>
  <c r="P384"/>
  <c r="D384"/>
  <c r="AG384" s="1"/>
  <c r="AM383"/>
  <c r="AB383"/>
  <c r="V383"/>
  <c r="U383"/>
  <c r="P383"/>
  <c r="D383"/>
  <c r="AG383" s="1"/>
  <c r="AM382"/>
  <c r="AB382"/>
  <c r="V382"/>
  <c r="U382"/>
  <c r="P382"/>
  <c r="D382"/>
  <c r="AG382" s="1"/>
  <c r="AM381"/>
  <c r="AB381"/>
  <c r="V381"/>
  <c r="U381"/>
  <c r="P381"/>
  <c r="D381"/>
  <c r="AG381" s="1"/>
  <c r="AM380"/>
  <c r="AP419" l="1"/>
  <c r="AC409"/>
  <c r="AB380"/>
  <c r="V380"/>
  <c r="U380"/>
  <c r="P380"/>
  <c r="D380"/>
  <c r="AG380" s="1"/>
  <c r="AM379"/>
  <c r="AB379"/>
  <c r="V379"/>
  <c r="U379"/>
  <c r="P379"/>
  <c r="D379"/>
  <c r="AG379" s="1"/>
  <c r="AM378"/>
  <c r="AB378"/>
  <c r="V378"/>
  <c r="U378"/>
  <c r="P378"/>
  <c r="D378"/>
  <c r="AG378" s="1"/>
  <c r="AM377"/>
  <c r="AB377"/>
  <c r="V377"/>
  <c r="U377"/>
  <c r="P377"/>
  <c r="D377"/>
  <c r="AG377" s="1"/>
  <c r="AM376"/>
  <c r="AB376"/>
  <c r="V376"/>
  <c r="U376"/>
  <c r="P376"/>
  <c r="D376"/>
  <c r="AG376" s="1"/>
  <c r="AM375"/>
  <c r="AB375"/>
  <c r="V375"/>
  <c r="U375"/>
  <c r="P375"/>
  <c r="D375"/>
  <c r="AG375" s="1"/>
  <c r="AM374"/>
  <c r="AB374"/>
  <c r="V374"/>
  <c r="U374"/>
  <c r="P374"/>
  <c r="D374"/>
  <c r="AG374" s="1"/>
  <c r="AM373"/>
  <c r="AB373"/>
  <c r="V373"/>
  <c r="U373"/>
  <c r="P373"/>
  <c r="D373"/>
  <c r="AG373" s="1"/>
  <c r="AM372"/>
  <c r="AB372"/>
  <c r="V372"/>
  <c r="U372"/>
  <c r="P372"/>
  <c r="D372"/>
  <c r="AG372" s="1"/>
  <c r="AM371"/>
  <c r="AB371"/>
  <c r="V371"/>
  <c r="U371"/>
  <c r="P371"/>
  <c r="D371"/>
  <c r="AG371" s="1"/>
  <c r="AM370"/>
  <c r="AB370"/>
  <c r="V370"/>
  <c r="U370"/>
  <c r="P370"/>
  <c r="D370"/>
  <c r="AG370" s="1"/>
  <c r="AM369"/>
  <c r="AB369"/>
  <c r="V369"/>
  <c r="U369"/>
  <c r="P369"/>
  <c r="D369"/>
  <c r="AG369" s="1"/>
  <c r="AM368"/>
  <c r="AB368"/>
  <c r="V368"/>
  <c r="U368"/>
  <c r="P368"/>
  <c r="D368"/>
  <c r="AG368" s="1"/>
  <c r="AM367"/>
  <c r="AB367"/>
  <c r="V367"/>
  <c r="U367"/>
  <c r="P367"/>
  <c r="D367"/>
  <c r="AG367" s="1"/>
  <c r="AM366"/>
  <c r="AB366"/>
  <c r="V366"/>
  <c r="U366"/>
  <c r="P366"/>
  <c r="D366"/>
  <c r="AG366" s="1"/>
  <c r="AM365"/>
  <c r="AB365"/>
  <c r="V365"/>
  <c r="U365"/>
  <c r="P365"/>
  <c r="D365"/>
  <c r="AG365" s="1"/>
  <c r="AM364"/>
  <c r="AB364"/>
  <c r="V364"/>
  <c r="U364"/>
  <c r="P364"/>
  <c r="D364"/>
  <c r="AG364" s="1"/>
  <c r="AM363"/>
  <c r="AB363"/>
  <c r="V363"/>
  <c r="U363"/>
  <c r="P363"/>
  <c r="D363"/>
  <c r="AG363" s="1"/>
  <c r="AM362"/>
  <c r="AB362"/>
  <c r="V362"/>
  <c r="U362"/>
  <c r="P362"/>
  <c r="D362"/>
  <c r="AG362" s="1"/>
  <c r="AM361"/>
  <c r="AB361"/>
  <c r="V361"/>
  <c r="U361"/>
  <c r="P361"/>
  <c r="D361"/>
  <c r="AG361" s="1"/>
  <c r="AM360"/>
  <c r="AB360"/>
  <c r="V360"/>
  <c r="U360"/>
  <c r="P360"/>
  <c r="D360"/>
  <c r="AG360" s="1"/>
  <c r="AM359"/>
  <c r="AB359"/>
  <c r="V359"/>
  <c r="U359"/>
  <c r="P359"/>
  <c r="D359"/>
  <c r="AG359" s="1"/>
  <c r="AM358"/>
  <c r="AB358"/>
  <c r="V358"/>
  <c r="U358"/>
  <c r="P358"/>
  <c r="D358"/>
  <c r="AG358" s="1"/>
  <c r="AM357"/>
  <c r="AB357"/>
  <c r="V357"/>
  <c r="U357"/>
  <c r="P357"/>
  <c r="D357"/>
  <c r="AG357" s="1"/>
  <c r="AM356"/>
  <c r="AB356"/>
  <c r="V356"/>
  <c r="U356"/>
  <c r="P356"/>
  <c r="D356"/>
  <c r="AG356" s="1"/>
  <c r="AM355"/>
  <c r="AB355"/>
  <c r="V355"/>
  <c r="U355"/>
  <c r="P355"/>
  <c r="D355"/>
  <c r="AG355" s="1"/>
  <c r="AM354"/>
  <c r="AB354"/>
  <c r="V354"/>
  <c r="U354"/>
  <c r="P354"/>
  <c r="D354"/>
  <c r="AG354" s="1"/>
  <c r="AM353"/>
  <c r="AB353"/>
  <c r="V353"/>
  <c r="U353"/>
  <c r="P353"/>
  <c r="D353"/>
  <c r="AG353" s="1"/>
  <c r="AM352"/>
  <c r="AB352"/>
  <c r="V352"/>
  <c r="U352"/>
  <c r="P352"/>
  <c r="D352"/>
  <c r="AG352" s="1"/>
  <c r="AM351"/>
  <c r="AB351"/>
  <c r="V351"/>
  <c r="U351"/>
  <c r="P351"/>
  <c r="D351"/>
  <c r="AG351" s="1"/>
  <c r="AM350"/>
  <c r="AB350"/>
  <c r="V350"/>
  <c r="U350"/>
  <c r="P350"/>
  <c r="D350"/>
  <c r="AG350" s="1"/>
  <c r="AM349"/>
  <c r="AB349"/>
  <c r="V349"/>
  <c r="U349"/>
  <c r="P349"/>
  <c r="D349"/>
  <c r="AG349" s="1"/>
  <c r="AM348"/>
  <c r="AB348"/>
  <c r="V348"/>
  <c r="U348"/>
  <c r="P348"/>
  <c r="D348"/>
  <c r="AG348" s="1"/>
  <c r="AM347"/>
  <c r="AB347"/>
  <c r="V347"/>
  <c r="U347"/>
  <c r="P347"/>
  <c r="D347"/>
  <c r="AG347" s="1"/>
  <c r="AM346"/>
  <c r="AB346"/>
  <c r="V346"/>
  <c r="U346"/>
  <c r="P346"/>
  <c r="D346"/>
  <c r="AG346" s="1"/>
  <c r="AM345"/>
  <c r="AB345"/>
  <c r="V345"/>
  <c r="U345"/>
  <c r="P345"/>
  <c r="D345"/>
  <c r="AG345" s="1"/>
  <c r="AM344"/>
  <c r="AB344"/>
  <c r="V344"/>
  <c r="U344"/>
  <c r="P344"/>
  <c r="D344"/>
  <c r="AG344" s="1"/>
  <c r="AM343"/>
  <c r="AB343"/>
  <c r="V343"/>
  <c r="U343"/>
  <c r="P343"/>
  <c r="D343"/>
  <c r="AG343" s="1"/>
  <c r="AM342"/>
  <c r="AB342"/>
  <c r="V342"/>
  <c r="U342"/>
  <c r="P342"/>
  <c r="D342"/>
  <c r="AG342" s="1"/>
  <c r="AM341"/>
  <c r="AB341"/>
  <c r="V341"/>
  <c r="U341"/>
  <c r="P341"/>
  <c r="D341"/>
  <c r="AG341" s="1"/>
  <c r="AM340"/>
  <c r="AB340"/>
  <c r="V340"/>
  <c r="U340"/>
  <c r="P340"/>
  <c r="D340"/>
  <c r="AG340" s="1"/>
  <c r="AM339"/>
  <c r="AB339"/>
  <c r="V339"/>
  <c r="U339"/>
  <c r="P339"/>
  <c r="D339"/>
  <c r="AG339" s="1"/>
  <c r="AM338"/>
  <c r="AB338"/>
  <c r="V338"/>
  <c r="U338"/>
  <c r="P338"/>
  <c r="D338"/>
  <c r="AG338" s="1"/>
  <c r="AM337"/>
  <c r="AB337"/>
  <c r="V337"/>
  <c r="U337"/>
  <c r="P337"/>
  <c r="D337"/>
  <c r="AG337" s="1"/>
  <c r="AM336"/>
  <c r="AB336"/>
  <c r="V336"/>
  <c r="U336"/>
  <c r="P336"/>
  <c r="D336"/>
  <c r="AG336" s="1"/>
  <c r="AM335"/>
  <c r="AB335"/>
  <c r="V335"/>
  <c r="U335"/>
  <c r="P335"/>
  <c r="D335"/>
  <c r="AG335" s="1"/>
  <c r="AM334"/>
  <c r="AB334"/>
  <c r="V334"/>
  <c r="U334"/>
  <c r="P334"/>
  <c r="D334"/>
  <c r="AG334" s="1"/>
  <c r="AM333"/>
  <c r="AB333"/>
  <c r="V333"/>
  <c r="U333"/>
  <c r="P333"/>
  <c r="D333"/>
  <c r="AG333" s="1"/>
  <c r="AM332"/>
  <c r="AB332"/>
  <c r="V332"/>
  <c r="U332"/>
  <c r="P332"/>
  <c r="D332"/>
  <c r="AG332" s="1"/>
  <c r="AM331"/>
  <c r="AB331"/>
  <c r="V331"/>
  <c r="U331"/>
  <c r="P331"/>
  <c r="D331"/>
  <c r="AG331" s="1"/>
  <c r="AM330"/>
  <c r="AB330"/>
  <c r="V330"/>
  <c r="U330"/>
  <c r="P330"/>
  <c r="D330"/>
  <c r="AG330" s="1"/>
  <c r="AM329"/>
  <c r="AB329"/>
  <c r="V329"/>
  <c r="U329"/>
  <c r="P329"/>
  <c r="D329"/>
  <c r="AG329" s="1"/>
  <c r="AM328"/>
  <c r="AB328"/>
  <c r="V328"/>
  <c r="U328"/>
  <c r="P328"/>
  <c r="D328"/>
  <c r="AG328" s="1"/>
  <c r="AM327"/>
  <c r="AB327"/>
  <c r="V327"/>
  <c r="U327"/>
  <c r="P327"/>
  <c r="D327"/>
  <c r="AG327" s="1"/>
  <c r="AM326"/>
  <c r="AB326"/>
  <c r="V326"/>
  <c r="U326"/>
  <c r="P326"/>
  <c r="D326"/>
  <c r="AG326" s="1"/>
  <c r="AM325"/>
  <c r="AB325"/>
  <c r="V325"/>
  <c r="U325"/>
  <c r="P325"/>
  <c r="D325"/>
  <c r="AG325" s="1"/>
  <c r="AM324"/>
  <c r="AB324"/>
  <c r="V324"/>
  <c r="U324"/>
  <c r="P324"/>
  <c r="D324"/>
  <c r="AG324" s="1"/>
  <c r="AM323"/>
  <c r="AB323"/>
  <c r="V323"/>
  <c r="U323"/>
  <c r="P323"/>
  <c r="D323"/>
  <c r="AG323" s="1"/>
  <c r="AM322"/>
  <c r="AB322"/>
  <c r="V322"/>
  <c r="U322"/>
  <c r="P322"/>
  <c r="D322"/>
  <c r="AG322" s="1"/>
  <c r="AM321"/>
  <c r="AB321"/>
  <c r="V321"/>
  <c r="U321"/>
  <c r="P321"/>
  <c r="D321"/>
  <c r="AG321" s="1"/>
  <c r="AM320"/>
  <c r="AB320"/>
  <c r="V320"/>
  <c r="U320"/>
  <c r="P320"/>
  <c r="D320"/>
  <c r="AG320" s="1"/>
  <c r="AM319"/>
  <c r="AB319"/>
  <c r="V319"/>
  <c r="U319"/>
  <c r="P319"/>
  <c r="D319"/>
  <c r="AG319" s="1"/>
  <c r="AM318"/>
  <c r="AB318"/>
  <c r="V318"/>
  <c r="U318"/>
  <c r="P318"/>
  <c r="D318"/>
  <c r="AG318" s="1"/>
  <c r="AM317"/>
  <c r="AB317"/>
  <c r="V317"/>
  <c r="U317"/>
  <c r="P317"/>
  <c r="D317"/>
  <c r="AG317" s="1"/>
  <c r="AM316"/>
  <c r="AB316"/>
  <c r="V316"/>
  <c r="U316"/>
  <c r="P316"/>
  <c r="D316"/>
  <c r="AG316" s="1"/>
  <c r="AM315"/>
  <c r="AB315"/>
  <c r="V315"/>
  <c r="U315"/>
  <c r="P315"/>
  <c r="D315"/>
  <c r="AG315" s="1"/>
  <c r="AM314"/>
  <c r="AB314"/>
  <c r="V314"/>
  <c r="U314"/>
  <c r="P314"/>
  <c r="D314"/>
  <c r="AG314" s="1"/>
  <c r="AM313"/>
  <c r="AB313"/>
  <c r="V313"/>
  <c r="U313"/>
  <c r="P313"/>
  <c r="D313"/>
  <c r="AG313" s="1"/>
  <c r="AM312"/>
  <c r="AB312"/>
  <c r="V312"/>
  <c r="U312"/>
  <c r="P312"/>
  <c r="D312"/>
  <c r="AG312" s="1"/>
  <c r="AM311"/>
  <c r="AB311"/>
  <c r="V311"/>
  <c r="U311"/>
  <c r="P311"/>
  <c r="D311"/>
  <c r="AG311" s="1"/>
  <c r="AM310"/>
  <c r="AB310"/>
  <c r="V310"/>
  <c r="U310"/>
  <c r="P310"/>
  <c r="D310"/>
  <c r="AG310" s="1"/>
  <c r="AM309"/>
  <c r="AB309"/>
  <c r="V309"/>
  <c r="U309"/>
  <c r="P309"/>
  <c r="D309"/>
  <c r="AG309" s="1"/>
  <c r="AM308"/>
  <c r="AB308"/>
  <c r="V308"/>
  <c r="U308"/>
  <c r="P308"/>
  <c r="D308"/>
  <c r="AG308" s="1"/>
  <c r="AM307"/>
  <c r="AB307"/>
  <c r="V307"/>
  <c r="U307"/>
  <c r="P307"/>
  <c r="D307"/>
  <c r="AG307" s="1"/>
  <c r="AM306"/>
  <c r="AB306"/>
  <c r="V306"/>
  <c r="U306"/>
  <c r="P306"/>
  <c r="D306"/>
  <c r="AG306" s="1"/>
  <c r="AM305"/>
  <c r="AB305"/>
  <c r="V305"/>
  <c r="U305"/>
  <c r="P305"/>
  <c r="D305"/>
  <c r="AG305" s="1"/>
  <c r="AM304"/>
  <c r="AB304"/>
  <c r="V304"/>
  <c r="U304"/>
  <c r="P304"/>
  <c r="D304"/>
  <c r="AG304" s="1"/>
  <c r="AM303"/>
  <c r="AB303"/>
  <c r="V303"/>
  <c r="U303"/>
  <c r="P303"/>
  <c r="D303"/>
  <c r="AG303" s="1"/>
  <c r="AM302"/>
  <c r="AB302"/>
  <c r="V302"/>
  <c r="U302"/>
  <c r="P302"/>
  <c r="AM301"/>
  <c r="AB301"/>
  <c r="V301"/>
  <c r="U301"/>
  <c r="P301"/>
  <c r="D301"/>
  <c r="AG301" s="1"/>
  <c r="AM300"/>
  <c r="AB300"/>
  <c r="V300"/>
  <c r="U300"/>
  <c r="P300"/>
  <c r="D300"/>
  <c r="AG300" s="1"/>
  <c r="AM299"/>
  <c r="AB299"/>
  <c r="V299"/>
  <c r="U299"/>
  <c r="P299"/>
  <c r="D299"/>
  <c r="AG299" s="1"/>
  <c r="AM298"/>
  <c r="AB298"/>
  <c r="V298"/>
  <c r="U298"/>
  <c r="P298"/>
  <c r="D298"/>
  <c r="AG298" s="1"/>
  <c r="AM297"/>
  <c r="AB297"/>
  <c r="V297"/>
  <c r="U297"/>
  <c r="P297"/>
  <c r="D297"/>
  <c r="AG297" s="1"/>
  <c r="AM296"/>
  <c r="AB296"/>
  <c r="V296"/>
  <c r="U296"/>
  <c r="P296"/>
  <c r="D296"/>
  <c r="AG296" s="1"/>
  <c r="AM295"/>
  <c r="AB295"/>
  <c r="V295"/>
  <c r="U295"/>
  <c r="P295"/>
  <c r="D295"/>
  <c r="AG295" s="1"/>
  <c r="AM294"/>
  <c r="AB294"/>
  <c r="V294"/>
  <c r="U294"/>
  <c r="P294"/>
  <c r="D294"/>
  <c r="AG294" s="1"/>
  <c r="AM293"/>
  <c r="AB293"/>
  <c r="V293"/>
  <c r="U293"/>
  <c r="P293"/>
  <c r="D293"/>
  <c r="AG293" s="1"/>
  <c r="AM292"/>
  <c r="AB292"/>
  <c r="V292"/>
  <c r="U292"/>
  <c r="P292"/>
  <c r="D292"/>
  <c r="AG292" s="1"/>
  <c r="AM291"/>
  <c r="AB291"/>
  <c r="V291"/>
  <c r="U291"/>
  <c r="P291"/>
  <c r="D291"/>
  <c r="AG291" s="1"/>
  <c r="AM290"/>
  <c r="AB290"/>
  <c r="V290"/>
  <c r="U290"/>
  <c r="P290"/>
  <c r="D290"/>
  <c r="AG290" s="1"/>
  <c r="AM289"/>
  <c r="AB289"/>
  <c r="V289"/>
  <c r="U289"/>
  <c r="P289"/>
  <c r="D289"/>
  <c r="AG289" s="1"/>
  <c r="AM288"/>
  <c r="AB288"/>
  <c r="V288"/>
  <c r="U288"/>
  <c r="P288"/>
  <c r="D288"/>
  <c r="AG288" s="1"/>
  <c r="AM287"/>
  <c r="AB287"/>
  <c r="V287"/>
  <c r="U287"/>
  <c r="P287"/>
  <c r="D287"/>
  <c r="AG287" s="1"/>
  <c r="AM286"/>
  <c r="AB286"/>
  <c r="V286"/>
  <c r="U286"/>
  <c r="P286"/>
  <c r="D286"/>
  <c r="AG286" s="1"/>
  <c r="AM285"/>
  <c r="AB285"/>
  <c r="V285"/>
  <c r="U285"/>
  <c r="P285"/>
  <c r="D285"/>
  <c r="AG285" s="1"/>
  <c r="AM284"/>
  <c r="AB284"/>
  <c r="V284"/>
  <c r="U284"/>
  <c r="P284"/>
  <c r="D284"/>
  <c r="AG284" s="1"/>
  <c r="AM283"/>
  <c r="AB283"/>
  <c r="V283"/>
  <c r="U283"/>
  <c r="P283"/>
  <c r="D283"/>
  <c r="AG283" s="1"/>
  <c r="AM282"/>
  <c r="AB282"/>
  <c r="V282"/>
  <c r="U282"/>
  <c r="P282"/>
  <c r="D282"/>
  <c r="AG282" s="1"/>
  <c r="AM281"/>
  <c r="AB281"/>
  <c r="V281"/>
  <c r="U281"/>
  <c r="P281"/>
  <c r="D281"/>
  <c r="AG281" s="1"/>
  <c r="AM280"/>
  <c r="AB280"/>
  <c r="V280"/>
  <c r="U280"/>
  <c r="P280"/>
  <c r="D280"/>
  <c r="AG280" s="1"/>
  <c r="AM279"/>
  <c r="AB279"/>
  <c r="V279"/>
  <c r="U279"/>
  <c r="P279"/>
  <c r="D279"/>
  <c r="AG279" s="1"/>
  <c r="AM278"/>
  <c r="AB278"/>
  <c r="V278"/>
  <c r="U278"/>
  <c r="P278"/>
  <c r="D278"/>
  <c r="AG278" s="1"/>
  <c r="AM277"/>
  <c r="AB277"/>
  <c r="V277"/>
  <c r="U277"/>
  <c r="P277"/>
  <c r="D277"/>
  <c r="AG277" s="1"/>
  <c r="AM276"/>
  <c r="AB276"/>
  <c r="V276"/>
  <c r="U276"/>
  <c r="P276"/>
  <c r="AM275"/>
  <c r="AB275"/>
  <c r="V275"/>
  <c r="U275"/>
  <c r="P275"/>
  <c r="D275"/>
  <c r="AG275" s="1"/>
  <c r="AM274"/>
  <c r="AB274"/>
  <c r="V274"/>
  <c r="U274"/>
  <c r="P274"/>
  <c r="D274"/>
  <c r="AG274" s="1"/>
  <c r="AM273"/>
  <c r="AB273"/>
  <c r="V273"/>
  <c r="U273"/>
  <c r="P273"/>
  <c r="D273"/>
  <c r="AG273" s="1"/>
  <c r="AM272"/>
  <c r="AB272"/>
  <c r="V272"/>
  <c r="U272"/>
  <c r="P272"/>
  <c r="D272"/>
  <c r="AG272" s="1"/>
  <c r="AM271"/>
  <c r="AB271"/>
  <c r="V271"/>
  <c r="U271"/>
  <c r="P271"/>
  <c r="D271"/>
  <c r="AG271" s="1"/>
  <c r="AM270"/>
  <c r="AB270"/>
  <c r="V270"/>
  <c r="U270"/>
  <c r="P270"/>
  <c r="D270"/>
  <c r="AG270" s="1"/>
  <c r="AM269"/>
  <c r="AB269"/>
  <c r="V269"/>
  <c r="U269"/>
  <c r="P269"/>
  <c r="D269"/>
  <c r="AG269" s="1"/>
  <c r="AM268"/>
  <c r="AB268"/>
  <c r="V268"/>
  <c r="U268"/>
  <c r="P268"/>
  <c r="AM267"/>
  <c r="AB267"/>
  <c r="V267"/>
  <c r="U267"/>
  <c r="P267"/>
  <c r="D267"/>
  <c r="AG267" s="1"/>
  <c r="AM266"/>
  <c r="AB266"/>
  <c r="V266"/>
  <c r="U266"/>
  <c r="P266"/>
  <c r="D266"/>
  <c r="AG266" s="1"/>
  <c r="AM265"/>
  <c r="AB265"/>
  <c r="V265"/>
  <c r="U265"/>
  <c r="P265"/>
  <c r="D265"/>
  <c r="AG265" s="1"/>
  <c r="AM264"/>
  <c r="AB264"/>
  <c r="V264"/>
  <c r="U264"/>
  <c r="P264"/>
  <c r="D264"/>
  <c r="AG264" s="1"/>
  <c r="AM263"/>
  <c r="AB263"/>
  <c r="V263"/>
  <c r="U263"/>
  <c r="P263"/>
  <c r="AM262"/>
  <c r="AB262"/>
  <c r="V262"/>
  <c r="U262"/>
  <c r="P262"/>
  <c r="D262"/>
  <c r="AG262" s="1"/>
  <c r="AM261"/>
  <c r="AB261"/>
  <c r="V261"/>
  <c r="U261"/>
  <c r="P261"/>
  <c r="D261"/>
  <c r="AG261" s="1"/>
  <c r="AM260"/>
  <c r="AB260"/>
  <c r="V260"/>
  <c r="U260"/>
  <c r="P260"/>
  <c r="D260"/>
  <c r="AG260" s="1"/>
  <c r="AM259"/>
  <c r="AB259"/>
  <c r="V259"/>
  <c r="U259"/>
  <c r="P259"/>
  <c r="D259"/>
  <c r="AG259" s="1"/>
  <c r="AM258"/>
  <c r="AB258"/>
  <c r="V258"/>
  <c r="U258"/>
  <c r="P258"/>
  <c r="D258"/>
  <c r="AG258" s="1"/>
  <c r="AM257"/>
  <c r="AB257"/>
  <c r="V257"/>
  <c r="U257"/>
  <c r="P257"/>
  <c r="D257"/>
  <c r="AG257" s="1"/>
  <c r="AM256"/>
  <c r="AB256"/>
  <c r="V256"/>
  <c r="U256"/>
  <c r="P256"/>
  <c r="D256"/>
  <c r="AG256" s="1"/>
  <c r="AM255"/>
  <c r="AB255"/>
  <c r="V255"/>
  <c r="U255"/>
  <c r="P255"/>
  <c r="D255"/>
  <c r="AG255" s="1"/>
  <c r="AM254"/>
  <c r="AB254"/>
  <c r="V254"/>
  <c r="U254"/>
  <c r="P254"/>
  <c r="AM253"/>
  <c r="AB253"/>
  <c r="V253"/>
  <c r="U253"/>
  <c r="P253"/>
  <c r="D253"/>
  <c r="AG253" s="1"/>
  <c r="AM252"/>
  <c r="AB252"/>
  <c r="V252"/>
  <c r="U252"/>
  <c r="P252"/>
  <c r="D252"/>
  <c r="AG252" s="1"/>
  <c r="AM251"/>
  <c r="AB251"/>
  <c r="V251"/>
  <c r="U251"/>
  <c r="P251"/>
  <c r="D251"/>
  <c r="AG251" s="1"/>
  <c r="AM250"/>
  <c r="AB250"/>
  <c r="V250"/>
  <c r="U250"/>
  <c r="P250"/>
  <c r="D250"/>
  <c r="AG250" s="1"/>
  <c r="AM249"/>
  <c r="AB249"/>
  <c r="V249"/>
  <c r="U249"/>
  <c r="P249"/>
  <c r="D249"/>
  <c r="AG249" s="1"/>
  <c r="AM248"/>
  <c r="AB248"/>
  <c r="V248"/>
  <c r="U248"/>
  <c r="P248"/>
  <c r="D248"/>
  <c r="AG248" s="1"/>
  <c r="AM247"/>
  <c r="AB247"/>
  <c r="V247"/>
  <c r="U247"/>
  <c r="P247"/>
  <c r="D247"/>
  <c r="AG247" s="1"/>
  <c r="AM246"/>
  <c r="AB246"/>
  <c r="V246"/>
  <c r="U246"/>
  <c r="P246"/>
  <c r="D246"/>
  <c r="AG246" s="1"/>
  <c r="AM245"/>
  <c r="AB245"/>
  <c r="V245"/>
  <c r="U245"/>
  <c r="P245"/>
  <c r="D245"/>
  <c r="AG245" s="1"/>
  <c r="AM244"/>
  <c r="AB244"/>
  <c r="V244"/>
  <c r="U244"/>
  <c r="P244"/>
  <c r="D244"/>
  <c r="AG244" s="1"/>
  <c r="AM243"/>
  <c r="AB243"/>
  <c r="V243"/>
  <c r="U243"/>
  <c r="P243"/>
  <c r="D243"/>
  <c r="AG243" s="1"/>
  <c r="AM242"/>
  <c r="AB242"/>
  <c r="V242"/>
  <c r="U242"/>
  <c r="P242"/>
  <c r="D242"/>
  <c r="AG242" s="1"/>
  <c r="AM241"/>
  <c r="AB241"/>
  <c r="V241"/>
  <c r="U241"/>
  <c r="P241"/>
  <c r="D241"/>
  <c r="AG241" s="1"/>
  <c r="AM240"/>
  <c r="AB240"/>
  <c r="V240"/>
  <c r="U240"/>
  <c r="P240"/>
  <c r="D240"/>
  <c r="AG240" s="1"/>
  <c r="AM239"/>
  <c r="AB239"/>
  <c r="V239"/>
  <c r="U239"/>
  <c r="P239"/>
  <c r="D239"/>
  <c r="AG239" s="1"/>
  <c r="AM238"/>
  <c r="AB238"/>
  <c r="V238"/>
  <c r="U238"/>
  <c r="P238"/>
  <c r="D238"/>
  <c r="AG238" s="1"/>
  <c r="AM237"/>
  <c r="AB237"/>
  <c r="V237"/>
  <c r="U237"/>
  <c r="P237"/>
  <c r="D237"/>
  <c r="AG237" s="1"/>
  <c r="AM236"/>
  <c r="AB236"/>
  <c r="V236"/>
  <c r="U236"/>
  <c r="P236"/>
  <c r="D236"/>
  <c r="AG236" s="1"/>
  <c r="AM235"/>
  <c r="AB235"/>
  <c r="V235"/>
  <c r="U235"/>
  <c r="P235"/>
  <c r="D235"/>
  <c r="AG235" s="1"/>
  <c r="AM234"/>
  <c r="AB234"/>
  <c r="V234"/>
  <c r="U234"/>
  <c r="P234"/>
  <c r="D234"/>
  <c r="AG234" s="1"/>
  <c r="AM233"/>
  <c r="AB233"/>
  <c r="V233"/>
  <c r="U233"/>
  <c r="P233"/>
  <c r="D233"/>
  <c r="AG233" s="1"/>
  <c r="AM232"/>
  <c r="AB232"/>
  <c r="V232"/>
  <c r="U232"/>
  <c r="P232"/>
  <c r="D232"/>
  <c r="AG232" s="1"/>
  <c r="AM231"/>
  <c r="AB231"/>
  <c r="V231"/>
  <c r="U231"/>
  <c r="P231"/>
  <c r="D231"/>
  <c r="AG231" s="1"/>
  <c r="AM230"/>
  <c r="AB230"/>
  <c r="V230"/>
  <c r="U230"/>
  <c r="P230"/>
  <c r="AM229"/>
  <c r="AB229"/>
  <c r="V229"/>
  <c r="U229"/>
  <c r="P229"/>
  <c r="D229"/>
  <c r="AG229" s="1"/>
  <c r="AM228"/>
  <c r="AB228"/>
  <c r="V228"/>
  <c r="U228"/>
  <c r="P228"/>
  <c r="AM227"/>
  <c r="AB227"/>
  <c r="V227"/>
  <c r="U227"/>
  <c r="P227"/>
  <c r="D227"/>
  <c r="AG227" s="1"/>
  <c r="AM226"/>
  <c r="AB226"/>
  <c r="V226"/>
  <c r="U226"/>
  <c r="P226"/>
  <c r="D226"/>
  <c r="AG226" s="1"/>
  <c r="AM225"/>
  <c r="AB225"/>
  <c r="V225"/>
  <c r="U225"/>
  <c r="P225"/>
  <c r="D225"/>
  <c r="AG225" s="1"/>
  <c r="AM224"/>
  <c r="AB224"/>
  <c r="V224"/>
  <c r="U224"/>
  <c r="P224"/>
  <c r="D224"/>
  <c r="AG224" s="1"/>
  <c r="AM223"/>
  <c r="AB223"/>
  <c r="V223"/>
  <c r="U223"/>
  <c r="P223"/>
  <c r="D223"/>
  <c r="AG223" s="1"/>
  <c r="AM222"/>
  <c r="AB222"/>
  <c r="V222"/>
  <c r="U222"/>
  <c r="P222"/>
  <c r="D222"/>
  <c r="AG222" s="1"/>
  <c r="AM221"/>
  <c r="AB221"/>
  <c r="V221"/>
  <c r="U221"/>
  <c r="P221"/>
  <c r="D221"/>
  <c r="AG221" s="1"/>
  <c r="AM220"/>
  <c r="AB220"/>
  <c r="V220"/>
  <c r="U220"/>
  <c r="P220"/>
  <c r="D220"/>
  <c r="AG220" s="1"/>
  <c r="AM219"/>
  <c r="AB219"/>
  <c r="V219"/>
  <c r="U219"/>
  <c r="P219"/>
  <c r="D219"/>
  <c r="AG219" s="1"/>
  <c r="AM218"/>
  <c r="AB218"/>
  <c r="V218"/>
  <c r="U218"/>
  <c r="P218"/>
  <c r="D218"/>
  <c r="AG218" s="1"/>
  <c r="AM217"/>
  <c r="AB217"/>
  <c r="V217"/>
  <c r="U217"/>
  <c r="P217"/>
  <c r="D217"/>
  <c r="AG217" s="1"/>
  <c r="AM216"/>
  <c r="AB216"/>
  <c r="V216"/>
  <c r="U216"/>
  <c r="P216"/>
  <c r="D216"/>
  <c r="AG216" s="1"/>
  <c r="AM215"/>
  <c r="AB215"/>
  <c r="V215"/>
  <c r="U215"/>
  <c r="P215"/>
  <c r="D215"/>
  <c r="AG215" s="1"/>
  <c r="AM214"/>
  <c r="AB214"/>
  <c r="V214"/>
  <c r="U214"/>
  <c r="P214"/>
  <c r="D214"/>
  <c r="AG214" s="1"/>
  <c r="AM213"/>
  <c r="AB213"/>
  <c r="V213"/>
  <c r="U213"/>
  <c r="P213"/>
  <c r="D213"/>
  <c r="AG213" s="1"/>
  <c r="AM212"/>
  <c r="AB212"/>
  <c r="V212"/>
  <c r="U212"/>
  <c r="P212"/>
  <c r="D212"/>
  <c r="AG212" s="1"/>
  <c r="AM211"/>
  <c r="AB211"/>
  <c r="V211"/>
  <c r="U211"/>
  <c r="P211"/>
  <c r="D211"/>
  <c r="AG211" s="1"/>
  <c r="AM210"/>
  <c r="AB210"/>
  <c r="V210"/>
  <c r="U210"/>
  <c r="P210"/>
  <c r="D210"/>
  <c r="AG210" s="1"/>
  <c r="AM209"/>
  <c r="AB209"/>
  <c r="V209"/>
  <c r="U209"/>
  <c r="P209"/>
  <c r="D209"/>
  <c r="AG209" s="1"/>
  <c r="AM208"/>
  <c r="AB208"/>
  <c r="V208"/>
  <c r="U208"/>
  <c r="P208"/>
  <c r="D208"/>
  <c r="AG208" s="1"/>
  <c r="AM207"/>
  <c r="AB207"/>
  <c r="V207"/>
  <c r="U207"/>
  <c r="P207"/>
  <c r="D207"/>
  <c r="AG207" s="1"/>
  <c r="AM206"/>
  <c r="AB206"/>
  <c r="V206"/>
  <c r="U206"/>
  <c r="P206"/>
  <c r="D206"/>
  <c r="AG206" s="1"/>
  <c r="AM205"/>
  <c r="AB205"/>
  <c r="V205"/>
  <c r="U205"/>
  <c r="P205"/>
  <c r="D205"/>
  <c r="AG205" s="1"/>
  <c r="AM204"/>
  <c r="AB204"/>
  <c r="V204"/>
  <c r="U204"/>
  <c r="P204"/>
  <c r="D204"/>
  <c r="AG204" s="1"/>
  <c r="AM203"/>
  <c r="AB203"/>
  <c r="V203"/>
  <c r="U203"/>
  <c r="P203"/>
  <c r="D203"/>
  <c r="AG203" s="1"/>
  <c r="AM202"/>
  <c r="AB202"/>
  <c r="V202"/>
  <c r="U202"/>
  <c r="P202"/>
  <c r="D202"/>
  <c r="AG202" s="1"/>
  <c r="AM201"/>
  <c r="AB201"/>
  <c r="V201"/>
  <c r="U201"/>
  <c r="P201"/>
  <c r="D201"/>
  <c r="AG201" s="1"/>
  <c r="AM200"/>
  <c r="AB200"/>
  <c r="V200"/>
  <c r="U200"/>
  <c r="P200"/>
  <c r="D200"/>
  <c r="AG200" s="1"/>
  <c r="AM199"/>
  <c r="AB199"/>
  <c r="V199"/>
  <c r="U199"/>
  <c r="P199"/>
  <c r="D199"/>
  <c r="AG199" s="1"/>
  <c r="AM198"/>
  <c r="AB198"/>
  <c r="V198"/>
  <c r="U198"/>
  <c r="P198"/>
  <c r="D198"/>
  <c r="AG198" s="1"/>
  <c r="AM197"/>
  <c r="AB197"/>
  <c r="V197"/>
  <c r="U197"/>
  <c r="P197"/>
  <c r="D197"/>
  <c r="AG197" s="1"/>
  <c r="AM196"/>
  <c r="AB196"/>
  <c r="V196"/>
  <c r="U196"/>
  <c r="P196"/>
  <c r="D196"/>
  <c r="AG196" s="1"/>
  <c r="AM195"/>
  <c r="AB195"/>
  <c r="V195"/>
  <c r="U195"/>
  <c r="P195"/>
  <c r="D195"/>
  <c r="AG195" s="1"/>
  <c r="AM194"/>
  <c r="AB194"/>
  <c r="V194"/>
  <c r="U194"/>
  <c r="P194"/>
  <c r="D194"/>
  <c r="AG194" s="1"/>
  <c r="AM193"/>
  <c r="AB193"/>
  <c r="V193"/>
  <c r="U193"/>
  <c r="P193"/>
  <c r="D193"/>
  <c r="AG193" s="1"/>
  <c r="AM192"/>
  <c r="AB192"/>
  <c r="V192"/>
  <c r="U192"/>
  <c r="P192"/>
  <c r="D192"/>
  <c r="AG192" s="1"/>
  <c r="AM191"/>
  <c r="AB191"/>
  <c r="V191"/>
  <c r="U191"/>
  <c r="P191"/>
  <c r="D191"/>
  <c r="AG191" s="1"/>
  <c r="AM190"/>
  <c r="AB190"/>
  <c r="V190"/>
  <c r="U190"/>
  <c r="P190"/>
  <c r="D190"/>
  <c r="AG190" s="1"/>
  <c r="AM189"/>
  <c r="AB189"/>
  <c r="V189"/>
  <c r="U189"/>
  <c r="P189"/>
  <c r="D189"/>
  <c r="AG189" s="1"/>
  <c r="AM188"/>
  <c r="AB188"/>
  <c r="V188"/>
  <c r="U188"/>
  <c r="P188"/>
  <c r="D188"/>
  <c r="AG188" s="1"/>
  <c r="AM187"/>
  <c r="AB187"/>
  <c r="V187"/>
  <c r="U187"/>
  <c r="P187"/>
  <c r="D187"/>
  <c r="AG187" s="1"/>
  <c r="AM186"/>
  <c r="AB186"/>
  <c r="V186"/>
  <c r="U186"/>
  <c r="P186"/>
  <c r="D186"/>
  <c r="AG186" s="1"/>
  <c r="AM185"/>
  <c r="AB185"/>
  <c r="V185"/>
  <c r="U185"/>
  <c r="P185"/>
  <c r="D185"/>
  <c r="AG185" s="1"/>
  <c r="AM184"/>
  <c r="AB184"/>
  <c r="V184"/>
  <c r="U184"/>
  <c r="P184"/>
  <c r="D184"/>
  <c r="AG184" s="1"/>
  <c r="AM183"/>
  <c r="AB183"/>
  <c r="V183"/>
  <c r="U183"/>
  <c r="P183"/>
  <c r="D183"/>
  <c r="AG183" s="1"/>
  <c r="AM182"/>
  <c r="AB182"/>
  <c r="V182"/>
  <c r="U182"/>
  <c r="P182"/>
  <c r="AM181"/>
  <c r="V181"/>
  <c r="P181"/>
  <c r="D181"/>
  <c r="AG181" s="1"/>
  <c r="AM180"/>
  <c r="V180"/>
  <c r="U180"/>
  <c r="P180"/>
  <c r="D180"/>
  <c r="AG180" s="1"/>
  <c r="AM179"/>
  <c r="V179"/>
  <c r="U179"/>
  <c r="P179"/>
  <c r="D179"/>
  <c r="AG179" s="1"/>
  <c r="AM178"/>
  <c r="V178"/>
  <c r="U178"/>
  <c r="P178"/>
  <c r="D178"/>
  <c r="AG178" s="1"/>
  <c r="AM177"/>
  <c r="V177"/>
  <c r="U177"/>
  <c r="P177"/>
  <c r="D177"/>
  <c r="AG177" s="1"/>
  <c r="AM176"/>
  <c r="V176"/>
  <c r="U176"/>
  <c r="P176"/>
  <c r="D176"/>
  <c r="AG176" s="1"/>
  <c r="AM175"/>
  <c r="V175"/>
  <c r="U175"/>
  <c r="P175"/>
  <c r="D175"/>
  <c r="AG175" s="1"/>
  <c r="AM174"/>
  <c r="V174"/>
  <c r="U174"/>
  <c r="P174"/>
  <c r="D174"/>
  <c r="AG174" s="1"/>
  <c r="AM173"/>
  <c r="V173"/>
  <c r="U173"/>
  <c r="AP173" s="1"/>
  <c r="D173"/>
  <c r="AG173" s="1"/>
  <c r="AM172"/>
  <c r="V172"/>
  <c r="U172"/>
  <c r="P172"/>
  <c r="D172"/>
  <c r="AG172" s="1"/>
  <c r="AM171"/>
  <c r="V171"/>
  <c r="U171"/>
  <c r="P171"/>
  <c r="D171"/>
  <c r="AG171" s="1"/>
  <c r="AM170"/>
  <c r="V170"/>
  <c r="U170"/>
  <c r="P170"/>
  <c r="D170"/>
  <c r="AG170" s="1"/>
  <c r="AM169"/>
  <c r="V169"/>
  <c r="U169"/>
  <c r="P169"/>
  <c r="D169"/>
  <c r="AG169" s="1"/>
  <c r="AM168"/>
  <c r="V168"/>
  <c r="U168"/>
  <c r="P168"/>
  <c r="D168"/>
  <c r="AG168" s="1"/>
  <c r="AM167"/>
  <c r="V167"/>
  <c r="U167"/>
  <c r="P167"/>
  <c r="D167"/>
  <c r="AG167" s="1"/>
  <c r="AM166"/>
  <c r="V166"/>
  <c r="U166"/>
  <c r="P166"/>
  <c r="AM165"/>
  <c r="V165"/>
  <c r="U165"/>
  <c r="P165"/>
  <c r="D165"/>
  <c r="AG165" s="1"/>
  <c r="AM164"/>
  <c r="V164"/>
  <c r="U164"/>
  <c r="P164"/>
  <c r="D164"/>
  <c r="AG164" s="1"/>
  <c r="AM163"/>
  <c r="V163"/>
  <c r="U163"/>
  <c r="P163"/>
  <c r="D163"/>
  <c r="AG163" s="1"/>
  <c r="AM162"/>
  <c r="V162"/>
  <c r="U162"/>
  <c r="P162"/>
  <c r="D162"/>
  <c r="AG162" s="1"/>
  <c r="AM161"/>
  <c r="V161"/>
  <c r="U161"/>
  <c r="P161"/>
  <c r="D161"/>
  <c r="AG161" s="1"/>
  <c r="AM160"/>
  <c r="V160"/>
  <c r="U160"/>
  <c r="P160"/>
  <c r="D160"/>
  <c r="AG160" s="1"/>
  <c r="AM159"/>
  <c r="V159"/>
  <c r="U159"/>
  <c r="P159"/>
  <c r="D159"/>
  <c r="AG159" s="1"/>
  <c r="AM158"/>
  <c r="V158"/>
  <c r="U158"/>
  <c r="P158"/>
  <c r="D158"/>
  <c r="AG158" s="1"/>
  <c r="AM157"/>
  <c r="V157"/>
  <c r="U157"/>
  <c r="P157"/>
  <c r="D157"/>
  <c r="AG157" s="1"/>
  <c r="AM156"/>
  <c r="V156"/>
  <c r="U156"/>
  <c r="P156"/>
  <c r="D156"/>
  <c r="AG156" s="1"/>
  <c r="AM155"/>
  <c r="V155"/>
  <c r="U155"/>
  <c r="P155"/>
  <c r="D155"/>
  <c r="AG155" s="1"/>
  <c r="AM154"/>
  <c r="V154"/>
  <c r="U154"/>
  <c r="P154"/>
  <c r="D154"/>
  <c r="AG154" s="1"/>
  <c r="AM153"/>
  <c r="V153"/>
  <c r="U153"/>
  <c r="P153"/>
  <c r="D153"/>
  <c r="AG153" s="1"/>
  <c r="AM152"/>
  <c r="V152"/>
  <c r="U152"/>
  <c r="P152"/>
  <c r="D152"/>
  <c r="AG152" s="1"/>
  <c r="AM151"/>
  <c r="V151"/>
  <c r="U151"/>
  <c r="P151"/>
  <c r="D151"/>
  <c r="AG151" s="1"/>
  <c r="AM150"/>
  <c r="V150"/>
  <c r="U150"/>
  <c r="P150"/>
  <c r="D150"/>
  <c r="AG150" s="1"/>
  <c r="AM149"/>
  <c r="V149"/>
  <c r="U149"/>
  <c r="P149"/>
  <c r="D149"/>
  <c r="AG149" s="1"/>
  <c r="AM148"/>
  <c r="V148"/>
  <c r="U148"/>
  <c r="P148"/>
  <c r="D148"/>
  <c r="AG148" s="1"/>
  <c r="AM147"/>
  <c r="V147"/>
  <c r="U147"/>
  <c r="P147"/>
  <c r="D147"/>
  <c r="AG147" s="1"/>
  <c r="AM146"/>
  <c r="V146"/>
  <c r="U146"/>
  <c r="P146"/>
  <c r="D146"/>
  <c r="AG146" s="1"/>
  <c r="AM145"/>
  <c r="V145"/>
  <c r="U145"/>
  <c r="P145"/>
  <c r="D145"/>
  <c r="AG145" s="1"/>
  <c r="V144"/>
  <c r="U144"/>
  <c r="P144"/>
  <c r="D144"/>
  <c r="AG144" s="1"/>
  <c r="V143"/>
  <c r="U143"/>
  <c r="P143"/>
  <c r="D143"/>
  <c r="AG143" s="1"/>
  <c r="AM142"/>
  <c r="V142"/>
  <c r="U142"/>
  <c r="P142"/>
  <c r="D142"/>
  <c r="AG142" s="1"/>
  <c r="AM141"/>
  <c r="V141"/>
  <c r="U141"/>
  <c r="P141"/>
  <c r="D141"/>
  <c r="AG141" s="1"/>
  <c r="AM140"/>
  <c r="V140"/>
  <c r="U140"/>
  <c r="P140"/>
  <c r="AM139"/>
  <c r="V139"/>
  <c r="U139"/>
  <c r="P139"/>
  <c r="D139"/>
  <c r="AG139" s="1"/>
  <c r="AM138"/>
  <c r="V138"/>
  <c r="U138"/>
  <c r="P138"/>
  <c r="D138"/>
  <c r="AG138" s="1"/>
  <c r="AM137"/>
  <c r="V137"/>
  <c r="U137"/>
  <c r="P137"/>
  <c r="D137"/>
  <c r="AG137" s="1"/>
  <c r="AM136"/>
  <c r="V136"/>
  <c r="U136"/>
  <c r="P136"/>
  <c r="D136"/>
  <c r="AG136" s="1"/>
  <c r="AM135"/>
  <c r="V135"/>
  <c r="U135"/>
  <c r="P135"/>
  <c r="D135"/>
  <c r="AG135" s="1"/>
  <c r="AM134"/>
  <c r="V134"/>
  <c r="U134"/>
  <c r="P134"/>
  <c r="D134"/>
  <c r="AG134" s="1"/>
  <c r="AM133"/>
  <c r="V133"/>
  <c r="U133"/>
  <c r="P133"/>
  <c r="D133"/>
  <c r="AG133" s="1"/>
  <c r="AM132"/>
  <c r="V132"/>
  <c r="U132"/>
  <c r="P132"/>
  <c r="D132"/>
  <c r="AG132" s="1"/>
  <c r="AM131"/>
  <c r="V131"/>
  <c r="U131"/>
  <c r="P131"/>
  <c r="D131"/>
  <c r="AG131" s="1"/>
  <c r="AM130"/>
  <c r="V130"/>
  <c r="U130"/>
  <c r="P130"/>
  <c r="D130"/>
  <c r="AG130" s="1"/>
  <c r="AM129"/>
  <c r="V129"/>
  <c r="U129"/>
  <c r="P129"/>
  <c r="D129"/>
  <c r="AG129" s="1"/>
  <c r="AM128"/>
  <c r="V128"/>
  <c r="U128"/>
  <c r="P128"/>
  <c r="D128"/>
  <c r="AG128" s="1"/>
  <c r="AM127"/>
  <c r="V127"/>
  <c r="U127"/>
  <c r="P127"/>
  <c r="D127"/>
  <c r="AG127" s="1"/>
  <c r="AM126"/>
  <c r="V126"/>
  <c r="U126"/>
  <c r="P126"/>
  <c r="D126"/>
  <c r="AG126" s="1"/>
  <c r="AM125"/>
  <c r="V125"/>
  <c r="U125"/>
  <c r="P125"/>
  <c r="D125"/>
  <c r="AG125" s="1"/>
  <c r="AM124"/>
  <c r="V124"/>
  <c r="U124"/>
  <c r="P124"/>
  <c r="D124"/>
  <c r="AG124" s="1"/>
  <c r="AM123"/>
  <c r="V123"/>
  <c r="U123"/>
  <c r="P123"/>
  <c r="D123"/>
  <c r="AG123" s="1"/>
  <c r="AM122"/>
  <c r="V122"/>
  <c r="U122"/>
  <c r="P122"/>
  <c r="D122"/>
  <c r="AG122" s="1"/>
  <c r="AM121"/>
  <c r="V121"/>
  <c r="U121"/>
  <c r="P121"/>
  <c r="D121"/>
  <c r="AG121" s="1"/>
  <c r="AM120"/>
  <c r="V120"/>
  <c r="U120"/>
  <c r="P120"/>
  <c r="D120"/>
  <c r="AG120" s="1"/>
  <c r="AM119"/>
  <c r="V119"/>
  <c r="U119"/>
  <c r="P119"/>
  <c r="D119"/>
  <c r="AG119" s="1"/>
  <c r="AM118"/>
  <c r="V118"/>
  <c r="U118"/>
  <c r="P118"/>
  <c r="D118"/>
  <c r="AG118" s="1"/>
  <c r="AM117"/>
  <c r="V117"/>
  <c r="U117"/>
  <c r="P117"/>
  <c r="D117"/>
  <c r="AG117" s="1"/>
  <c r="AM116"/>
  <c r="V116"/>
  <c r="U116"/>
  <c r="P116"/>
  <c r="D116"/>
  <c r="AG116" s="1"/>
  <c r="AM115"/>
  <c r="V115"/>
  <c r="U115"/>
  <c r="P115"/>
  <c r="D115"/>
  <c r="AG115" s="1"/>
  <c r="AM114"/>
  <c r="V114"/>
  <c r="U114"/>
  <c r="P114"/>
  <c r="D114"/>
  <c r="AG114" s="1"/>
  <c r="AM113"/>
  <c r="V113"/>
  <c r="U113"/>
  <c r="P113"/>
  <c r="D113"/>
  <c r="AG113" s="1"/>
  <c r="AM112"/>
  <c r="V112"/>
  <c r="U112"/>
  <c r="P112"/>
  <c r="D112"/>
  <c r="AG112" s="1"/>
  <c r="AM111"/>
  <c r="V111"/>
  <c r="U111"/>
  <c r="P111"/>
  <c r="D111"/>
  <c r="AG111" s="1"/>
  <c r="AM110"/>
  <c r="V110"/>
  <c r="U110"/>
  <c r="P110"/>
  <c r="D110"/>
  <c r="AG110" s="1"/>
  <c r="AM109"/>
  <c r="V109"/>
  <c r="U109"/>
  <c r="P109"/>
  <c r="D109"/>
  <c r="AG109" s="1"/>
  <c r="AM108"/>
  <c r="V108"/>
  <c r="U108"/>
  <c r="P108"/>
  <c r="D108"/>
  <c r="AG108" s="1"/>
  <c r="AM107"/>
  <c r="V107"/>
  <c r="U107"/>
  <c r="P107"/>
  <c r="D107"/>
  <c r="AG107" s="1"/>
  <c r="AM106"/>
  <c r="V106"/>
  <c r="U106"/>
  <c r="P106"/>
  <c r="D106"/>
  <c r="AG106" s="1"/>
  <c r="AM105"/>
  <c r="V105"/>
  <c r="U105"/>
  <c r="P105"/>
  <c r="D105"/>
  <c r="AG105" s="1"/>
  <c r="AM104"/>
  <c r="V104"/>
  <c r="U104"/>
  <c r="P104"/>
  <c r="D104"/>
  <c r="AG104" s="1"/>
  <c r="AM103"/>
  <c r="V103"/>
  <c r="U103"/>
  <c r="P103"/>
  <c r="D103"/>
  <c r="AG103" s="1"/>
  <c r="AM102"/>
  <c r="V102"/>
  <c r="U102"/>
  <c r="P102"/>
  <c r="D102"/>
  <c r="AG102" s="1"/>
  <c r="AM101"/>
  <c r="V101"/>
  <c r="U101"/>
  <c r="P101"/>
  <c r="D101"/>
  <c r="AG101" s="1"/>
  <c r="AM100"/>
  <c r="V100"/>
  <c r="U100"/>
  <c r="P100"/>
  <c r="D100"/>
  <c r="AG100" s="1"/>
  <c r="AM99"/>
  <c r="V99"/>
  <c r="U99"/>
  <c r="P99"/>
  <c r="D99"/>
  <c r="AG99" s="1"/>
  <c r="AM98"/>
  <c r="V98"/>
  <c r="U98"/>
  <c r="P98"/>
  <c r="D98"/>
  <c r="AG98" s="1"/>
  <c r="AM97"/>
  <c r="V97"/>
  <c r="U97"/>
  <c r="P97"/>
  <c r="D97"/>
  <c r="AG97" s="1"/>
  <c r="AM96"/>
  <c r="V96"/>
  <c r="U96"/>
  <c r="P96"/>
  <c r="D96"/>
  <c r="AG96" s="1"/>
  <c r="AM95"/>
  <c r="V95"/>
  <c r="U95"/>
  <c r="P95"/>
  <c r="D95"/>
  <c r="AG95" s="1"/>
  <c r="AM94"/>
  <c r="V94"/>
  <c r="U94"/>
  <c r="P94"/>
  <c r="D94"/>
  <c r="AG94" s="1"/>
  <c r="AM93"/>
  <c r="V93"/>
  <c r="U93"/>
  <c r="P93"/>
  <c r="D93"/>
  <c r="AG93" s="1"/>
  <c r="AM92"/>
  <c r="V92"/>
  <c r="U92"/>
  <c r="P92"/>
  <c r="D92"/>
  <c r="AG92" s="1"/>
  <c r="AM91"/>
  <c r="V91"/>
  <c r="U91"/>
  <c r="P91"/>
  <c r="D91"/>
  <c r="AG91" s="1"/>
  <c r="AM90"/>
  <c r="V90"/>
  <c r="U90"/>
  <c r="P90"/>
  <c r="D90"/>
  <c r="AG90" s="1"/>
  <c r="AM89"/>
  <c r="V89"/>
  <c r="U89"/>
  <c r="P89"/>
  <c r="AM88"/>
  <c r="V88"/>
  <c r="U88"/>
  <c r="P88"/>
  <c r="D88"/>
  <c r="AG88" s="1"/>
  <c r="AM87"/>
  <c r="V87"/>
  <c r="U87"/>
  <c r="P87"/>
  <c r="D87"/>
  <c r="AG87" s="1"/>
  <c r="AM86"/>
  <c r="V86"/>
  <c r="U86"/>
  <c r="P86"/>
  <c r="D86"/>
  <c r="AG86" s="1"/>
  <c r="AM85"/>
  <c r="V85"/>
  <c r="U85"/>
  <c r="P85"/>
  <c r="D85"/>
  <c r="AG85" s="1"/>
  <c r="AM84"/>
  <c r="V84"/>
  <c r="P84"/>
  <c r="D84"/>
  <c r="AG84" s="1"/>
  <c r="AM83"/>
  <c r="V83"/>
  <c r="U83"/>
  <c r="P83"/>
  <c r="D83"/>
  <c r="AG83" s="1"/>
  <c r="AM82"/>
  <c r="V82"/>
  <c r="U82"/>
  <c r="P82"/>
  <c r="D82"/>
  <c r="AG82" s="1"/>
  <c r="AM81"/>
  <c r="V81"/>
  <c r="U81"/>
  <c r="P81"/>
  <c r="AM80"/>
  <c r="V80"/>
  <c r="U80"/>
  <c r="P80"/>
  <c r="D80"/>
  <c r="AG80" s="1"/>
  <c r="AM79"/>
  <c r="V79"/>
  <c r="U79"/>
  <c r="P79"/>
  <c r="D79"/>
  <c r="AG79" s="1"/>
  <c r="AM78"/>
  <c r="V78"/>
  <c r="U78"/>
  <c r="P78"/>
  <c r="D78"/>
  <c r="AG78" s="1"/>
  <c r="AM77"/>
  <c r="V77"/>
  <c r="U77"/>
  <c r="P77"/>
  <c r="D77"/>
  <c r="AG77" s="1"/>
  <c r="AM76"/>
  <c r="V76"/>
  <c r="U76"/>
  <c r="P76"/>
  <c r="O76"/>
  <c r="D76"/>
  <c r="AG76" s="1"/>
  <c r="AM75"/>
  <c r="V75"/>
  <c r="U75"/>
  <c r="P75"/>
  <c r="D75"/>
  <c r="AG75" s="1"/>
  <c r="AM74"/>
  <c r="V74"/>
  <c r="U74"/>
  <c r="P74"/>
  <c r="D74"/>
  <c r="AG74" s="1"/>
  <c r="AM73"/>
  <c r="V73"/>
  <c r="U73"/>
  <c r="P73"/>
  <c r="D73"/>
  <c r="AG73" s="1"/>
  <c r="AM72"/>
  <c r="V72"/>
  <c r="U72"/>
  <c r="P72"/>
  <c r="D72"/>
  <c r="AG72" s="1"/>
  <c r="AM71"/>
  <c r="V71"/>
  <c r="U71"/>
  <c r="P71"/>
  <c r="D71"/>
  <c r="AG71" s="1"/>
  <c r="AM70"/>
  <c r="V70"/>
  <c r="U70"/>
  <c r="P70"/>
  <c r="D70"/>
  <c r="AG70" s="1"/>
  <c r="AM69"/>
  <c r="V69"/>
  <c r="U69"/>
  <c r="P69"/>
  <c r="D69"/>
  <c r="AG69" s="1"/>
  <c r="AM68"/>
  <c r="V68"/>
  <c r="U68"/>
  <c r="P68"/>
  <c r="D68"/>
  <c r="AG68" s="1"/>
  <c r="AM67"/>
  <c r="V67"/>
  <c r="U67"/>
  <c r="P67"/>
  <c r="D67"/>
  <c r="AG67" s="1"/>
  <c r="AM66"/>
  <c r="V66"/>
  <c r="U66"/>
  <c r="P66"/>
  <c r="D66"/>
  <c r="AG66" s="1"/>
  <c r="AM65"/>
  <c r="V65"/>
  <c r="U65"/>
  <c r="P65"/>
  <c r="D65"/>
  <c r="AG65" s="1"/>
  <c r="AM64"/>
  <c r="V64"/>
  <c r="U64"/>
  <c r="P64"/>
  <c r="D64"/>
  <c r="AG64" s="1"/>
  <c r="AM63"/>
  <c r="V63"/>
  <c r="U63"/>
  <c r="P63"/>
  <c r="D63"/>
  <c r="AG63" s="1"/>
  <c r="AM62"/>
  <c r="V62"/>
  <c r="U62"/>
  <c r="P62"/>
  <c r="D62"/>
  <c r="AG62" s="1"/>
  <c r="AM61"/>
  <c r="V61"/>
  <c r="U61"/>
  <c r="P61"/>
  <c r="D61"/>
  <c r="AG61" s="1"/>
  <c r="AM60"/>
  <c r="V60"/>
  <c r="U60"/>
  <c r="P60"/>
  <c r="D60"/>
  <c r="AG60" s="1"/>
  <c r="AM59"/>
  <c r="V59"/>
  <c r="U59"/>
  <c r="P59"/>
  <c r="D59"/>
  <c r="AG59" s="1"/>
  <c r="AM58"/>
  <c r="V58"/>
  <c r="U58"/>
  <c r="P58"/>
  <c r="D58"/>
  <c r="AG58" s="1"/>
  <c r="AM57"/>
  <c r="V57"/>
  <c r="U57"/>
  <c r="P57"/>
  <c r="D57"/>
  <c r="AG57" s="1"/>
  <c r="AM56"/>
  <c r="V56"/>
  <c r="U56"/>
  <c r="P56"/>
  <c r="D56"/>
  <c r="AG56" s="1"/>
  <c r="AM55"/>
  <c r="V55"/>
  <c r="U55"/>
  <c r="P55"/>
  <c r="D55"/>
  <c r="AG55" s="1"/>
  <c r="AM54"/>
  <c r="V54"/>
  <c r="U54"/>
  <c r="P54"/>
  <c r="D54"/>
  <c r="AG54" s="1"/>
  <c r="AM53"/>
  <c r="V53"/>
  <c r="U53"/>
  <c r="P53"/>
  <c r="D53"/>
  <c r="AG53" s="1"/>
  <c r="AM52"/>
  <c r="V52"/>
  <c r="U52"/>
  <c r="P52"/>
  <c r="D52"/>
  <c r="AG52" s="1"/>
  <c r="AM51"/>
  <c r="V51"/>
  <c r="U51"/>
  <c r="P51"/>
  <c r="D51"/>
  <c r="AG51" s="1"/>
  <c r="AM50"/>
  <c r="V50"/>
  <c r="U50"/>
  <c r="P50"/>
  <c r="D50"/>
  <c r="AG50" s="1"/>
  <c r="AM49"/>
  <c r="V49"/>
  <c r="U49"/>
  <c r="P49"/>
  <c r="D49"/>
  <c r="AG49" s="1"/>
  <c r="AM48"/>
  <c r="V48"/>
  <c r="U48"/>
  <c r="P48"/>
  <c r="D48"/>
  <c r="AG48" s="1"/>
  <c r="AM47"/>
  <c r="V47"/>
  <c r="U47"/>
  <c r="P47"/>
  <c r="D47"/>
  <c r="AG47" s="1"/>
  <c r="AM46"/>
  <c r="V46"/>
  <c r="U46"/>
  <c r="P46"/>
  <c r="D46"/>
  <c r="AG46" s="1"/>
  <c r="AM45"/>
  <c r="V45"/>
  <c r="U45"/>
  <c r="P45"/>
  <c r="D45"/>
  <c r="AG45" s="1"/>
  <c r="AM44"/>
  <c r="V44"/>
  <c r="U44"/>
  <c r="P44"/>
  <c r="D44"/>
  <c r="AG44" s="1"/>
  <c r="AM43"/>
  <c r="V43"/>
  <c r="U43"/>
  <c r="P43"/>
  <c r="D43"/>
  <c r="AG43" s="1"/>
  <c r="AM42"/>
  <c r="V42"/>
  <c r="U42"/>
  <c r="P42"/>
  <c r="D42"/>
  <c r="AG42" s="1"/>
  <c r="AM41"/>
  <c r="V41"/>
  <c r="U41"/>
  <c r="P41"/>
  <c r="D41"/>
  <c r="AG41" s="1"/>
  <c r="AM40"/>
  <c r="V40"/>
  <c r="U40"/>
  <c r="P40"/>
  <c r="D40"/>
  <c r="AG40" s="1"/>
  <c r="AM39"/>
  <c r="V39"/>
  <c r="U39"/>
  <c r="P39"/>
  <c r="D39"/>
  <c r="AG39" s="1"/>
  <c r="AM38"/>
  <c r="V38"/>
  <c r="U38"/>
  <c r="P38"/>
  <c r="D38"/>
  <c r="AG38" s="1"/>
  <c r="AM37"/>
  <c r="V37"/>
  <c r="U37"/>
  <c r="P37"/>
  <c r="D37"/>
  <c r="AG37" s="1"/>
  <c r="AM36"/>
  <c r="V36"/>
  <c r="U36"/>
  <c r="P36"/>
  <c r="D36"/>
  <c r="AG36" s="1"/>
  <c r="AM35"/>
  <c r="V35"/>
  <c r="U35"/>
  <c r="P35"/>
  <c r="D35"/>
  <c r="AG35" s="1"/>
  <c r="AM34"/>
  <c r="V34"/>
  <c r="U34"/>
  <c r="P34"/>
  <c r="D34"/>
  <c r="AG34" s="1"/>
  <c r="AM33"/>
  <c r="V33"/>
  <c r="U33"/>
  <c r="P33"/>
  <c r="D33"/>
  <c r="AG33" s="1"/>
  <c r="AM32"/>
  <c r="V32"/>
  <c r="U32"/>
  <c r="P32"/>
  <c r="D32"/>
  <c r="AG32" s="1"/>
  <c r="AM31"/>
  <c r="V31"/>
  <c r="AM30"/>
  <c r="V30"/>
  <c r="D30"/>
  <c r="AG30" s="1"/>
  <c r="AM29"/>
  <c r="V29"/>
  <c r="D29"/>
  <c r="AG29" s="1"/>
  <c r="AM28"/>
  <c r="V28"/>
  <c r="D28"/>
  <c r="AG28" s="1"/>
  <c r="AM27"/>
  <c r="V27"/>
  <c r="D27"/>
  <c r="AG27" s="1"/>
  <c r="AM26"/>
  <c r="V26"/>
  <c r="D26"/>
  <c r="AG26" s="1"/>
  <c r="AM25"/>
  <c r="V25"/>
  <c r="D25"/>
  <c r="AG25" s="1"/>
  <c r="AM24"/>
  <c r="V24"/>
  <c r="D24"/>
  <c r="AG24" s="1"/>
  <c r="AM23"/>
  <c r="V23"/>
  <c r="D23"/>
  <c r="AG23" s="1"/>
  <c r="AM22"/>
  <c r="V22"/>
  <c r="D22"/>
  <c r="AG22" s="1"/>
  <c r="AM21"/>
  <c r="V21"/>
  <c r="D21"/>
  <c r="AG21" s="1"/>
  <c r="AM20"/>
  <c r="V20"/>
  <c r="D20"/>
  <c r="AG20" s="1"/>
  <c r="AM19"/>
  <c r="V19"/>
  <c r="D19"/>
  <c r="AG19" s="1"/>
  <c r="AM18"/>
  <c r="V18"/>
  <c r="D18"/>
  <c r="AG18" s="1"/>
  <c r="AM17"/>
  <c r="V17"/>
  <c r="D17"/>
  <c r="AG17" s="1"/>
  <c r="AM16"/>
  <c r="V16"/>
  <c r="D16"/>
  <c r="AG16" s="1"/>
  <c r="AM15"/>
  <c r="V15"/>
  <c r="D15"/>
  <c r="AG15" s="1"/>
  <c r="AM14"/>
  <c r="V14"/>
  <c r="D14"/>
  <c r="AG14" s="1"/>
  <c r="AM13"/>
  <c r="V13"/>
  <c r="D13"/>
  <c r="AG13" s="1"/>
  <c r="AM12"/>
  <c r="V12"/>
  <c r="D12"/>
  <c r="AG12" s="1"/>
  <c r="AM11"/>
  <c r="V11"/>
  <c r="D11"/>
  <c r="AG11" s="1"/>
  <c r="AM10"/>
  <c r="V10"/>
  <c r="D10"/>
  <c r="AG10" s="1"/>
  <c r="AM9"/>
  <c r="V9"/>
  <c r="D9"/>
  <c r="AG9" s="1"/>
  <c r="AM8"/>
  <c r="V8"/>
  <c r="D8"/>
  <c r="AG8" s="1"/>
  <c r="AM7"/>
  <c r="V7"/>
  <c r="D7"/>
  <c r="AG7" s="1"/>
  <c r="AM6"/>
  <c r="V6"/>
  <c r="D6"/>
  <c r="AG6" s="1"/>
  <c r="AM5"/>
  <c r="V5"/>
  <c r="U5"/>
  <c r="D5"/>
  <c r="AD5" l="1"/>
  <c r="AF16"/>
  <c r="AF219"/>
  <c r="AR181"/>
  <c r="AR27"/>
  <c r="AG5"/>
  <c r="AF93" s="1"/>
  <c r="AD7"/>
  <c r="AC127"/>
  <c r="AD127" s="1"/>
  <c r="AE127" s="1"/>
  <c r="AC294"/>
  <c r="AD294" s="1"/>
  <c r="AE294" s="1"/>
  <c r="AD18"/>
  <c r="AE18" s="1"/>
  <c r="AC74"/>
  <c r="AD74" s="1"/>
  <c r="AE74" s="1"/>
  <c r="AC151"/>
  <c r="AD151" s="1"/>
  <c r="AE151" s="1"/>
  <c r="AC159"/>
  <c r="AD159" s="1"/>
  <c r="AE159" s="1"/>
  <c r="AC167"/>
  <c r="AD167" s="1"/>
  <c r="AE167" s="1"/>
  <c r="AC291"/>
  <c r="AD291" s="1"/>
  <c r="AE291" s="1"/>
  <c r="AC295"/>
  <c r="AD295" s="1"/>
  <c r="AE295" s="1"/>
  <c r="AD8"/>
  <c r="AC72"/>
  <c r="AD72" s="1"/>
  <c r="AE72" s="1"/>
  <c r="AC128"/>
  <c r="AD128" s="1"/>
  <c r="AE128" s="1"/>
  <c r="AC136"/>
  <c r="AD136" s="1"/>
  <c r="AE136" s="1"/>
  <c r="AC146"/>
  <c r="AD146" s="1"/>
  <c r="AE146" s="1"/>
  <c r="AC154"/>
  <c r="AD154" s="1"/>
  <c r="AE154" s="1"/>
  <c r="AC162"/>
  <c r="AD162" s="1"/>
  <c r="AE162" s="1"/>
  <c r="AC170"/>
  <c r="AD170" s="1"/>
  <c r="AE170" s="1"/>
  <c r="AE11"/>
  <c r="AC35"/>
  <c r="AD35" s="1"/>
  <c r="AE35" s="1"/>
  <c r="AC43"/>
  <c r="AD43" s="1"/>
  <c r="AE43" s="1"/>
  <c r="AC59"/>
  <c r="AD59" s="1"/>
  <c r="AE59" s="1"/>
  <c r="AC67"/>
  <c r="AD67" s="1"/>
  <c r="AE67" s="1"/>
  <c r="AC91"/>
  <c r="AD91" s="1"/>
  <c r="AE91" s="1"/>
  <c r="AC107"/>
  <c r="AD107" s="1"/>
  <c r="AE107" s="1"/>
  <c r="AC115"/>
  <c r="AD115" s="1"/>
  <c r="AE115" s="1"/>
  <c r="AC131"/>
  <c r="AD131" s="1"/>
  <c r="AE131" s="1"/>
  <c r="AC139"/>
  <c r="AD139" s="1"/>
  <c r="AE139" s="1"/>
  <c r="AC144"/>
  <c r="AD144" s="1"/>
  <c r="AE144" s="1"/>
  <c r="AC149"/>
  <c r="AD149" s="1"/>
  <c r="AE149" s="1"/>
  <c r="AC157"/>
  <c r="AD157" s="1"/>
  <c r="AE157" s="1"/>
  <c r="AC165"/>
  <c r="AD165" s="1"/>
  <c r="AE165" s="1"/>
  <c r="AC228"/>
  <c r="AC292"/>
  <c r="AD292" s="1"/>
  <c r="AE292" s="1"/>
  <c r="AC296"/>
  <c r="AD296" s="1"/>
  <c r="AE296" s="1"/>
  <c r="AC300"/>
  <c r="AD15"/>
  <c r="AE15" s="1"/>
  <c r="AD23"/>
  <c r="AE23" s="1"/>
  <c r="AC87"/>
  <c r="AD87" s="1"/>
  <c r="AE87" s="1"/>
  <c r="AC143"/>
  <c r="AD143" s="1"/>
  <c r="AE143" s="1"/>
  <c r="AC153"/>
  <c r="AD153" s="1"/>
  <c r="AE153" s="1"/>
  <c r="AC190"/>
  <c r="AD10"/>
  <c r="AC42"/>
  <c r="AD42" s="1"/>
  <c r="AE42" s="1"/>
  <c r="AC50"/>
  <c r="AD50" s="1"/>
  <c r="AE50" s="1"/>
  <c r="AC58"/>
  <c r="AD58" s="1"/>
  <c r="AE58" s="1"/>
  <c r="AC66"/>
  <c r="AD66" s="1"/>
  <c r="AE66" s="1"/>
  <c r="AC77"/>
  <c r="AD77" s="1"/>
  <c r="AE77" s="1"/>
  <c r="AC90"/>
  <c r="AD90" s="1"/>
  <c r="AE90" s="1"/>
  <c r="AC98"/>
  <c r="AD98" s="1"/>
  <c r="AE98" s="1"/>
  <c r="AC114"/>
  <c r="AD114" s="1"/>
  <c r="AE114" s="1"/>
  <c r="AC172"/>
  <c r="AD172" s="1"/>
  <c r="AE172" s="1"/>
  <c r="AD13"/>
  <c r="AE13" s="1"/>
  <c r="AC45"/>
  <c r="AD45" s="1"/>
  <c r="AE45" s="1"/>
  <c r="AC53"/>
  <c r="AD53" s="1"/>
  <c r="AE53" s="1"/>
  <c r="AC61"/>
  <c r="AD61" s="1"/>
  <c r="AE61" s="1"/>
  <c r="AC69"/>
  <c r="AD69" s="1"/>
  <c r="AE69" s="1"/>
  <c r="AC80"/>
  <c r="AD80" s="1"/>
  <c r="AE80" s="1"/>
  <c r="AC180"/>
  <c r="AD180" s="1"/>
  <c r="AE180" s="1"/>
  <c r="AC299"/>
  <c r="AD299" s="1"/>
  <c r="AE299" s="1"/>
  <c r="AC32"/>
  <c r="AD32" s="1"/>
  <c r="AE32" s="1"/>
  <c r="AC40"/>
  <c r="AD40" s="1"/>
  <c r="AE40" s="1"/>
  <c r="AC48"/>
  <c r="AD48" s="1"/>
  <c r="AE48" s="1"/>
  <c r="AC56"/>
  <c r="AD56" s="1"/>
  <c r="AE56" s="1"/>
  <c r="AC88"/>
  <c r="AD88" s="1"/>
  <c r="AE88" s="1"/>
  <c r="AC104"/>
  <c r="AD104" s="1"/>
  <c r="AE104" s="1"/>
  <c r="AD19"/>
  <c r="AE19" s="1"/>
  <c r="AD27"/>
  <c r="AE27" s="1"/>
  <c r="AC51"/>
  <c r="AD51" s="1"/>
  <c r="AE51" s="1"/>
  <c r="AC75"/>
  <c r="AD75" s="1"/>
  <c r="AE75" s="1"/>
  <c r="AC78"/>
  <c r="AD78" s="1"/>
  <c r="AE78" s="1"/>
  <c r="AC99"/>
  <c r="AD99" s="1"/>
  <c r="AE99" s="1"/>
  <c r="AC123"/>
  <c r="AD123" s="1"/>
  <c r="AE123" s="1"/>
  <c r="AC178"/>
  <c r="AD178" s="1"/>
  <c r="AE178" s="1"/>
  <c r="AC224"/>
  <c r="AC248"/>
  <c r="AD6"/>
  <c r="AD14"/>
  <c r="AE14" s="1"/>
  <c r="AD22"/>
  <c r="AE22" s="1"/>
  <c r="AD30"/>
  <c r="AE30" s="1"/>
  <c r="AC38"/>
  <c r="AD38" s="1"/>
  <c r="AE38" s="1"/>
  <c r="AC46"/>
  <c r="AD46" s="1"/>
  <c r="AE46" s="1"/>
  <c r="AC54"/>
  <c r="AD54" s="1"/>
  <c r="AE54" s="1"/>
  <c r="AC62"/>
  <c r="AD62" s="1"/>
  <c r="AE62" s="1"/>
  <c r="AC70"/>
  <c r="AD70" s="1"/>
  <c r="AE70" s="1"/>
  <c r="AC81"/>
  <c r="AD81" s="1"/>
  <c r="AE81" s="1"/>
  <c r="AC86"/>
  <c r="AD86" s="1"/>
  <c r="AE86" s="1"/>
  <c r="AC94"/>
  <c r="AD94" s="1"/>
  <c r="AE94" s="1"/>
  <c r="AC102"/>
  <c r="AD102" s="1"/>
  <c r="AE102" s="1"/>
  <c r="AC110"/>
  <c r="AD110" s="1"/>
  <c r="AE110" s="1"/>
  <c r="AC118"/>
  <c r="AD118" s="1"/>
  <c r="AE118" s="1"/>
  <c r="AC126"/>
  <c r="AD126" s="1"/>
  <c r="AE126" s="1"/>
  <c r="AC134"/>
  <c r="AD134" s="1"/>
  <c r="AE134" s="1"/>
  <c r="AC142"/>
  <c r="AD142" s="1"/>
  <c r="AE142" s="1"/>
  <c r="AC152"/>
  <c r="AD152" s="1"/>
  <c r="AE152" s="1"/>
  <c r="AC160"/>
  <c r="AD160" s="1"/>
  <c r="AE160" s="1"/>
  <c r="AC168"/>
  <c r="AD168" s="1"/>
  <c r="AE168" s="1"/>
  <c r="AC181"/>
  <c r="AD181" s="1"/>
  <c r="AE181" s="1"/>
  <c r="AD31"/>
  <c r="AE31" s="1"/>
  <c r="AC39"/>
  <c r="AD39" s="1"/>
  <c r="AE39" s="1"/>
  <c r="AC47"/>
  <c r="AD47" s="1"/>
  <c r="AE47" s="1"/>
  <c r="AC55"/>
  <c r="AD55" s="1"/>
  <c r="AE55" s="1"/>
  <c r="AC63"/>
  <c r="AD63" s="1"/>
  <c r="AE63" s="1"/>
  <c r="AC71"/>
  <c r="AD71" s="1"/>
  <c r="AE71" s="1"/>
  <c r="AC82"/>
  <c r="AD82" s="1"/>
  <c r="AE82" s="1"/>
  <c r="AC95"/>
  <c r="AD95" s="1"/>
  <c r="AE95" s="1"/>
  <c r="AC103"/>
  <c r="AD103" s="1"/>
  <c r="AE103" s="1"/>
  <c r="AC135"/>
  <c r="AD135" s="1"/>
  <c r="AE135" s="1"/>
  <c r="AC145"/>
  <c r="AD145" s="1"/>
  <c r="AE145" s="1"/>
  <c r="AC161"/>
  <c r="AD161" s="1"/>
  <c r="AE161" s="1"/>
  <c r="AC169"/>
  <c r="AD169" s="1"/>
  <c r="AE169" s="1"/>
  <c r="AC298"/>
  <c r="AD298" s="1"/>
  <c r="AE298" s="1"/>
  <c r="AC122"/>
  <c r="AD122" s="1"/>
  <c r="AE122" s="1"/>
  <c r="AC130"/>
  <c r="AD130" s="1"/>
  <c r="AE130" s="1"/>
  <c r="AC138"/>
  <c r="AD138" s="1"/>
  <c r="AE138" s="1"/>
  <c r="AC148"/>
  <c r="AD148" s="1"/>
  <c r="AE148" s="1"/>
  <c r="AC156"/>
  <c r="AD156" s="1"/>
  <c r="AE156" s="1"/>
  <c r="AC164"/>
  <c r="AD164" s="1"/>
  <c r="AE164" s="1"/>
  <c r="AC177"/>
  <c r="AD177" s="1"/>
  <c r="AE177" s="1"/>
  <c r="AD21"/>
  <c r="AE21" s="1"/>
  <c r="AD29"/>
  <c r="AE29" s="1"/>
  <c r="AC101"/>
  <c r="AD101" s="1"/>
  <c r="AE101" s="1"/>
  <c r="AC109"/>
  <c r="AD109" s="1"/>
  <c r="AE109" s="1"/>
  <c r="AC117"/>
  <c r="AD117" s="1"/>
  <c r="AE117" s="1"/>
  <c r="AC125"/>
  <c r="AD125" s="1"/>
  <c r="AE125" s="1"/>
  <c r="AC133"/>
  <c r="AD133" s="1"/>
  <c r="AE133" s="1"/>
  <c r="AC141"/>
  <c r="AD141" s="1"/>
  <c r="AE141" s="1"/>
  <c r="AC83"/>
  <c r="AD83" s="1"/>
  <c r="AE83" s="1"/>
  <c r="AC112"/>
  <c r="AD112" s="1"/>
  <c r="AE112" s="1"/>
  <c r="AC120"/>
  <c r="AD120" s="1"/>
  <c r="AE120" s="1"/>
  <c r="AC175"/>
  <c r="AD175" s="1"/>
  <c r="AE175" s="1"/>
  <c r="AD9"/>
  <c r="AE9" s="1"/>
  <c r="AD25"/>
  <c r="AE25" s="1"/>
  <c r="AC65"/>
  <c r="AD65" s="1"/>
  <c r="AE65" s="1"/>
  <c r="AC73"/>
  <c r="AD73" s="1"/>
  <c r="AE73" s="1"/>
  <c r="AC89"/>
  <c r="AD89" s="1"/>
  <c r="AE89" s="1"/>
  <c r="AC121"/>
  <c r="AD121" s="1"/>
  <c r="AE121" s="1"/>
  <c r="AC129"/>
  <c r="AD129" s="1"/>
  <c r="AE129" s="1"/>
  <c r="AC147"/>
  <c r="AD147" s="1"/>
  <c r="AE147" s="1"/>
  <c r="AC155"/>
  <c r="AD155" s="1"/>
  <c r="AE155" s="1"/>
  <c r="AC163"/>
  <c r="AD163" s="1"/>
  <c r="AE163" s="1"/>
  <c r="AC171"/>
  <c r="AD171" s="1"/>
  <c r="AE171" s="1"/>
  <c r="AC176"/>
  <c r="AD176" s="1"/>
  <c r="AE176" s="1"/>
  <c r="AC293"/>
  <c r="AD293" s="1"/>
  <c r="AE293" s="1"/>
  <c r="AC297"/>
  <c r="AD297" s="1"/>
  <c r="AE297" s="1"/>
  <c r="AC301"/>
  <c r="AD301" s="1"/>
  <c r="AE301" s="1"/>
  <c r="AC111"/>
  <c r="AD111" s="1"/>
  <c r="AE111" s="1"/>
  <c r="AC119"/>
  <c r="AD119" s="1"/>
  <c r="AE119" s="1"/>
  <c r="AC174"/>
  <c r="AD174" s="1"/>
  <c r="AE174" s="1"/>
  <c r="AD26"/>
  <c r="AE26" s="1"/>
  <c r="AC34"/>
  <c r="AD34" s="1"/>
  <c r="AE34" s="1"/>
  <c r="AC106"/>
  <c r="AD106" s="1"/>
  <c r="AE106" s="1"/>
  <c r="AC37"/>
  <c r="AD37" s="1"/>
  <c r="AE37" s="1"/>
  <c r="AC85"/>
  <c r="AD85" s="1"/>
  <c r="AE85" s="1"/>
  <c r="AC93"/>
  <c r="AD93" s="1"/>
  <c r="AE93" s="1"/>
  <c r="AD16"/>
  <c r="AE16" s="1"/>
  <c r="AD24"/>
  <c r="AE24" s="1"/>
  <c r="AC64"/>
  <c r="AD64" s="1"/>
  <c r="AE64" s="1"/>
  <c r="AC96"/>
  <c r="AD96" s="1"/>
  <c r="AE96" s="1"/>
  <c r="AD17"/>
  <c r="AE17" s="1"/>
  <c r="AC33"/>
  <c r="AD33" s="1"/>
  <c r="AE33" s="1"/>
  <c r="AC41"/>
  <c r="AD41" s="1"/>
  <c r="AE41" s="1"/>
  <c r="AC49"/>
  <c r="AD49" s="1"/>
  <c r="AE49" s="1"/>
  <c r="AC57"/>
  <c r="AD57" s="1"/>
  <c r="AE57" s="1"/>
  <c r="AC76"/>
  <c r="AD76" s="1"/>
  <c r="AE76" s="1"/>
  <c r="AC84"/>
  <c r="AD84" s="1"/>
  <c r="AE84" s="1"/>
  <c r="AC97"/>
  <c r="AD97" s="1"/>
  <c r="AE97" s="1"/>
  <c r="AC105"/>
  <c r="AD105" s="1"/>
  <c r="AE105" s="1"/>
  <c r="AC113"/>
  <c r="AD113" s="1"/>
  <c r="AE113" s="1"/>
  <c r="AC137"/>
  <c r="AD137" s="1"/>
  <c r="AE137" s="1"/>
  <c r="AD12"/>
  <c r="AE12" s="1"/>
  <c r="AD20"/>
  <c r="AE20" s="1"/>
  <c r="AD28"/>
  <c r="AE28" s="1"/>
  <c r="AC36"/>
  <c r="AD36" s="1"/>
  <c r="AE36" s="1"/>
  <c r="AC44"/>
  <c r="AD44" s="1"/>
  <c r="AE44" s="1"/>
  <c r="AC52"/>
  <c r="AD52" s="1"/>
  <c r="AE52" s="1"/>
  <c r="AC60"/>
  <c r="AD60" s="1"/>
  <c r="AE60" s="1"/>
  <c r="AC68"/>
  <c r="AD68" s="1"/>
  <c r="AE68" s="1"/>
  <c r="AC79"/>
  <c r="AD79" s="1"/>
  <c r="AE79" s="1"/>
  <c r="AC92"/>
  <c r="AD92" s="1"/>
  <c r="AE92" s="1"/>
  <c r="AC100"/>
  <c r="AD100" s="1"/>
  <c r="AE100" s="1"/>
  <c r="AC108"/>
  <c r="AD108" s="1"/>
  <c r="AE108" s="1"/>
  <c r="AC116"/>
  <c r="AD116" s="1"/>
  <c r="AE116" s="1"/>
  <c r="AC124"/>
  <c r="AD124" s="1"/>
  <c r="AE124" s="1"/>
  <c r="AC132"/>
  <c r="AD132" s="1"/>
  <c r="AE132" s="1"/>
  <c r="AC140"/>
  <c r="AD140" s="1"/>
  <c r="AE140" s="1"/>
  <c r="AC150"/>
  <c r="AD150" s="1"/>
  <c r="AE150" s="1"/>
  <c r="AC158"/>
  <c r="AD158" s="1"/>
  <c r="AE158" s="1"/>
  <c r="AC166"/>
  <c r="AD166" s="1"/>
  <c r="AE166" s="1"/>
  <c r="AC179"/>
  <c r="AD179" s="1"/>
  <c r="AE179" s="1"/>
  <c r="AE10" l="1"/>
  <c r="AH10"/>
  <c r="AE8"/>
  <c r="AH8"/>
  <c r="AE7"/>
  <c r="AH7"/>
  <c r="AE6"/>
  <c r="AH6"/>
  <c r="AE5"/>
  <c r="AH5"/>
  <c r="AF288"/>
  <c r="AF305"/>
  <c r="AQ284"/>
  <c r="AF85"/>
  <c r="AF164"/>
  <c r="AF326"/>
  <c r="AF366"/>
  <c r="AF74"/>
  <c r="AF52"/>
  <c r="AF279"/>
  <c r="AF359"/>
  <c r="AF192"/>
  <c r="AF340"/>
  <c r="AF318"/>
  <c r="AF308"/>
  <c r="AF13"/>
  <c r="AF96"/>
  <c r="AF234"/>
  <c r="AF80"/>
  <c r="AF131"/>
  <c r="AF205"/>
  <c r="AF130"/>
  <c r="AQ196"/>
  <c r="AF328"/>
  <c r="AF50"/>
  <c r="AF260"/>
  <c r="AF265"/>
  <c r="AF48"/>
  <c r="AF249"/>
  <c r="AF236"/>
  <c r="AF270"/>
  <c r="AF100"/>
  <c r="AF180"/>
  <c r="AF285"/>
  <c r="AF372"/>
  <c r="AF124"/>
  <c r="AF65"/>
  <c r="AF69"/>
  <c r="AF47"/>
  <c r="AF170"/>
  <c r="AF40"/>
  <c r="AF369"/>
  <c r="AF360"/>
  <c r="AF300"/>
  <c r="AF337"/>
  <c r="AF168"/>
  <c r="AF146"/>
  <c r="AF158"/>
  <c r="AF129"/>
  <c r="AF261"/>
  <c r="AF112"/>
  <c r="AF43"/>
  <c r="AF362"/>
  <c r="AF110"/>
  <c r="AF218"/>
  <c r="AF231"/>
  <c r="AF187"/>
  <c r="AF327"/>
  <c r="AF275"/>
  <c r="AQ260"/>
  <c r="AF5"/>
  <c r="AF166"/>
  <c r="AF31"/>
  <c r="AF302"/>
  <c r="AF474"/>
  <c r="AF81"/>
  <c r="AF89"/>
  <c r="AF182"/>
  <c r="AF230"/>
  <c r="AF140"/>
  <c r="AF276"/>
  <c r="AF228"/>
  <c r="AF425"/>
  <c r="AF254"/>
  <c r="AF268"/>
  <c r="AF263"/>
  <c r="AF587"/>
  <c r="AF606"/>
  <c r="AF574"/>
  <c r="AF596"/>
  <c r="AF586"/>
  <c r="AF582"/>
  <c r="AF597"/>
  <c r="AF573"/>
  <c r="AF577"/>
  <c r="AF571"/>
  <c r="AF601"/>
  <c r="AF578"/>
  <c r="AF565"/>
  <c r="AF569"/>
  <c r="AF590"/>
  <c r="AF594"/>
  <c r="AF588"/>
  <c r="AF581"/>
  <c r="AF604"/>
  <c r="AF568"/>
  <c r="AF595"/>
  <c r="AF605"/>
  <c r="AF567"/>
  <c r="AF592"/>
  <c r="AF566"/>
  <c r="AF579"/>
  <c r="AF593"/>
  <c r="AF575"/>
  <c r="AF572"/>
  <c r="AF603"/>
  <c r="AF589"/>
  <c r="AF602"/>
  <c r="AF585"/>
  <c r="AF576"/>
  <c r="AF580"/>
  <c r="AF598"/>
  <c r="AF584"/>
  <c r="AF599"/>
  <c r="AF583"/>
  <c r="AF570"/>
  <c r="AF600"/>
  <c r="AF591"/>
  <c r="AF564"/>
  <c r="AF563"/>
  <c r="AF561"/>
  <c r="AF562"/>
  <c r="AF560"/>
  <c r="AF556"/>
  <c r="AF548"/>
  <c r="AF550"/>
  <c r="AF553"/>
  <c r="AF546"/>
  <c r="AF552"/>
  <c r="AF547"/>
  <c r="AF555"/>
  <c r="AF544"/>
  <c r="AF543"/>
  <c r="AF549"/>
  <c r="AF559"/>
  <c r="AF545"/>
  <c r="AF558"/>
  <c r="AF554"/>
  <c r="AF551"/>
  <c r="AF557"/>
  <c r="AF515"/>
  <c r="AF541"/>
  <c r="AF491"/>
  <c r="AF492"/>
  <c r="AF531"/>
  <c r="AF540"/>
  <c r="AF508"/>
  <c r="AF526"/>
  <c r="AF497"/>
  <c r="AF522"/>
  <c r="AF503"/>
  <c r="AF489"/>
  <c r="AF535"/>
  <c r="AF510"/>
  <c r="AF537"/>
  <c r="AF490"/>
  <c r="AF505"/>
  <c r="AF534"/>
  <c r="AF527"/>
  <c r="AF532"/>
  <c r="AF520"/>
  <c r="AF500"/>
  <c r="AF521"/>
  <c r="AF499"/>
  <c r="AF536"/>
  <c r="AF506"/>
  <c r="AF530"/>
  <c r="AF533"/>
  <c r="AF488"/>
  <c r="AF507"/>
  <c r="AF496"/>
  <c r="AF511"/>
  <c r="AF487"/>
  <c r="AF501"/>
  <c r="AF502"/>
  <c r="AF495"/>
  <c r="AF528"/>
  <c r="AF513"/>
  <c r="AF523"/>
  <c r="AF538"/>
  <c r="AF516"/>
  <c r="AF517"/>
  <c r="AF529"/>
  <c r="AF486"/>
  <c r="AF524"/>
  <c r="AF509"/>
  <c r="AF519"/>
  <c r="AF512"/>
  <c r="AF525"/>
  <c r="AF542"/>
  <c r="AF514"/>
  <c r="AF498"/>
  <c r="AF493"/>
  <c r="AF518"/>
  <c r="AF539"/>
  <c r="AF504"/>
  <c r="AF494"/>
  <c r="AF479"/>
  <c r="AF483"/>
  <c r="AF478"/>
  <c r="AF481"/>
  <c r="AF482"/>
  <c r="AF485"/>
  <c r="AF477"/>
  <c r="AF480"/>
  <c r="AF476"/>
  <c r="AF484"/>
  <c r="AF460"/>
  <c r="AF463"/>
  <c r="AF453"/>
  <c r="AF473"/>
  <c r="AF452"/>
  <c r="AF441"/>
  <c r="AF444"/>
  <c r="AF472"/>
  <c r="AF449"/>
  <c r="AF440"/>
  <c r="AF454"/>
  <c r="AF442"/>
  <c r="AF443"/>
  <c r="AF455"/>
  <c r="AF468"/>
  <c r="AF470"/>
  <c r="AF475"/>
  <c r="AF446"/>
  <c r="AF438"/>
  <c r="AF462"/>
  <c r="AF458"/>
  <c r="AF445"/>
  <c r="AF467"/>
  <c r="AF439"/>
  <c r="AF464"/>
  <c r="AF451"/>
  <c r="AF459"/>
  <c r="AF457"/>
  <c r="AF466"/>
  <c r="AF461"/>
  <c r="AF450"/>
  <c r="AF465"/>
  <c r="AF469"/>
  <c r="AF456"/>
  <c r="AF437"/>
  <c r="AF471"/>
  <c r="AF448"/>
  <c r="AF447"/>
  <c r="AF436"/>
  <c r="AF429"/>
  <c r="AF426"/>
  <c r="AF434"/>
  <c r="AF424"/>
  <c r="AF428"/>
  <c r="AF435"/>
  <c r="AF431"/>
  <c r="AF433"/>
  <c r="AF432"/>
  <c r="AF427"/>
  <c r="AF430"/>
  <c r="AF423"/>
  <c r="AF422"/>
  <c r="AF417"/>
  <c r="AF414"/>
  <c r="AF421"/>
  <c r="AF413"/>
  <c r="AF418"/>
  <c r="AF420"/>
  <c r="AF416"/>
  <c r="AF419"/>
  <c r="AF415"/>
  <c r="AF394"/>
  <c r="AF391"/>
  <c r="AF398"/>
  <c r="AF396"/>
  <c r="AF386"/>
  <c r="AF384"/>
  <c r="AF395"/>
  <c r="AF410"/>
  <c r="AF382"/>
  <c r="AF387"/>
  <c r="AF405"/>
  <c r="AF392"/>
  <c r="AF407"/>
  <c r="AF383"/>
  <c r="AF389"/>
  <c r="AF401"/>
  <c r="AF388"/>
  <c r="AF397"/>
  <c r="AF411"/>
  <c r="AF385"/>
  <c r="AF381"/>
  <c r="AF412"/>
  <c r="AF402"/>
  <c r="AF403"/>
  <c r="AF406"/>
  <c r="AF408"/>
  <c r="AF409"/>
  <c r="AF399"/>
  <c r="AF390"/>
  <c r="AF404"/>
  <c r="AF393"/>
  <c r="AF400"/>
  <c r="AF364"/>
  <c r="AF332"/>
  <c r="AF269"/>
  <c r="AF181"/>
  <c r="AF108"/>
  <c r="AF58"/>
  <c r="AF233"/>
  <c r="AF86"/>
  <c r="AF334"/>
  <c r="AF25"/>
  <c r="AF293"/>
  <c r="AF111"/>
  <c r="AF292"/>
  <c r="AF223"/>
  <c r="AF191"/>
  <c r="AF137"/>
  <c r="AF55"/>
  <c r="AF190"/>
  <c r="AF330"/>
  <c r="AF98"/>
  <c r="AF277"/>
  <c r="AF135"/>
  <c r="AF363"/>
  <c r="AF331"/>
  <c r="AF175"/>
  <c r="AF118"/>
  <c r="AF60"/>
  <c r="AF264"/>
  <c r="AF139"/>
  <c r="AF378"/>
  <c r="AF136"/>
  <c r="AF90"/>
  <c r="AF297"/>
  <c r="AF204"/>
  <c r="AF240"/>
  <c r="AF209"/>
  <c r="AF169"/>
  <c r="AF101"/>
  <c r="AF51"/>
  <c r="AF373"/>
  <c r="AF341"/>
  <c r="AF309"/>
  <c r="AF274"/>
  <c r="AF138"/>
  <c r="AF11"/>
  <c r="AF243"/>
  <c r="AF24"/>
  <c r="AQ94"/>
  <c r="AF368"/>
  <c r="AF336"/>
  <c r="AF304"/>
  <c r="AF273"/>
  <c r="AF116"/>
  <c r="AF66"/>
  <c r="AF245"/>
  <c r="AF91"/>
  <c r="AF342"/>
  <c r="AF229"/>
  <c r="AF62"/>
  <c r="AF301"/>
  <c r="AF119"/>
  <c r="AF296"/>
  <c r="AF227"/>
  <c r="AF195"/>
  <c r="AF142"/>
  <c r="AF63"/>
  <c r="AF198"/>
  <c r="AF350"/>
  <c r="AF70"/>
  <c r="AF289"/>
  <c r="AF171"/>
  <c r="AF367"/>
  <c r="AF335"/>
  <c r="AF303"/>
  <c r="AF272"/>
  <c r="AF126"/>
  <c r="AF68"/>
  <c r="AF287"/>
  <c r="AF167"/>
  <c r="AF41"/>
  <c r="AF141"/>
  <c r="AF9"/>
  <c r="AF220"/>
  <c r="AF278"/>
  <c r="AF244"/>
  <c r="AF213"/>
  <c r="AF174"/>
  <c r="AF109"/>
  <c r="AF59"/>
  <c r="AF377"/>
  <c r="AF345"/>
  <c r="AF313"/>
  <c r="AF143"/>
  <c r="AF19"/>
  <c r="AF281"/>
  <c r="AF37"/>
  <c r="AF152"/>
  <c r="AF358"/>
  <c r="AF184"/>
  <c r="AF307"/>
  <c r="AF7"/>
  <c r="AF49"/>
  <c r="AF17"/>
  <c r="AF248"/>
  <c r="AF117"/>
  <c r="AF6"/>
  <c r="AF317"/>
  <c r="AF145"/>
  <c r="AQ95"/>
  <c r="AF312"/>
  <c r="AF132"/>
  <c r="AF291"/>
  <c r="AF271"/>
  <c r="AF160"/>
  <c r="AF295"/>
  <c r="AF128"/>
  <c r="AF375"/>
  <c r="AF144"/>
  <c r="AF202"/>
  <c r="AF45"/>
  <c r="AF286"/>
  <c r="AF189"/>
  <c r="AF14"/>
  <c r="AF64"/>
  <c r="AQ337"/>
  <c r="AF380"/>
  <c r="AF348"/>
  <c r="AF316"/>
  <c r="AF147"/>
  <c r="AF82"/>
  <c r="AF29"/>
  <c r="AF162"/>
  <c r="AF20"/>
  <c r="AF172"/>
  <c r="AF188"/>
  <c r="AF242"/>
  <c r="AF207"/>
  <c r="AF173"/>
  <c r="AF105"/>
  <c r="AF18"/>
  <c r="AF241"/>
  <c r="AF12"/>
  <c r="AF159"/>
  <c r="AF239"/>
  <c r="AF379"/>
  <c r="AF347"/>
  <c r="AF315"/>
  <c r="AF149"/>
  <c r="AF84"/>
  <c r="AF23"/>
  <c r="AF210"/>
  <c r="AF107"/>
  <c r="AF338"/>
  <c r="AF46"/>
  <c r="AF103"/>
  <c r="AF290"/>
  <c r="AF225"/>
  <c r="AF193"/>
  <c r="AF133"/>
  <c r="AF78"/>
  <c r="AF22"/>
  <c r="AF357"/>
  <c r="AF325"/>
  <c r="AF259"/>
  <c r="AF161"/>
  <c r="AF106"/>
  <c r="AF196"/>
  <c r="AF199"/>
  <c r="AF283"/>
  <c r="AF256"/>
  <c r="AF339"/>
  <c r="AF76"/>
  <c r="AF186"/>
  <c r="AF177"/>
  <c r="AF217"/>
  <c r="AF376"/>
  <c r="AF21"/>
  <c r="AF374"/>
  <c r="AF176"/>
  <c r="AF203"/>
  <c r="AF10"/>
  <c r="AF370"/>
  <c r="AF343"/>
  <c r="AF79"/>
  <c r="AF73"/>
  <c r="AF38"/>
  <c r="AF221"/>
  <c r="AF75"/>
  <c r="AF321"/>
  <c r="AF153"/>
  <c r="AP297"/>
  <c r="AP291"/>
  <c r="AF352"/>
  <c r="AF320"/>
  <c r="AF258"/>
  <c r="AF155"/>
  <c r="AF87"/>
  <c r="AF34"/>
  <c r="AF194"/>
  <c r="AF28"/>
  <c r="AF306"/>
  <c r="AF27"/>
  <c r="AF212"/>
  <c r="AF280"/>
  <c r="AF246"/>
  <c r="AF211"/>
  <c r="AF178"/>
  <c r="AF113"/>
  <c r="AF26"/>
  <c r="AF253"/>
  <c r="AF33"/>
  <c r="AF251"/>
  <c r="AF8"/>
  <c r="AF351"/>
  <c r="AF319"/>
  <c r="AF157"/>
  <c r="AF94"/>
  <c r="AF36"/>
  <c r="AF222"/>
  <c r="AF115"/>
  <c r="AF346"/>
  <c r="AF54"/>
  <c r="AF266"/>
  <c r="AF127"/>
  <c r="AF294"/>
  <c r="AF197"/>
  <c r="AF148"/>
  <c r="AF83"/>
  <c r="AF30"/>
  <c r="AF361"/>
  <c r="AF329"/>
  <c r="AF179"/>
  <c r="AF114"/>
  <c r="AF208"/>
  <c r="AP294"/>
  <c r="AP296"/>
  <c r="AF71"/>
  <c r="AF214"/>
  <c r="AF120"/>
  <c r="AF371"/>
  <c r="AF134"/>
  <c r="AF299"/>
  <c r="AF310"/>
  <c r="AF235"/>
  <c r="AF282"/>
  <c r="AF185"/>
  <c r="AF67"/>
  <c r="AF349"/>
  <c r="AF56"/>
  <c r="AF61"/>
  <c r="AF344"/>
  <c r="AF77"/>
  <c r="AF154"/>
  <c r="AF151"/>
  <c r="AF238"/>
  <c r="AF97"/>
  <c r="AF226"/>
  <c r="AF200"/>
  <c r="AF311"/>
  <c r="AF15"/>
  <c r="AF322"/>
  <c r="AF247"/>
  <c r="AF252"/>
  <c r="AF125"/>
  <c r="AF353"/>
  <c r="AF255"/>
  <c r="AF95"/>
  <c r="AP301"/>
  <c r="AP292"/>
  <c r="AP295"/>
  <c r="AF356"/>
  <c r="AF324"/>
  <c r="AP293"/>
  <c r="AF262"/>
  <c r="AF163"/>
  <c r="AF92"/>
  <c r="AF42"/>
  <c r="AF206"/>
  <c r="AF57"/>
  <c r="AF314"/>
  <c r="AF72"/>
  <c r="AF224"/>
  <c r="AF284"/>
  <c r="AF250"/>
  <c r="AF215"/>
  <c r="AF183"/>
  <c r="AF121"/>
  <c r="AF39"/>
  <c r="AF99"/>
  <c r="AP299"/>
  <c r="AF53"/>
  <c r="AF355"/>
  <c r="AF323"/>
  <c r="AF257"/>
  <c r="AF165"/>
  <c r="AF102"/>
  <c r="AF44"/>
  <c r="AF237"/>
  <c r="AF123"/>
  <c r="AF354"/>
  <c r="AF104"/>
  <c r="AF32"/>
  <c r="AF150"/>
  <c r="AF298"/>
  <c r="AF267"/>
  <c r="AF232"/>
  <c r="AF201"/>
  <c r="AF156"/>
  <c r="AF88"/>
  <c r="AF35"/>
  <c r="AF365"/>
  <c r="AF333"/>
  <c r="AP298"/>
  <c r="AF122"/>
  <c r="AF216"/>
  <c r="AP166"/>
  <c r="AP28"/>
  <c r="AP156"/>
  <c r="AP47"/>
  <c r="AP134"/>
  <c r="AP32"/>
  <c r="AP50"/>
  <c r="AP144"/>
  <c r="AP43"/>
  <c r="AP128"/>
  <c r="AP74"/>
  <c r="AP179"/>
  <c r="AP108"/>
  <c r="AP36"/>
  <c r="AP84"/>
  <c r="AP64"/>
  <c r="AP171"/>
  <c r="AP65"/>
  <c r="AP133"/>
  <c r="AP164"/>
  <c r="AP161"/>
  <c r="AP55"/>
  <c r="AP142"/>
  <c r="AP81"/>
  <c r="AP75"/>
  <c r="AP40"/>
  <c r="AP45"/>
  <c r="AP58"/>
  <c r="AP149"/>
  <c r="AP59"/>
  <c r="AP136"/>
  <c r="AP151"/>
  <c r="AP116"/>
  <c r="AP44"/>
  <c r="AP97"/>
  <c r="AP96"/>
  <c r="AP34"/>
  <c r="AP176"/>
  <c r="AP73"/>
  <c r="AP141"/>
  <c r="AP177"/>
  <c r="AP169"/>
  <c r="AP63"/>
  <c r="AP152"/>
  <c r="AP86"/>
  <c r="AP78"/>
  <c r="AP48"/>
  <c r="AP53"/>
  <c r="AP66"/>
  <c r="AP87"/>
  <c r="AP157"/>
  <c r="AP67"/>
  <c r="AP146"/>
  <c r="AP159"/>
  <c r="AP140"/>
  <c r="AP68"/>
  <c r="AP137"/>
  <c r="AP41"/>
  <c r="AP85"/>
  <c r="AP129"/>
  <c r="AP120"/>
  <c r="AP101"/>
  <c r="AP130"/>
  <c r="AP95"/>
  <c r="AP181"/>
  <c r="AP110"/>
  <c r="AP46"/>
  <c r="AP178"/>
  <c r="AP104"/>
  <c r="AP80"/>
  <c r="AP98"/>
  <c r="AP115"/>
  <c r="AP170"/>
  <c r="AP127"/>
  <c r="AP60"/>
  <c r="AP33"/>
  <c r="AP121"/>
  <c r="AP122"/>
  <c r="AP168"/>
  <c r="AP38"/>
  <c r="AP88"/>
  <c r="AP90"/>
  <c r="AP107"/>
  <c r="AP150"/>
  <c r="AP79"/>
  <c r="AP49"/>
  <c r="AP93"/>
  <c r="AP111"/>
  <c r="AP147"/>
  <c r="AP175"/>
  <c r="AP109"/>
  <c r="AP138"/>
  <c r="AP103"/>
  <c r="AP31"/>
  <c r="AP118"/>
  <c r="AP54"/>
  <c r="AP180"/>
  <c r="AP114"/>
  <c r="AP131"/>
  <c r="AP100"/>
  <c r="AP76"/>
  <c r="AP174"/>
  <c r="AP163"/>
  <c r="AP125"/>
  <c r="AP145"/>
  <c r="AP70"/>
  <c r="AP51"/>
  <c r="AP124"/>
  <c r="AP52"/>
  <c r="AP105"/>
  <c r="AP106"/>
  <c r="AP89"/>
  <c r="AP83"/>
  <c r="AP71"/>
  <c r="AP160"/>
  <c r="AP94"/>
  <c r="AP30"/>
  <c r="AP99"/>
  <c r="AP56"/>
  <c r="AP61"/>
  <c r="AP77"/>
  <c r="AP143"/>
  <c r="AP165"/>
  <c r="AP91"/>
  <c r="AP154"/>
  <c r="AP167"/>
  <c r="AP132"/>
  <c r="AP113"/>
  <c r="AP37"/>
  <c r="AP112"/>
  <c r="AP29"/>
  <c r="AP82"/>
  <c r="AP102"/>
  <c r="AP123"/>
  <c r="AP69"/>
  <c r="AP153"/>
  <c r="AP162"/>
  <c r="AP158"/>
  <c r="AP92"/>
  <c r="AP57"/>
  <c r="AP119"/>
  <c r="AP155"/>
  <c r="AP117"/>
  <c r="AP148"/>
  <c r="AP135"/>
  <c r="AP39"/>
  <c r="AP126"/>
  <c r="AP62"/>
  <c r="AP172"/>
  <c r="AP42"/>
  <c r="AP139"/>
  <c r="AP35"/>
  <c r="AP72"/>
  <c r="AP26"/>
  <c r="AP25"/>
  <c r="AP24"/>
  <c r="AP23"/>
  <c r="AP22"/>
  <c r="AP21"/>
  <c r="AP20"/>
  <c r="AP19"/>
  <c r="AP18"/>
  <c r="AP17"/>
  <c r="AP16"/>
  <c r="AP15"/>
  <c r="AP14"/>
  <c r="AQ150"/>
  <c r="AQ147"/>
  <c r="AQ86"/>
  <c r="AQ333"/>
  <c r="AQ155"/>
  <c r="AQ327"/>
  <c r="AQ27"/>
  <c r="AQ365"/>
  <c r="AQ243"/>
  <c r="AQ185"/>
  <c r="AQ19"/>
  <c r="AQ281"/>
  <c r="AQ41"/>
  <c r="AQ298"/>
  <c r="AQ293"/>
  <c r="AQ257"/>
  <c r="AQ358"/>
  <c r="AQ69"/>
  <c r="AQ311"/>
  <c r="AQ215"/>
  <c r="AP27"/>
  <c r="AQ314"/>
  <c r="AQ121"/>
  <c r="AQ151"/>
  <c r="AQ134"/>
  <c r="AQ273"/>
  <c r="AQ214"/>
  <c r="AQ34"/>
  <c r="AK1"/>
  <c r="AQ143"/>
  <c r="AQ115"/>
  <c r="AQ142"/>
  <c r="AQ123"/>
  <c r="AQ227"/>
  <c r="AQ244"/>
  <c r="AQ177"/>
  <c r="AQ326"/>
  <c r="AQ85"/>
  <c r="AQ345"/>
  <c r="AQ135"/>
  <c r="AQ285"/>
  <c r="AQ168"/>
  <c r="AQ29"/>
  <c r="AQ261"/>
  <c r="AQ90"/>
  <c r="AQ258"/>
  <c r="AQ167"/>
  <c r="AQ250"/>
  <c r="AQ33"/>
  <c r="AQ202"/>
  <c r="AQ346"/>
  <c r="AQ221"/>
  <c r="AQ369"/>
  <c r="AQ171"/>
  <c r="AQ240"/>
  <c r="AQ200"/>
  <c r="AQ50"/>
  <c r="AQ359"/>
  <c r="AQ201"/>
  <c r="AQ320"/>
  <c r="AQ32"/>
  <c r="AQ375"/>
  <c r="AQ237"/>
  <c r="AQ378"/>
  <c r="AQ59"/>
  <c r="AQ377"/>
  <c r="AQ274"/>
  <c r="AQ294"/>
  <c r="AQ208"/>
  <c r="AQ82"/>
  <c r="AQ367"/>
  <c r="AQ232"/>
  <c r="AQ332"/>
  <c r="AQ110"/>
  <c r="AQ106"/>
  <c r="AQ79"/>
  <c r="AQ249"/>
  <c r="AQ25"/>
  <c r="AQ117"/>
  <c r="AQ305"/>
  <c r="AQ16"/>
  <c r="AQ231"/>
  <c r="AQ87"/>
  <c r="AQ15"/>
  <c r="AQ88"/>
  <c r="AQ352"/>
  <c r="AQ39"/>
  <c r="AQ286"/>
  <c r="AQ183"/>
  <c r="AQ287"/>
  <c r="AQ70"/>
  <c r="AQ174"/>
  <c r="AQ313"/>
  <c r="AQ61"/>
  <c r="AQ235"/>
  <c r="AQ100"/>
  <c r="AQ84"/>
  <c r="AQ20"/>
  <c r="AQ364"/>
  <c r="AQ63"/>
  <c r="AQ35"/>
  <c r="AQ195"/>
  <c r="AQ299"/>
  <c r="AQ112"/>
  <c r="AQ474"/>
  <c r="AQ302"/>
  <c r="AQ89"/>
  <c r="AQ140"/>
  <c r="AQ182"/>
  <c r="AQ166"/>
  <c r="AQ230"/>
  <c r="AQ81"/>
  <c r="AQ31"/>
  <c r="AQ276"/>
  <c r="AQ254"/>
  <c r="AQ268"/>
  <c r="AQ228"/>
  <c r="AQ263"/>
  <c r="AQ425"/>
  <c r="AQ586"/>
  <c r="AQ585"/>
  <c r="AQ565"/>
  <c r="AQ590"/>
  <c r="AQ601"/>
  <c r="AQ579"/>
  <c r="AQ600"/>
  <c r="AQ567"/>
  <c r="AQ606"/>
  <c r="AQ597"/>
  <c r="AQ581"/>
  <c r="AQ574"/>
  <c r="AQ599"/>
  <c r="AQ568"/>
  <c r="AQ602"/>
  <c r="AQ566"/>
  <c r="AQ595"/>
  <c r="AQ593"/>
  <c r="AQ572"/>
  <c r="AQ573"/>
  <c r="AQ578"/>
  <c r="AQ591"/>
  <c r="AQ596"/>
  <c r="AQ592"/>
  <c r="AQ580"/>
  <c r="AQ571"/>
  <c r="AQ584"/>
  <c r="AQ594"/>
  <c r="AQ589"/>
  <c r="AQ598"/>
  <c r="AQ583"/>
  <c r="AQ588"/>
  <c r="AQ570"/>
  <c r="AQ587"/>
  <c r="AQ604"/>
  <c r="AQ575"/>
  <c r="AQ569"/>
  <c r="AQ577"/>
  <c r="AQ582"/>
  <c r="AQ603"/>
  <c r="AQ605"/>
  <c r="AQ576"/>
  <c r="AQ564"/>
  <c r="AQ561"/>
  <c r="AQ560"/>
  <c r="AQ563"/>
  <c r="AQ562"/>
  <c r="AQ555"/>
  <c r="AQ552"/>
  <c r="AQ549"/>
  <c r="AQ553"/>
  <c r="AQ556"/>
  <c r="AQ559"/>
  <c r="AQ545"/>
  <c r="AQ550"/>
  <c r="AQ551"/>
  <c r="AQ543"/>
  <c r="AQ547"/>
  <c r="AQ546"/>
  <c r="AQ548"/>
  <c r="AQ554"/>
  <c r="AQ544"/>
  <c r="AQ558"/>
  <c r="AQ557"/>
  <c r="AQ519"/>
  <c r="AQ513"/>
  <c r="AQ539"/>
  <c r="AQ509"/>
  <c r="AQ505"/>
  <c r="AQ536"/>
  <c r="AQ515"/>
  <c r="AQ503"/>
  <c r="AQ523"/>
  <c r="AQ542"/>
  <c r="AQ535"/>
  <c r="AQ497"/>
  <c r="AQ537"/>
  <c r="AQ532"/>
  <c r="AQ510"/>
  <c r="AQ533"/>
  <c r="AQ488"/>
  <c r="AQ512"/>
  <c r="AQ500"/>
  <c r="AQ520"/>
  <c r="AQ538"/>
  <c r="AQ531"/>
  <c r="AQ514"/>
  <c r="AQ501"/>
  <c r="AQ528"/>
  <c r="AQ502"/>
  <c r="AQ524"/>
  <c r="AQ499"/>
  <c r="AQ495"/>
  <c r="AQ508"/>
  <c r="AQ516"/>
  <c r="AQ522"/>
  <c r="AQ541"/>
  <c r="AQ534"/>
  <c r="AQ527"/>
  <c r="AQ518"/>
  <c r="AQ521"/>
  <c r="AQ507"/>
  <c r="AQ498"/>
  <c r="AQ530"/>
  <c r="AQ491"/>
  <c r="AQ525"/>
  <c r="AQ526"/>
  <c r="AQ492"/>
  <c r="AQ496"/>
  <c r="AQ506"/>
  <c r="AQ494"/>
  <c r="AQ489"/>
  <c r="AQ517"/>
  <c r="AQ511"/>
  <c r="AQ486"/>
  <c r="AQ529"/>
  <c r="AQ504"/>
  <c r="AQ490"/>
  <c r="AQ487"/>
  <c r="AQ493"/>
  <c r="AQ540"/>
  <c r="AQ477"/>
  <c r="AQ482"/>
  <c r="AQ484"/>
  <c r="AQ479"/>
  <c r="AQ480"/>
  <c r="AQ483"/>
  <c r="AQ476"/>
  <c r="AQ481"/>
  <c r="AQ478"/>
  <c r="AQ485"/>
  <c r="AQ458"/>
  <c r="AQ446"/>
  <c r="AQ473"/>
  <c r="AQ453"/>
  <c r="AQ469"/>
  <c r="AQ449"/>
  <c r="AQ451"/>
  <c r="AQ462"/>
  <c r="AQ445"/>
  <c r="AQ475"/>
  <c r="AQ463"/>
  <c r="AQ456"/>
  <c r="AQ457"/>
  <c r="AQ440"/>
  <c r="AQ472"/>
  <c r="AQ467"/>
  <c r="AQ442"/>
  <c r="AQ465"/>
  <c r="AQ438"/>
  <c r="AQ454"/>
  <c r="AQ470"/>
  <c r="AQ471"/>
  <c r="AQ464"/>
  <c r="AQ459"/>
  <c r="AQ441"/>
  <c r="AQ461"/>
  <c r="AQ455"/>
  <c r="AQ466"/>
  <c r="AQ443"/>
  <c r="AQ452"/>
  <c r="AQ450"/>
  <c r="AQ444"/>
  <c r="AQ448"/>
  <c r="AQ468"/>
  <c r="AQ460"/>
  <c r="AQ447"/>
  <c r="AQ439"/>
  <c r="AQ436"/>
  <c r="AQ437"/>
  <c r="AQ429"/>
  <c r="AQ433"/>
  <c r="AQ435"/>
  <c r="AQ424"/>
  <c r="AQ431"/>
  <c r="AQ427"/>
  <c r="AQ426"/>
  <c r="AQ434"/>
  <c r="AQ432"/>
  <c r="AQ430"/>
  <c r="AQ428"/>
  <c r="AQ423"/>
  <c r="AQ422"/>
  <c r="AQ420"/>
  <c r="AQ416"/>
  <c r="AQ421"/>
  <c r="AQ417"/>
  <c r="AQ419"/>
  <c r="AQ415"/>
  <c r="AQ414"/>
  <c r="AQ413"/>
  <c r="AQ418"/>
  <c r="AQ398"/>
  <c r="AQ411"/>
  <c r="AQ387"/>
  <c r="AQ412"/>
  <c r="AQ394"/>
  <c r="AQ407"/>
  <c r="AQ401"/>
  <c r="AQ408"/>
  <c r="AQ382"/>
  <c r="AQ385"/>
  <c r="AQ390"/>
  <c r="AQ403"/>
  <c r="AQ393"/>
  <c r="AQ404"/>
  <c r="AQ383"/>
  <c r="AQ396"/>
  <c r="AQ402"/>
  <c r="AQ386"/>
  <c r="AQ399"/>
  <c r="AQ391"/>
  <c r="AQ400"/>
  <c r="AQ395"/>
  <c r="AQ381"/>
  <c r="AQ409"/>
  <c r="AQ410"/>
  <c r="AQ405"/>
  <c r="AQ392"/>
  <c r="AQ389"/>
  <c r="AQ406"/>
  <c r="AQ397"/>
  <c r="AQ388"/>
  <c r="AQ384"/>
  <c r="AQ356"/>
  <c r="AQ324"/>
  <c r="AQ262"/>
  <c r="AQ129"/>
  <c r="AQ47"/>
  <c r="AQ44"/>
  <c r="AQ307"/>
  <c r="AQ91"/>
  <c r="AQ40"/>
  <c r="AQ265"/>
  <c r="AQ219"/>
  <c r="AQ187"/>
  <c r="AQ60"/>
  <c r="AQ65"/>
  <c r="AQ153"/>
  <c r="AQ291"/>
  <c r="AQ241"/>
  <c r="AQ206"/>
  <c r="AQ159"/>
  <c r="AQ96"/>
  <c r="AQ350"/>
  <c r="AQ318"/>
  <c r="AQ229"/>
  <c r="AQ93"/>
  <c r="AQ248"/>
  <c r="AQ373"/>
  <c r="AQ341"/>
  <c r="AQ309"/>
  <c r="AQ158"/>
  <c r="AQ80"/>
  <c r="AQ289"/>
  <c r="AQ239"/>
  <c r="AQ204"/>
  <c r="AQ163"/>
  <c r="AQ92"/>
  <c r="AQ42"/>
  <c r="AQ126"/>
  <c r="AQ379"/>
  <c r="AQ272"/>
  <c r="AQ28"/>
  <c r="AQ217"/>
  <c r="AQ64"/>
  <c r="AQ360"/>
  <c r="AQ328"/>
  <c r="AQ269"/>
  <c r="AQ137"/>
  <c r="AQ55"/>
  <c r="AQ102"/>
  <c r="AQ315"/>
  <c r="AQ107"/>
  <c r="AQ14"/>
  <c r="AQ98"/>
  <c r="AQ280"/>
  <c r="AQ223"/>
  <c r="AQ191"/>
  <c r="AQ68"/>
  <c r="AQ99"/>
  <c r="AQ209"/>
  <c r="AQ295"/>
  <c r="AQ245"/>
  <c r="AQ210"/>
  <c r="AQ172"/>
  <c r="AQ104"/>
  <c r="AQ17"/>
  <c r="AQ354"/>
  <c r="AQ322"/>
  <c r="AQ256"/>
  <c r="AQ101"/>
  <c r="AQ282"/>
  <c r="AQ48"/>
  <c r="AQ349"/>
  <c r="AQ317"/>
  <c r="AQ176"/>
  <c r="AQ103"/>
  <c r="AQ24"/>
  <c r="AQ297"/>
  <c r="AQ247"/>
  <c r="AQ212"/>
  <c r="AQ181"/>
  <c r="AQ108"/>
  <c r="AQ58"/>
  <c r="AQ144"/>
  <c r="AQ23"/>
  <c r="AQ319"/>
  <c r="AQ57"/>
  <c r="AQ252"/>
  <c r="AQ130"/>
  <c r="AQ368"/>
  <c r="AQ336"/>
  <c r="AQ304"/>
  <c r="AQ152"/>
  <c r="AQ71"/>
  <c r="AQ149"/>
  <c r="AQ339"/>
  <c r="AQ139"/>
  <c r="AQ75"/>
  <c r="AQ189"/>
  <c r="AQ288"/>
  <c r="AQ234"/>
  <c r="AQ199"/>
  <c r="AQ118"/>
  <c r="AQ303"/>
  <c r="AQ67"/>
  <c r="AQ253"/>
  <c r="AQ218"/>
  <c r="AQ186"/>
  <c r="AQ120"/>
  <c r="AQ38"/>
  <c r="AQ362"/>
  <c r="AQ330"/>
  <c r="AQ271"/>
  <c r="AQ133"/>
  <c r="AQ22"/>
  <c r="AQ114"/>
  <c r="AQ353"/>
  <c r="AQ321"/>
  <c r="AQ255"/>
  <c r="AQ111"/>
  <c r="AQ37"/>
  <c r="AQ301"/>
  <c r="AQ251"/>
  <c r="AQ216"/>
  <c r="AQ184"/>
  <c r="AQ116"/>
  <c r="AQ66"/>
  <c r="AQ36"/>
  <c r="AQ331"/>
  <c r="AQ73"/>
  <c r="AQ278"/>
  <c r="AQ138"/>
  <c r="AQ372"/>
  <c r="AQ340"/>
  <c r="AQ308"/>
  <c r="AQ160"/>
  <c r="AQ97"/>
  <c r="AQ157"/>
  <c r="AQ347"/>
  <c r="AQ146"/>
  <c r="AQ156"/>
  <c r="AQ213"/>
  <c r="AQ292"/>
  <c r="AQ238"/>
  <c r="AQ203"/>
  <c r="AQ165"/>
  <c r="AQ323"/>
  <c r="AQ83"/>
  <c r="AQ56"/>
  <c r="AQ264"/>
  <c r="AQ222"/>
  <c r="AQ190"/>
  <c r="AQ128"/>
  <c r="AQ46"/>
  <c r="AQ366"/>
  <c r="AQ334"/>
  <c r="AQ275"/>
  <c r="AQ148"/>
  <c r="AQ30"/>
  <c r="AQ179"/>
  <c r="AQ357"/>
  <c r="AQ325"/>
  <c r="AQ259"/>
  <c r="AQ119"/>
  <c r="AQ45"/>
  <c r="AQ197"/>
  <c r="AQ266"/>
  <c r="AQ220"/>
  <c r="AQ188"/>
  <c r="AQ124"/>
  <c r="AQ74"/>
  <c r="AQ52"/>
  <c r="AQ343"/>
  <c r="AQ131"/>
  <c r="AQ290"/>
  <c r="AQ145"/>
  <c r="AQ376"/>
  <c r="AQ344"/>
  <c r="AQ312"/>
  <c r="AQ173"/>
  <c r="AQ105"/>
  <c r="AQ18"/>
  <c r="AQ363"/>
  <c r="AQ154"/>
  <c r="AQ236"/>
  <c r="AQ296"/>
  <c r="AQ242"/>
  <c r="AQ207"/>
  <c r="AQ170"/>
  <c r="AQ335"/>
  <c r="AQ109"/>
  <c r="AQ72"/>
  <c r="AQ279"/>
  <c r="AQ226"/>
  <c r="AQ194"/>
  <c r="AQ136"/>
  <c r="AQ54"/>
  <c r="AQ370"/>
  <c r="AQ338"/>
  <c r="AQ306"/>
  <c r="AQ164"/>
  <c r="AQ43"/>
  <c r="AQ193"/>
  <c r="AQ361"/>
  <c r="AQ329"/>
  <c r="AQ270"/>
  <c r="AQ127"/>
  <c r="AQ53"/>
  <c r="AQ225"/>
  <c r="AQ277"/>
  <c r="AQ224"/>
  <c r="AQ192"/>
  <c r="AQ132"/>
  <c r="AQ77"/>
  <c r="AQ21"/>
  <c r="AQ76"/>
  <c r="AQ351"/>
  <c r="AQ180"/>
  <c r="AQ78"/>
  <c r="AQ161"/>
  <c r="AQ380"/>
  <c r="AQ348"/>
  <c r="AQ316"/>
  <c r="AQ178"/>
  <c r="AQ113"/>
  <c r="AQ26"/>
  <c r="AQ371"/>
  <c r="AQ162"/>
  <c r="AQ49"/>
  <c r="AQ267"/>
  <c r="AQ300"/>
  <c r="AQ246"/>
  <c r="AQ211"/>
  <c r="AQ175"/>
  <c r="AQ355"/>
  <c r="AQ125"/>
  <c r="AQ122"/>
  <c r="AQ283"/>
  <c r="AQ233"/>
  <c r="AQ198"/>
  <c r="AQ141"/>
  <c r="AQ62"/>
  <c r="AQ374"/>
  <c r="AQ342"/>
  <c r="AQ310"/>
  <c r="AQ169"/>
  <c r="AQ51"/>
  <c r="AQ205"/>
  <c r="D24" i="2"/>
  <c r="D47"/>
  <c r="D52"/>
  <c r="D98"/>
  <c r="D79"/>
  <c r="D19"/>
  <c r="D30"/>
  <c r="D69"/>
  <c r="D78"/>
  <c r="D29"/>
  <c r="D43"/>
  <c r="C10"/>
  <c r="C86"/>
  <c r="C94"/>
  <c r="D27"/>
  <c r="D13"/>
  <c r="C81"/>
  <c r="D93"/>
  <c r="D41"/>
  <c r="C21"/>
  <c r="C17"/>
  <c r="D20"/>
  <c r="D28"/>
  <c r="D68"/>
  <c r="D73"/>
  <c r="C18"/>
  <c r="D83"/>
  <c r="D38"/>
  <c r="C85"/>
  <c r="D77"/>
  <c r="D86"/>
  <c r="D33"/>
  <c r="D51"/>
  <c r="D23"/>
  <c r="D94"/>
  <c r="D72"/>
  <c r="C14"/>
  <c r="D80"/>
  <c r="D92"/>
  <c r="D95"/>
  <c r="D89"/>
  <c r="D88"/>
  <c r="C11"/>
  <c r="C16"/>
  <c r="D96"/>
  <c r="D74"/>
  <c r="C95"/>
  <c r="C15"/>
  <c r="D17"/>
  <c r="D11"/>
  <c r="D49"/>
  <c r="D82"/>
  <c r="D39"/>
  <c r="D44"/>
  <c r="D75"/>
  <c r="D48"/>
  <c r="D25"/>
  <c r="D32"/>
  <c r="D76"/>
  <c r="D101"/>
  <c r="D31"/>
  <c r="D87"/>
  <c r="D42"/>
  <c r="D16"/>
  <c r="D81"/>
  <c r="C80"/>
  <c r="D35"/>
  <c r="D85"/>
  <c r="C84"/>
  <c r="D45"/>
  <c r="C71"/>
  <c r="C12"/>
  <c r="D66"/>
  <c r="D9"/>
  <c r="D67"/>
  <c r="D21"/>
  <c r="D71"/>
  <c r="D40"/>
  <c r="D34"/>
  <c r="C19"/>
  <c r="D18"/>
  <c r="D15"/>
  <c r="D70"/>
  <c r="D90"/>
  <c r="D36"/>
  <c r="D84"/>
  <c r="C13"/>
  <c r="C78"/>
  <c r="D91"/>
  <c r="D46"/>
  <c r="D100"/>
  <c r="D26"/>
  <c r="D50"/>
  <c r="D14"/>
  <c r="C83"/>
  <c r="D99"/>
  <c r="D12"/>
  <c r="D10"/>
  <c r="D97"/>
  <c r="C20"/>
  <c r="AH155" i="1"/>
  <c r="AH166"/>
  <c r="AC373"/>
  <c r="AD373" s="1"/>
  <c r="AE373" s="1"/>
  <c r="AC357"/>
  <c r="AD357" s="1"/>
  <c r="AE357" s="1"/>
  <c r="AC370"/>
  <c r="AD370" s="1"/>
  <c r="AE370" s="1"/>
  <c r="AH163"/>
  <c r="AH176"/>
  <c r="AC368"/>
  <c r="AD368" s="1"/>
  <c r="AE368" s="1"/>
  <c r="AC378"/>
  <c r="AD378" s="1"/>
  <c r="AE378" s="1"/>
  <c r="AD190"/>
  <c r="AE190" s="1"/>
  <c r="AH168"/>
  <c r="AC182"/>
  <c r="AD182" s="1"/>
  <c r="AE182" s="1"/>
  <c r="AC367"/>
  <c r="AD367" s="1"/>
  <c r="AE367" s="1"/>
  <c r="AC364"/>
  <c r="AD364" s="1"/>
  <c r="AE364" s="1"/>
  <c r="AH150"/>
  <c r="AH164"/>
  <c r="AC366"/>
  <c r="AD366" s="1"/>
  <c r="AE366" s="1"/>
  <c r="AH180"/>
  <c r="AC361"/>
  <c r="AD361" s="1"/>
  <c r="AH361" s="1"/>
  <c r="AH175"/>
  <c r="AH153"/>
  <c r="AC377"/>
  <c r="AD377" s="1"/>
  <c r="AE377" s="1"/>
  <c r="AC358"/>
  <c r="AD358" s="1"/>
  <c r="AE358" s="1"/>
  <c r="AC365"/>
  <c r="AD365" s="1"/>
  <c r="AE365" s="1"/>
  <c r="AC363"/>
  <c r="AD363" s="1"/>
  <c r="AE363" s="1"/>
  <c r="AH169"/>
  <c r="AC371"/>
  <c r="AD371" s="1"/>
  <c r="AE371" s="1"/>
  <c r="AC379"/>
  <c r="AD379" s="1"/>
  <c r="AE379" s="1"/>
  <c r="AC376"/>
  <c r="AD376" s="1"/>
  <c r="AE376" s="1"/>
  <c r="AH165"/>
  <c r="AC375"/>
  <c r="AD375" s="1"/>
  <c r="AE375" s="1"/>
  <c r="AC372"/>
  <c r="AD372" s="1"/>
  <c r="AE372" s="1"/>
  <c r="AC362"/>
  <c r="AD362" s="1"/>
  <c r="AE362" s="1"/>
  <c r="AC374"/>
  <c r="AD374" s="1"/>
  <c r="AE374" s="1"/>
  <c r="AH173"/>
  <c r="AC360"/>
  <c r="AD360" s="1"/>
  <c r="AE360" s="1"/>
  <c r="AC359"/>
  <c r="AD359" s="1"/>
  <c r="AH359" s="1"/>
  <c r="AH152"/>
  <c r="AC369"/>
  <c r="AD369" s="1"/>
  <c r="AE369" s="1"/>
  <c r="AC380"/>
  <c r="AD380" s="1"/>
  <c r="AE380" s="1"/>
  <c r="AH174"/>
  <c r="AC390"/>
  <c r="AD390" s="1"/>
  <c r="AC397"/>
  <c r="AD397" s="1"/>
  <c r="AE397" s="1"/>
  <c r="AC396"/>
  <c r="AD396" s="1"/>
  <c r="AE396" s="1"/>
  <c r="AC398"/>
  <c r="AD398" s="1"/>
  <c r="AE398" s="1"/>
  <c r="AC400"/>
  <c r="AD400" s="1"/>
  <c r="AE400" s="1"/>
  <c r="AC404"/>
  <c r="AD404" s="1"/>
  <c r="AE404" s="1"/>
  <c r="AC412"/>
  <c r="AD412" s="1"/>
  <c r="AE412" s="1"/>
  <c r="AH171"/>
  <c r="AH181"/>
  <c r="AC410"/>
  <c r="AD410" s="1"/>
  <c r="AE410" s="1"/>
  <c r="AC401"/>
  <c r="AD401" s="1"/>
  <c r="AE401" s="1"/>
  <c r="AC402"/>
  <c r="AD402" s="1"/>
  <c r="AE402" s="1"/>
  <c r="AC403"/>
  <c r="AD403" s="1"/>
  <c r="AE403" s="1"/>
  <c r="AC408"/>
  <c r="AD408" s="1"/>
  <c r="AE408" s="1"/>
  <c r="AC384"/>
  <c r="AD384" s="1"/>
  <c r="AE384" s="1"/>
  <c r="AH167"/>
  <c r="AH177"/>
  <c r="AD409"/>
  <c r="AE409" s="1"/>
  <c r="AC382"/>
  <c r="AD382" s="1"/>
  <c r="AE382" s="1"/>
  <c r="AC389"/>
  <c r="AD389" s="1"/>
  <c r="AE389" s="1"/>
  <c r="AC395"/>
  <c r="AD395" s="1"/>
  <c r="AE395" s="1"/>
  <c r="AC383"/>
  <c r="AD383" s="1"/>
  <c r="AE383" s="1"/>
  <c r="AC394"/>
  <c r="AD394" s="1"/>
  <c r="AE394" s="1"/>
  <c r="AC399"/>
  <c r="AD399" s="1"/>
  <c r="AE399" s="1"/>
  <c r="AC393"/>
  <c r="AD393" s="1"/>
  <c r="AE393" s="1"/>
  <c r="AC391"/>
  <c r="AD391" s="1"/>
  <c r="AH391" s="1"/>
  <c r="AC381"/>
  <c r="AD381" s="1"/>
  <c r="AE381" s="1"/>
  <c r="AC407"/>
  <c r="AD407" s="1"/>
  <c r="AE407" s="1"/>
  <c r="AC356"/>
  <c r="AD356" s="1"/>
  <c r="AH356" s="1"/>
  <c r="AC385"/>
  <c r="AD385" s="1"/>
  <c r="AE385" s="1"/>
  <c r="AC411"/>
  <c r="AD411" s="1"/>
  <c r="AE411" s="1"/>
  <c r="AC392"/>
  <c r="AD392" s="1"/>
  <c r="AE392" s="1"/>
  <c r="AC386"/>
  <c r="AD386" s="1"/>
  <c r="AE386" s="1"/>
  <c r="AC388"/>
  <c r="AD388" s="1"/>
  <c r="AH388" s="1"/>
  <c r="AC387"/>
  <c r="AD387" s="1"/>
  <c r="AE387" s="1"/>
  <c r="AC406"/>
  <c r="AD406" s="1"/>
  <c r="AH406" s="1"/>
  <c r="AC405"/>
  <c r="AD405" s="1"/>
  <c r="AH405" s="1"/>
  <c r="AC418"/>
  <c r="AD418" s="1"/>
  <c r="AH418" s="1"/>
  <c r="AC413"/>
  <c r="AD413" s="1"/>
  <c r="AE413" s="1"/>
  <c r="AC420"/>
  <c r="AD420" s="1"/>
  <c r="AE420" s="1"/>
  <c r="AC417"/>
  <c r="AD417" s="1"/>
  <c r="AH417" s="1"/>
  <c r="AC415"/>
  <c r="AD415" s="1"/>
  <c r="AE415" s="1"/>
  <c r="AD423"/>
  <c r="AE423" s="1"/>
  <c r="AC421"/>
  <c r="AD421" s="1"/>
  <c r="AE421" s="1"/>
  <c r="AC414"/>
  <c r="AD414" s="1"/>
  <c r="AH414" s="1"/>
  <c r="AD422"/>
  <c r="AE422" s="1"/>
  <c r="AC416"/>
  <c r="AD416" s="1"/>
  <c r="AH416" s="1"/>
  <c r="AC435"/>
  <c r="AD435" s="1"/>
  <c r="AC427"/>
  <c r="AD427" s="1"/>
  <c r="AE427" s="1"/>
  <c r="AC428"/>
  <c r="AD428" s="1"/>
  <c r="AE428" s="1"/>
  <c r="AC433"/>
  <c r="AD433" s="1"/>
  <c r="AE433" s="1"/>
  <c r="AC431"/>
  <c r="AD431" s="1"/>
  <c r="AE431" s="1"/>
  <c r="AC425"/>
  <c r="AD425" s="1"/>
  <c r="AE425" s="1"/>
  <c r="AC429"/>
  <c r="AD429" s="1"/>
  <c r="AE429" s="1"/>
  <c r="AC426"/>
  <c r="AD426" s="1"/>
  <c r="AE426" s="1"/>
  <c r="AC424"/>
  <c r="AD424" s="1"/>
  <c r="AE424" s="1"/>
  <c r="AC432"/>
  <c r="AD432" s="1"/>
  <c r="AE432" s="1"/>
  <c r="AP394" l="1"/>
  <c r="AP384"/>
  <c r="AP380"/>
  <c r="AP365"/>
  <c r="AP420"/>
  <c r="AP428"/>
  <c r="AP415"/>
  <c r="AP410"/>
  <c r="AP433"/>
  <c r="AP423"/>
  <c r="AP387"/>
  <c r="AP381"/>
  <c r="AP382"/>
  <c r="AP401"/>
  <c r="AP396"/>
  <c r="AP360"/>
  <c r="AP379"/>
  <c r="AP357"/>
  <c r="AP426"/>
  <c r="AP413"/>
  <c r="AP411"/>
  <c r="AP412"/>
  <c r="AP372"/>
  <c r="AP368"/>
  <c r="AP424"/>
  <c r="AP392"/>
  <c r="AP399"/>
  <c r="AP362"/>
  <c r="AP363"/>
  <c r="AP366"/>
  <c r="AP378"/>
  <c r="AP409"/>
  <c r="AP397"/>
  <c r="AP371"/>
  <c r="AP373"/>
  <c r="AP431"/>
  <c r="AP421"/>
  <c r="AP407"/>
  <c r="AP389"/>
  <c r="AP402"/>
  <c r="AP398"/>
  <c r="AP376"/>
  <c r="AP367"/>
  <c r="AP370"/>
  <c r="AP432"/>
  <c r="AP427"/>
  <c r="AP386"/>
  <c r="AP425"/>
  <c r="AP395"/>
  <c r="AP403"/>
  <c r="AP400"/>
  <c r="AP377"/>
  <c r="AP364"/>
  <c r="AP393"/>
  <c r="AP374"/>
  <c r="AP429"/>
  <c r="AP422"/>
  <c r="AP385"/>
  <c r="AP383"/>
  <c r="AP408"/>
  <c r="AP404"/>
  <c r="AP369"/>
  <c r="AP375"/>
  <c r="AP358"/>
  <c r="AP190"/>
  <c r="AP182"/>
  <c r="AE390"/>
  <c r="AH390"/>
  <c r="AE435"/>
  <c r="AE359"/>
  <c r="AE417"/>
  <c r="AE405"/>
  <c r="AE416"/>
  <c r="AE418"/>
  <c r="AE356"/>
  <c r="AE388"/>
  <c r="AE361"/>
  <c r="AE391"/>
  <c r="AE414"/>
  <c r="AE406"/>
  <c r="AC227"/>
  <c r="AD227" s="1"/>
  <c r="AE227" s="1"/>
  <c r="AD224"/>
  <c r="AE224" s="1"/>
  <c r="AC260"/>
  <c r="AD260" s="1"/>
  <c r="AE260" s="1"/>
  <c r="AD228"/>
  <c r="AE228" s="1"/>
  <c r="AC331"/>
  <c r="AD331" s="1"/>
  <c r="AE331" s="1"/>
  <c r="AC257"/>
  <c r="AD257" s="1"/>
  <c r="AE257" s="1"/>
  <c r="AC225"/>
  <c r="AD225" s="1"/>
  <c r="AE225" s="1"/>
  <c r="AC238"/>
  <c r="AD238" s="1"/>
  <c r="AE238" s="1"/>
  <c r="AC259"/>
  <c r="AD259" s="1"/>
  <c r="AE259" s="1"/>
  <c r="AC334"/>
  <c r="AD334" s="1"/>
  <c r="AE334" s="1"/>
  <c r="AC328"/>
  <c r="AD328" s="1"/>
  <c r="AE328" s="1"/>
  <c r="AC239"/>
  <c r="AD239" s="1"/>
  <c r="AE239" s="1"/>
  <c r="AC273"/>
  <c r="AD273" s="1"/>
  <c r="AE273" s="1"/>
  <c r="AC205"/>
  <c r="AD205" s="1"/>
  <c r="AE205" s="1"/>
  <c r="AC308"/>
  <c r="AD308" s="1"/>
  <c r="AE308" s="1"/>
  <c r="AC218"/>
  <c r="AD218" s="1"/>
  <c r="AE218" s="1"/>
  <c r="AC288"/>
  <c r="AD288" s="1"/>
  <c r="AE288" s="1"/>
  <c r="AC327"/>
  <c r="AD327" s="1"/>
  <c r="AE327" s="1"/>
  <c r="AC281"/>
  <c r="AD281" s="1"/>
  <c r="AE281" s="1"/>
  <c r="AC200"/>
  <c r="AD200" s="1"/>
  <c r="AE200" s="1"/>
  <c r="AC267"/>
  <c r="AD267" s="1"/>
  <c r="AE267" s="1"/>
  <c r="AC235"/>
  <c r="AD235" s="1"/>
  <c r="AE235" s="1"/>
  <c r="AC199"/>
  <c r="AD199" s="1"/>
  <c r="AE199" s="1"/>
  <c r="AC333"/>
  <c r="AD333" s="1"/>
  <c r="AE333" s="1"/>
  <c r="AC240"/>
  <c r="AD240" s="1"/>
  <c r="AE240" s="1"/>
  <c r="AC264"/>
  <c r="AD264" s="1"/>
  <c r="AE264" s="1"/>
  <c r="AC232"/>
  <c r="AD232" s="1"/>
  <c r="AE232" s="1"/>
  <c r="AC193"/>
  <c r="AD193" s="1"/>
  <c r="AE193" s="1"/>
  <c r="AC265"/>
  <c r="AD265" s="1"/>
  <c r="AE265" s="1"/>
  <c r="AC229"/>
  <c r="AD229" s="1"/>
  <c r="AE229" s="1"/>
  <c r="AC195"/>
  <c r="AD195" s="1"/>
  <c r="AE195" s="1"/>
  <c r="AC274"/>
  <c r="AD274" s="1"/>
  <c r="AE274" s="1"/>
  <c r="AC242"/>
  <c r="AD242" s="1"/>
  <c r="AE242" s="1"/>
  <c r="AC347"/>
  <c r="AD347" s="1"/>
  <c r="AE347" s="1"/>
  <c r="AC219"/>
  <c r="AD219" s="1"/>
  <c r="AE219" s="1"/>
  <c r="AC305"/>
  <c r="AD305" s="1"/>
  <c r="AE305" s="1"/>
  <c r="AC223"/>
  <c r="AD223" s="1"/>
  <c r="AE223" s="1"/>
  <c r="AC351"/>
  <c r="AD351" s="1"/>
  <c r="AE351" s="1"/>
  <c r="AC353"/>
  <c r="AD353" s="1"/>
  <c r="AE353" s="1"/>
  <c r="AC313"/>
  <c r="AD313" s="1"/>
  <c r="AH313" s="1"/>
  <c r="AC332"/>
  <c r="AD332" s="1"/>
  <c r="AH332" s="1"/>
  <c r="AC246"/>
  <c r="AD246" s="1"/>
  <c r="AE246" s="1"/>
  <c r="AC243"/>
  <c r="AD243" s="1"/>
  <c r="AE243" s="1"/>
  <c r="AC207"/>
  <c r="AD207" s="1"/>
  <c r="AE207" s="1"/>
  <c r="AC277"/>
  <c r="AD277" s="1"/>
  <c r="AH277" s="1"/>
  <c r="AC241"/>
  <c r="AD241" s="1"/>
  <c r="AE241" s="1"/>
  <c r="AC209"/>
  <c r="AD209" s="1"/>
  <c r="AE209" s="1"/>
  <c r="AC312"/>
  <c r="AD312" s="1"/>
  <c r="AH312" s="1"/>
  <c r="AC258"/>
  <c r="AD258" s="1"/>
  <c r="AE258" s="1"/>
  <c r="AC222"/>
  <c r="AD222" s="1"/>
  <c r="AE222" s="1"/>
  <c r="AC342"/>
  <c r="AD342" s="1"/>
  <c r="AE342" s="1"/>
  <c r="AC339"/>
  <c r="AD339" s="1"/>
  <c r="AE339" s="1"/>
  <c r="AC285"/>
  <c r="AD285" s="1"/>
  <c r="AE285" s="1"/>
  <c r="AC231"/>
  <c r="AD231" s="1"/>
  <c r="AE231" s="1"/>
  <c r="AC317"/>
  <c r="AD317" s="1"/>
  <c r="AE317" s="1"/>
  <c r="AC352"/>
  <c r="AD352" s="1"/>
  <c r="AE352" s="1"/>
  <c r="AC330"/>
  <c r="AD330" s="1"/>
  <c r="AE330" s="1"/>
  <c r="AC275"/>
  <c r="AD275" s="1"/>
  <c r="AE275" s="1"/>
  <c r="AC203"/>
  <c r="AD203" s="1"/>
  <c r="AE203" s="1"/>
  <c r="AC252"/>
  <c r="AD252" s="1"/>
  <c r="AE252" s="1"/>
  <c r="AC310"/>
  <c r="AD310" s="1"/>
  <c r="AE310" s="1"/>
  <c r="AC214"/>
  <c r="AD214" s="1"/>
  <c r="AE214" s="1"/>
  <c r="AC268"/>
  <c r="AD268" s="1"/>
  <c r="AE268" s="1"/>
  <c r="AC236"/>
  <c r="AD236" s="1"/>
  <c r="AE236" s="1"/>
  <c r="AC204"/>
  <c r="AD204" s="1"/>
  <c r="AE204" s="1"/>
  <c r="AC269"/>
  <c r="AD269" s="1"/>
  <c r="AE269" s="1"/>
  <c r="AC233"/>
  <c r="AD233" s="1"/>
  <c r="AE233" s="1"/>
  <c r="AC201"/>
  <c r="AD201" s="1"/>
  <c r="AE201" s="1"/>
  <c r="AC304"/>
  <c r="AD304" s="1"/>
  <c r="AE304" s="1"/>
  <c r="AC250"/>
  <c r="AD250" s="1"/>
  <c r="AE250" s="1"/>
  <c r="AC284"/>
  <c r="AD284" s="1"/>
  <c r="AE284" s="1"/>
  <c r="AC289"/>
  <c r="AD289" s="1"/>
  <c r="AE289" s="1"/>
  <c r="AC354"/>
  <c r="AD354" s="1"/>
  <c r="AH354" s="1"/>
  <c r="AC335"/>
  <c r="AD335" s="1"/>
  <c r="AE335" s="1"/>
  <c r="AC320"/>
  <c r="AD320" s="1"/>
  <c r="AE320" s="1"/>
  <c r="AC346"/>
  <c r="AD346" s="1"/>
  <c r="AE346" s="1"/>
  <c r="AC322"/>
  <c r="AD322" s="1"/>
  <c r="AE322" s="1"/>
  <c r="AC211"/>
  <c r="AD211" s="1"/>
  <c r="AE211" s="1"/>
  <c r="AC213"/>
  <c r="AD213" s="1"/>
  <c r="AE213" s="1"/>
  <c r="AC262"/>
  <c r="AD262" s="1"/>
  <c r="AE262" s="1"/>
  <c r="AC256"/>
  <c r="AD256" s="1"/>
  <c r="AE256" s="1"/>
  <c r="AC254"/>
  <c r="AD254" s="1"/>
  <c r="AE254" s="1"/>
  <c r="AC338"/>
  <c r="AD338" s="1"/>
  <c r="AE338" s="1"/>
  <c r="AC251"/>
  <c r="AD251" s="1"/>
  <c r="AE251" s="1"/>
  <c r="AC279"/>
  <c r="AD279" s="1"/>
  <c r="AE279" s="1"/>
  <c r="AC185"/>
  <c r="AD185" s="1"/>
  <c r="AE185" s="1"/>
  <c r="AC340"/>
  <c r="AD340" s="1"/>
  <c r="AE340" s="1"/>
  <c r="AC183"/>
  <c r="AD183" s="1"/>
  <c r="AE183" s="1"/>
  <c r="AC187"/>
  <c r="AD187" s="1"/>
  <c r="AE187" s="1"/>
  <c r="AC280"/>
  <c r="AD280" s="1"/>
  <c r="AE280" s="1"/>
  <c r="AC210"/>
  <c r="AD210" s="1"/>
  <c r="AE210" s="1"/>
  <c r="AC263"/>
  <c r="AD263" s="1"/>
  <c r="AE263" s="1"/>
  <c r="AC309"/>
  <c r="AD309" s="1"/>
  <c r="AE309" s="1"/>
  <c r="AC202"/>
  <c r="AD202" s="1"/>
  <c r="AE202" s="1"/>
  <c r="AC314"/>
  <c r="AD314" s="1"/>
  <c r="AE314" s="1"/>
  <c r="AC307"/>
  <c r="AD307" s="1"/>
  <c r="AE307" s="1"/>
  <c r="AC186"/>
  <c r="AD186" s="1"/>
  <c r="AE186" s="1"/>
  <c r="AC184"/>
  <c r="AD184" s="1"/>
  <c r="AE184" s="1"/>
  <c r="AC344"/>
  <c r="AD344" s="1"/>
  <c r="AE344" s="1"/>
  <c r="AC198"/>
  <c r="AD198" s="1"/>
  <c r="AE198" s="1"/>
  <c r="AC215"/>
  <c r="AD215" s="1"/>
  <c r="AE215" s="1"/>
  <c r="AC350"/>
  <c r="AD350" s="1"/>
  <c r="AE350" s="1"/>
  <c r="AC272"/>
  <c r="AD272" s="1"/>
  <c r="AE272" s="1"/>
  <c r="AD248"/>
  <c r="AE248" s="1"/>
  <c r="AC208"/>
  <c r="AD208" s="1"/>
  <c r="AE208" s="1"/>
  <c r="AC216"/>
  <c r="AD216" s="1"/>
  <c r="AE216" s="1"/>
  <c r="AC245"/>
  <c r="AD245" s="1"/>
  <c r="AE245" s="1"/>
  <c r="AC316"/>
  <c r="AD316" s="1"/>
  <c r="AE316" s="1"/>
  <c r="AC226"/>
  <c r="AD226" s="1"/>
  <c r="AE226" s="1"/>
  <c r="AC271"/>
  <c r="AD271" s="1"/>
  <c r="AE271" s="1"/>
  <c r="AC247"/>
  <c r="AD247" s="1"/>
  <c r="AE247" s="1"/>
  <c r="AC196"/>
  <c r="AD196" s="1"/>
  <c r="AE196" s="1"/>
  <c r="AC287"/>
  <c r="AD287" s="1"/>
  <c r="AE287" s="1"/>
  <c r="AC191"/>
  <c r="AD191" s="1"/>
  <c r="AE191" s="1"/>
  <c r="AC192"/>
  <c r="AD192" s="1"/>
  <c r="AE192" s="1"/>
  <c r="AC348"/>
  <c r="AD348" s="1"/>
  <c r="AH348" s="1"/>
  <c r="AC278"/>
  <c r="AD278" s="1"/>
  <c r="AE278" s="1"/>
  <c r="AC302"/>
  <c r="AD302" s="1"/>
  <c r="AE302" s="1"/>
  <c r="AC343"/>
  <c r="AD343" s="1"/>
  <c r="AH343" s="1"/>
  <c r="AC336"/>
  <c r="AD336" s="1"/>
  <c r="AE336" s="1"/>
  <c r="AC341"/>
  <c r="AD341" s="1"/>
  <c r="AE341" s="1"/>
  <c r="AC337"/>
  <c r="AD337" s="1"/>
  <c r="AE337" s="1"/>
  <c r="AC237"/>
  <c r="AD237" s="1"/>
  <c r="AE237" s="1"/>
  <c r="AC283"/>
  <c r="AD283" s="1"/>
  <c r="AE283" s="1"/>
  <c r="AC249"/>
  <c r="AD249" s="1"/>
  <c r="AE249" s="1"/>
  <c r="AC266"/>
  <c r="AD266" s="1"/>
  <c r="AE266" s="1"/>
  <c r="AC306"/>
  <c r="AD306" s="1"/>
  <c r="AE306" s="1"/>
  <c r="AD300"/>
  <c r="AE300" s="1"/>
  <c r="AC212"/>
  <c r="AD212" s="1"/>
  <c r="AE212" s="1"/>
  <c r="AC286"/>
  <c r="AD286" s="1"/>
  <c r="AE286" s="1"/>
  <c r="AC253"/>
  <c r="AD253" s="1"/>
  <c r="AE253" s="1"/>
  <c r="AC270"/>
  <c r="AD270" s="1"/>
  <c r="AE270" s="1"/>
  <c r="AC311"/>
  <c r="AD311" s="1"/>
  <c r="AE311" s="1"/>
  <c r="AC206"/>
  <c r="AD206" s="1"/>
  <c r="AE206" s="1"/>
  <c r="AC318"/>
  <c r="AD318" s="1"/>
  <c r="AE318" s="1"/>
  <c r="AC315"/>
  <c r="AD315" s="1"/>
  <c r="AE315" s="1"/>
  <c r="AC194"/>
  <c r="AD194" s="1"/>
  <c r="AE194" s="1"/>
  <c r="AC321"/>
  <c r="AD321" s="1"/>
  <c r="AE321" s="1"/>
  <c r="AC188"/>
  <c r="AD188" s="1"/>
  <c r="AE188" s="1"/>
  <c r="AC189"/>
  <c r="AD189" s="1"/>
  <c r="AE189" s="1"/>
  <c r="AC282"/>
  <c r="AD282" s="1"/>
  <c r="AE282" s="1"/>
  <c r="AC220"/>
  <c r="AD220" s="1"/>
  <c r="AE220" s="1"/>
  <c r="AC255"/>
  <c r="AD255" s="1"/>
  <c r="AE255" s="1"/>
  <c r="AC303"/>
  <c r="AD303" s="1"/>
  <c r="AE303" s="1"/>
  <c r="AC217"/>
  <c r="AD217" s="1"/>
  <c r="AE217" s="1"/>
  <c r="AC230"/>
  <c r="AD230" s="1"/>
  <c r="AE230" s="1"/>
  <c r="AC325"/>
  <c r="AD325" s="1"/>
  <c r="AE325" s="1"/>
  <c r="AH54"/>
  <c r="AC323"/>
  <c r="AD323" s="1"/>
  <c r="AE323" s="1"/>
  <c r="AC261"/>
  <c r="AD261" s="1"/>
  <c r="AC197"/>
  <c r="AD197" s="1"/>
  <c r="AE197" s="1"/>
  <c r="AC290"/>
  <c r="AD290" s="1"/>
  <c r="AE290" s="1"/>
  <c r="AC329"/>
  <c r="AD329" s="1"/>
  <c r="AE329" s="1"/>
  <c r="AH130"/>
  <c r="AC355"/>
  <c r="AD355" s="1"/>
  <c r="AH355" s="1"/>
  <c r="AC324"/>
  <c r="AD324" s="1"/>
  <c r="AE324" s="1"/>
  <c r="AC345"/>
  <c r="AD345" s="1"/>
  <c r="AE345" s="1"/>
  <c r="AC244"/>
  <c r="AD244" s="1"/>
  <c r="AE244" s="1"/>
  <c r="AC349"/>
  <c r="AD349" s="1"/>
  <c r="AC221"/>
  <c r="AD221" s="1"/>
  <c r="AE221" s="1"/>
  <c r="AC234"/>
  <c r="AD234" s="1"/>
  <c r="AE234" s="1"/>
  <c r="AC326"/>
  <c r="AD326" s="1"/>
  <c r="AE326" s="1"/>
  <c r="AC276"/>
  <c r="AD276" s="1"/>
  <c r="AE276" s="1"/>
  <c r="AC319"/>
  <c r="AD319" s="1"/>
  <c r="AH319" s="1"/>
  <c r="AP290" l="1"/>
  <c r="AP303"/>
  <c r="AP262"/>
  <c r="AP352"/>
  <c r="AP333"/>
  <c r="AP406"/>
  <c r="AP405"/>
  <c r="AP287"/>
  <c r="AP204"/>
  <c r="AP242"/>
  <c r="AP259"/>
  <c r="AP286"/>
  <c r="AP216"/>
  <c r="AP335"/>
  <c r="AP347"/>
  <c r="AP334"/>
  <c r="AP344"/>
  <c r="AP342"/>
  <c r="AP219"/>
  <c r="AP324"/>
  <c r="AP270"/>
  <c r="AP283"/>
  <c r="AP316"/>
  <c r="AP263"/>
  <c r="AP251"/>
  <c r="AP346"/>
  <c r="AP201"/>
  <c r="AP252"/>
  <c r="AP339"/>
  <c r="AP207"/>
  <c r="AP305"/>
  <c r="AP239"/>
  <c r="AP228"/>
  <c r="AP388"/>
  <c r="AP315"/>
  <c r="AP307"/>
  <c r="AP238"/>
  <c r="AP329"/>
  <c r="AP258"/>
  <c r="AP288"/>
  <c r="AP337"/>
  <c r="AP254"/>
  <c r="AP222"/>
  <c r="AP264"/>
  <c r="AP327"/>
  <c r="AP418"/>
  <c r="AP233"/>
  <c r="AP328"/>
  <c r="AP282"/>
  <c r="AP278"/>
  <c r="AP226"/>
  <c r="AP215"/>
  <c r="AP322"/>
  <c r="AP310"/>
  <c r="AP285"/>
  <c r="AP223"/>
  <c r="AP265"/>
  <c r="AP267"/>
  <c r="AP273"/>
  <c r="AP331"/>
  <c r="AP361"/>
  <c r="AP435"/>
  <c r="AP221"/>
  <c r="AP336"/>
  <c r="AP218"/>
  <c r="AP234"/>
  <c r="AP217"/>
  <c r="AP212"/>
  <c r="AP208"/>
  <c r="AP256"/>
  <c r="AP240"/>
  <c r="AP321"/>
  <c r="AP275"/>
  <c r="AP224"/>
  <c r="AP276"/>
  <c r="AP253"/>
  <c r="AP245"/>
  <c r="AP210"/>
  <c r="AP320"/>
  <c r="AP281"/>
  <c r="AP345"/>
  <c r="AP323"/>
  <c r="AP311"/>
  <c r="AP249"/>
  <c r="AP309"/>
  <c r="AP279"/>
  <c r="AP304"/>
  <c r="AP244"/>
  <c r="AP220"/>
  <c r="AP206"/>
  <c r="AP266"/>
  <c r="AP302"/>
  <c r="AP271"/>
  <c r="AP350"/>
  <c r="AP202"/>
  <c r="AP211"/>
  <c r="AP250"/>
  <c r="AP214"/>
  <c r="AP231"/>
  <c r="AP241"/>
  <c r="AP351"/>
  <c r="AP229"/>
  <c r="AP235"/>
  <c r="AP205"/>
  <c r="AP257"/>
  <c r="AP391"/>
  <c r="AP359"/>
  <c r="AP300"/>
  <c r="AP248"/>
  <c r="AP289"/>
  <c r="AP236"/>
  <c r="AP274"/>
  <c r="AP341"/>
  <c r="AP330"/>
  <c r="AP227"/>
  <c r="AP416"/>
  <c r="AP326"/>
  <c r="AP230"/>
  <c r="AP280"/>
  <c r="AP269"/>
  <c r="AP246"/>
  <c r="AP325"/>
  <c r="AP237"/>
  <c r="AP338"/>
  <c r="AP203"/>
  <c r="AP243"/>
  <c r="AP232"/>
  <c r="AP260"/>
  <c r="AP356"/>
  <c r="AP390"/>
  <c r="AP255"/>
  <c r="AP318"/>
  <c r="AP306"/>
  <c r="AP247"/>
  <c r="AP272"/>
  <c r="AP314"/>
  <c r="AP340"/>
  <c r="AP213"/>
  <c r="AP284"/>
  <c r="AP268"/>
  <c r="AP317"/>
  <c r="AP209"/>
  <c r="AP353"/>
  <c r="AP308"/>
  <c r="AP225"/>
  <c r="AP414"/>
  <c r="AP417"/>
  <c r="AP199"/>
  <c r="AP183"/>
  <c r="AP186"/>
  <c r="AP184"/>
  <c r="AP197"/>
  <c r="AP187"/>
  <c r="AP188"/>
  <c r="AP192"/>
  <c r="AP195"/>
  <c r="AP196"/>
  <c r="AP191"/>
  <c r="AP189"/>
  <c r="AP193"/>
  <c r="AP200"/>
  <c r="AP198"/>
  <c r="AP194"/>
  <c r="AP185"/>
  <c r="AE261"/>
  <c r="AH261"/>
  <c r="AE349"/>
  <c r="AH349"/>
  <c r="AE343"/>
  <c r="AE355"/>
  <c r="AE312"/>
  <c r="AE313"/>
  <c r="AE348"/>
  <c r="AE319"/>
  <c r="AE354"/>
  <c r="AE277"/>
  <c r="AE332"/>
  <c r="AP332" l="1"/>
  <c r="AP319"/>
  <c r="AP354"/>
  <c r="AP349"/>
  <c r="AP277"/>
  <c r="AP313"/>
  <c r="AP343"/>
  <c r="AP355"/>
  <c r="AP312"/>
  <c r="AP348"/>
  <c r="AP261"/>
</calcChain>
</file>

<file path=xl/comments1.xml><?xml version="1.0" encoding="utf-8"?>
<comments xmlns="http://schemas.openxmlformats.org/spreadsheetml/2006/main">
  <authors>
    <author>jeancbai</author>
  </authors>
  <commentList>
    <comment ref="AB4" authorId="0">
      <text>
        <r>
          <rPr>
            <b/>
            <sz val="8"/>
            <color indexed="81"/>
            <rFont val="Tahoma"/>
            <family val="2"/>
          </rPr>
          <t xml:space="preserve">Forte=un jour de production max si on ne traite pas le pb
Faible=plus d'un jour de production si on ne traite pas le pb
</t>
        </r>
      </text>
    </comment>
    <comment ref="AC4" authorId="0">
      <text>
        <r>
          <rPr>
            <b/>
            <sz val="8"/>
            <color indexed="81"/>
            <rFont val="Tahoma"/>
            <family val="2"/>
          </rPr>
          <t>Fort: plus d'1 heure de tri pour une personne
Faible: moins d'1 heure de tri pour une personne</t>
        </r>
        <r>
          <rPr>
            <sz val="8"/>
            <color indexed="81"/>
            <rFont val="Tahoma"/>
            <family val="2"/>
          </rPr>
          <t xml:space="preserve">
</t>
        </r>
      </text>
    </comment>
  </commentList>
</comments>
</file>

<file path=xl/sharedStrings.xml><?xml version="1.0" encoding="utf-8"?>
<sst xmlns="http://schemas.openxmlformats.org/spreadsheetml/2006/main" count="5264" uniqueCount="1754">
  <si>
    <t>N°</t>
  </si>
  <si>
    <t xml:space="preserve">Date </t>
  </si>
  <si>
    <t>MO /  HMO</t>
  </si>
  <si>
    <t>Réf. AX</t>
  </si>
  <si>
    <t>PU</t>
  </si>
  <si>
    <t>Service</t>
  </si>
  <si>
    <t>Client</t>
  </si>
  <si>
    <t>Produit</t>
  </si>
  <si>
    <t>Qté impactée</t>
  </si>
  <si>
    <t>Quantité Livrée</t>
  </si>
  <si>
    <t>Temps perdu
en Production</t>
  </si>
  <si>
    <t>Temps Passé  Qualité</t>
  </si>
  <si>
    <t>N° Rapport Qualité ou FDNQ</t>
  </si>
  <si>
    <t>Code Défaut</t>
  </si>
  <si>
    <t>Criticité</t>
  </si>
  <si>
    <t>Libéllé</t>
  </si>
  <si>
    <t>Urgence prod.</t>
  </si>
  <si>
    <t>Quantité concernée</t>
  </si>
  <si>
    <t>Conduite à tenir</t>
  </si>
  <si>
    <t>Remise
SCL ou …</t>
  </si>
  <si>
    <t>Action</t>
  </si>
  <si>
    <t>Date de cloture</t>
  </si>
  <si>
    <t>C4</t>
  </si>
  <si>
    <t>SG</t>
  </si>
  <si>
    <t>C5</t>
  </si>
  <si>
    <t>C9</t>
  </si>
  <si>
    <t>C8</t>
  </si>
  <si>
    <t>C10</t>
  </si>
  <si>
    <t>B2</t>
  </si>
  <si>
    <t>B1</t>
  </si>
  <si>
    <t>C2</t>
  </si>
  <si>
    <t>C1</t>
  </si>
  <si>
    <t>C7</t>
  </si>
  <si>
    <t>A7</t>
  </si>
  <si>
    <t>B3</t>
  </si>
  <si>
    <t>C6</t>
  </si>
  <si>
    <t>A1</t>
  </si>
  <si>
    <t>A2</t>
  </si>
  <si>
    <t>A8</t>
  </si>
  <si>
    <t>NTX Welcome Pack Visa Platinum</t>
  </si>
  <si>
    <t>B8</t>
  </si>
  <si>
    <t>C3</t>
  </si>
  <si>
    <t>A3</t>
  </si>
  <si>
    <t>A5</t>
  </si>
  <si>
    <t>Total</t>
  </si>
  <si>
    <t>B5</t>
  </si>
  <si>
    <t>Production</t>
  </si>
  <si>
    <t>BASE DES CODES DEFAUTS</t>
  </si>
  <si>
    <t>Code priorité</t>
  </si>
  <si>
    <t>Haute</t>
  </si>
  <si>
    <t>Moyenne</t>
  </si>
  <si>
    <r>
      <t>Faible (</t>
    </r>
    <r>
      <rPr>
        <u/>
        <sz val="9"/>
        <rFont val="Arial"/>
        <family val="2"/>
      </rPr>
      <t>&gt;</t>
    </r>
    <r>
      <rPr>
        <sz val="9"/>
        <rFont val="Arial"/>
        <family val="2"/>
      </rPr>
      <t xml:space="preserve"> 5 récurrences)</t>
    </r>
  </si>
  <si>
    <t>A - Impact chez le Client ou porteur</t>
  </si>
  <si>
    <t>B - Impact sur la production, inaperçu pour le client</t>
  </si>
  <si>
    <t>C - Pas impact significatif Oberthur et client</t>
  </si>
  <si>
    <t xml:space="preserve">Absence ou manque de colle sur le produit </t>
  </si>
  <si>
    <t>Produit chargé en électricité Statique</t>
  </si>
  <si>
    <t>Mauvaise découpe du produit</t>
  </si>
  <si>
    <t>Décalage de l'impression ou dépose de colle / BAT</t>
  </si>
  <si>
    <t>Produit inadapté au processus</t>
  </si>
  <si>
    <t>Les documents d'accompagnement sont déformés</t>
  </si>
  <si>
    <t>Absence de pré-perforation ou micro-perforation</t>
  </si>
  <si>
    <t>Mauvaise qualité des micro-perforations</t>
  </si>
  <si>
    <t>Produits collés entre eux</t>
  </si>
  <si>
    <t>A4</t>
  </si>
  <si>
    <t>Mauvaise découpe du format feuille à feuille (A4)</t>
  </si>
  <si>
    <t>B4</t>
  </si>
  <si>
    <t>Mauvais étiquetage des cartons.</t>
  </si>
  <si>
    <t>Déformation lors du passage sur machine.</t>
  </si>
  <si>
    <t>Produit monté à l'envers ou mal monté.</t>
  </si>
  <si>
    <t>A6</t>
  </si>
  <si>
    <t>Mauvaise version du document</t>
  </si>
  <si>
    <t>B6</t>
  </si>
  <si>
    <t>Plusieurs référence mélangées dans un même cartons.</t>
  </si>
  <si>
    <t>Les documents d'accompagnement sont doublés</t>
  </si>
  <si>
    <t>Mauvaise dépose du complexe etiquette.</t>
  </si>
  <si>
    <t>B9</t>
  </si>
  <si>
    <t>Feuilles inversées dans une ramette.</t>
  </si>
  <si>
    <t>produit déchiré, abimé dans l'emballage.</t>
  </si>
  <si>
    <t>Produit inadapté au processus(tension ruban, etc…)</t>
  </si>
  <si>
    <t>Absence de pré-perforation ou micro-perforation (non prévu)</t>
  </si>
  <si>
    <t>Conditionnement inadapté</t>
  </si>
  <si>
    <t>Mauvaise impression sur le produit</t>
  </si>
  <si>
    <t>B10</t>
  </si>
  <si>
    <t>Manque tout ou partie des documents.</t>
  </si>
  <si>
    <t>B11</t>
  </si>
  <si>
    <t>C11</t>
  </si>
  <si>
    <t>B12</t>
  </si>
  <si>
    <t>C12</t>
  </si>
  <si>
    <t>Mo</t>
  </si>
  <si>
    <t>MO</t>
  </si>
  <si>
    <t>OT</t>
  </si>
  <si>
    <t>OT Env 114x229 F45x100 BDP</t>
  </si>
  <si>
    <t>Le coté gauche de l'enveloppe n'est pas collé.</t>
  </si>
  <si>
    <t>Mailers</t>
  </si>
  <si>
    <t>OT Enveloppe 115x225 F50x100</t>
  </si>
  <si>
    <t>Les enveloppes sont ouvertes sur le coté gauche, elles étaient toutes à la suite dans le carton 498.</t>
  </si>
  <si>
    <t>Contröle sur étagère du stock "RAS"</t>
  </si>
  <si>
    <t>GPV</t>
  </si>
  <si>
    <t>Tompla</t>
  </si>
  <si>
    <t xml:space="preserve">M.O. = Fournisseur </t>
  </si>
  <si>
    <t>Contrôle sur étagère du stock tampon "RAS"</t>
  </si>
  <si>
    <t>CSG COFFRET VISA INFINITE DIST</t>
  </si>
  <si>
    <t>HMO</t>
  </si>
  <si>
    <t>La carte ne tiend pas dans l'emplacement prévu à cet effet</t>
  </si>
  <si>
    <t>Contrôle sur étagère RAS</t>
  </si>
  <si>
    <t>CSG POCH 1ER CRE 130002-135502</t>
  </si>
  <si>
    <t>Pas de colle</t>
  </si>
  <si>
    <t>CREDIPAR CARTE AMEX CITROEN Classique</t>
  </si>
  <si>
    <t>Crédipar</t>
  </si>
  <si>
    <t>OT TEWKS</t>
  </si>
  <si>
    <t>Carte creuse sous l'overlay (défaut support)</t>
  </si>
  <si>
    <t>Contrôle de l'encours: 700 support RAS.
Réf: barquette 003WR00083953-003SA00016949 du 26 et 27/04/13.
Sérial N° C contrôleur A230.</t>
  </si>
  <si>
    <t>OT Ruban Ocra Noir (Par 10)</t>
  </si>
  <si>
    <t>COLUMBIA FRANCE SARL</t>
  </si>
  <si>
    <t>Qualité très médiocre du rendu sur la carte par rapport au fournisseur DATACARD</t>
  </si>
  <si>
    <t>Incident ponctuel à surveiller dans le temps</t>
  </si>
  <si>
    <t>CDN</t>
  </si>
  <si>
    <t>OT Vitré</t>
  </si>
  <si>
    <t>CDN Visa Courtois Avion Bin4976 R6Patché</t>
  </si>
  <si>
    <t>Imposible de produire 1 carte sur 1 fichier de 2, avec lke message suivant "invalid preperso i d 0 reste 47 cartes en stock qui sont NOK. Pour produire il nous faut lever le contrôle.</t>
  </si>
  <si>
    <t>A9</t>
  </si>
  <si>
    <t>Défaut carte préperso</t>
  </si>
  <si>
    <t>A10</t>
  </si>
  <si>
    <t>Défaut carte visuel.</t>
  </si>
  <si>
    <t>CQUA14-02</t>
  </si>
  <si>
    <t>Réclamation faite à Vitré. Erreur, problème sur le code pr&amp;perso, le code est 000000 au mlieu de 00061D + pas de BIN sur un tag</t>
  </si>
  <si>
    <t>BN5 Coffret INFINITE</t>
  </si>
  <si>
    <t>1 coffret abimé sur les cotés et 1 coffret décolé</t>
  </si>
  <si>
    <t>Conrôle sur étagère, RAS. A surveiller</t>
  </si>
  <si>
    <t>Coffret écrassé sur le coté.</t>
  </si>
  <si>
    <t>Les cartons de CVPcré doivent contenir 120pochettes, sauf qu'il n'y en a que 80. du coup nous perdons du temps a recommander</t>
  </si>
  <si>
    <t>contrôle sur étagère.</t>
  </si>
  <si>
    <t>PQUA14_03</t>
  </si>
  <si>
    <t>Paragon Transaction</t>
  </si>
  <si>
    <t>Une ramette sur 4 pose problème sur le visuel. Bande rouge sur le coté gauche sur la longueur. Edition effectuée avec ce problème tri non effectué.</t>
  </si>
  <si>
    <t>Contact pris avec le commercial et RB pour actioncurative rapide. Envoi FDNQ n) PQUA14-03 le 24/01/14.
Attendre la nouvelle livvraison, bloquer celle-ci pour reprise, tri remplacement.</t>
  </si>
  <si>
    <t>Problème pour enlever les languette, donc on déchire la pochette.</t>
  </si>
  <si>
    <t>CSG POCH CB V PAY 130031-135531</t>
  </si>
  <si>
    <t>Contrôle sur étagère. RAS
a suivre²</t>
  </si>
  <si>
    <t>DIAC CONTRAT ENTRETIEN RPE</t>
  </si>
  <si>
    <t xml:space="preserve">Fond de page NOK, ligne noires au recto </t>
  </si>
  <si>
    <t>Contrôle ur place et sur étagère, RAS</t>
  </si>
  <si>
    <t>PAR Pochette CITROEN DS</t>
  </si>
  <si>
    <t>Manque une partie de la pochette</t>
  </si>
  <si>
    <t>Contrôle sur étagère, RAS</t>
  </si>
  <si>
    <t>BQUE ACCORD ENC NORAUTO CRE 300 POINTS</t>
  </si>
  <si>
    <t>Cartons conditionné en 100 ou 2000 au lieu de 500</t>
  </si>
  <si>
    <t>Demander au service client de voir avec le client afin de régler le problème avec son fournisseur.</t>
  </si>
  <si>
    <t>Cartons conditionné en 100 ou 2000 au lieu de 501</t>
  </si>
  <si>
    <t>ASIP ENV ASIP SANTE grande double fenêtre</t>
  </si>
  <si>
    <t>ASIP</t>
  </si>
  <si>
    <t>Un point de colle sur le côté gauche du rabat de l'enveloppe empêche l'ouverture de celle-ci , de plus , plusieurs enveloppe ne sont pas collées sur le côtégauche.</t>
  </si>
  <si>
    <t>Srock à 0, à contrôler lors de la prochaine réception.</t>
  </si>
  <si>
    <t>CSG ENC SG</t>
  </si>
  <si>
    <t>Enveloppes collées entreelles et ouvertes sur le côté gauche.</t>
  </si>
  <si>
    <t>..\5_FDNQ 14\</t>
  </si>
  <si>
    <t>mise en place d'un contrôlevisuel  renforcé en attendant les 1er éléments du fournisseurpour la suite du dossier.(voir FDNQ)</t>
  </si>
  <si>
    <t>Amex</t>
  </si>
  <si>
    <t>MSP</t>
  </si>
  <si>
    <t>La quantité  sur le BL ne corresponds pas à la quantité reçue.</t>
  </si>
  <si>
    <t>Quantité livrée non conforme au document.</t>
  </si>
  <si>
    <t>Le revêtement du coffret est abîmé.</t>
  </si>
  <si>
    <t>07/02/</t>
  </si>
  <si>
    <t>SO1 Condition générale carte Darty</t>
  </si>
  <si>
    <t>Les palettes ne sont pas conforme aux cahier des charges, 700 x 1000</t>
  </si>
  <si>
    <t>Information du service client, pour qu'il prennent contact</t>
  </si>
  <si>
    <t>Cetelem</t>
  </si>
  <si>
    <t>CTF COMMUN ENV 1/3 EUROPEEN</t>
  </si>
  <si>
    <t>Carton endommagé</t>
  </si>
  <si>
    <t>Contrôle sur étagère, resembilisation des personnes sur le sujets</t>
  </si>
  <si>
    <t>OT ENV 115*225 F45*100</t>
  </si>
  <si>
    <t xml:space="preserve">Contrôle sur étagère, resembilisation des personnes sur le sujets </t>
  </si>
  <si>
    <t>R:\Qualité\CI 12-2014</t>
  </si>
  <si>
    <t>Manque 40 pochettesdans le carton</t>
  </si>
  <si>
    <t>Contrôle sur étagère , sensibilisation du fournisseur</t>
  </si>
  <si>
    <t>CTF ENC AXA LARG</t>
  </si>
  <si>
    <t>Les encarts sont conditionnés en cartons de 1000 au lieu d'être en ramette de 500</t>
  </si>
  <si>
    <t>CTF Encart But Fidem</t>
  </si>
  <si>
    <t>OT PLASTIPOST PF 175*320+50</t>
  </si>
  <si>
    <t>Il y a des résidus de colle important sur les bande de protection, ce qui provaoque des trace importante sur les doigts des opoératrices ainsi que sur les tables de travail.</t>
  </si>
  <si>
    <t>information du fournisseur via le service achat</t>
  </si>
  <si>
    <t>nformation du fournisseur via le service achat. Point qualité avec la chargée d'affaire le 25/02/2014.</t>
  </si>
  <si>
    <t>Imprimerie Gresset</t>
  </si>
  <si>
    <t>ASIP ENC ASIP SANTE</t>
  </si>
  <si>
    <t>Après nettoyage de la machine les encarts ont été édités sur la 5115 sans problème. (Confirmé au téléphone par Julien le 24/02/14).</t>
  </si>
  <si>
    <t>CSG PLIS SCELLES CSG</t>
  </si>
  <si>
    <t>manque de colle: la colle déposé est trop faible pour permettre un scellage correct.</t>
  </si>
  <si>
    <t>VIT ENCART RSI CEAM</t>
  </si>
  <si>
    <t>OTF</t>
  </si>
  <si>
    <t>Produit en ramettes mal tassé et corné suite à un mauvais condtionnement ou à une chute pendant le transport.</t>
  </si>
  <si>
    <t>CTF CONFORAMA BRO ACCEUIL</t>
  </si>
  <si>
    <t>Réceptionde nouvelle commande. Les guides ne sont plus conditionnés comme avant. Ils sont en quinconces par paquet. Donc perte de temps en passage machine pour le remettre dans le même sens</t>
  </si>
  <si>
    <t>30944
30942</t>
  </si>
  <si>
    <t>32241
32242</t>
  </si>
  <si>
    <t>LBP</t>
  </si>
  <si>
    <t>BPO CONDITIONS GENERALES WU
BPO DEPLIANT WU</t>
  </si>
  <si>
    <t>Un seul bon de livraison pour la livraison de 2 produit</t>
  </si>
  <si>
    <t>Sensibilisation du fournisseur</t>
  </si>
  <si>
    <t>1125016
1125018</t>
  </si>
  <si>
    <t>AMD DEU-GUI Payback Co-Brand Welcome Pack</t>
  </si>
  <si>
    <t>pas de BL</t>
  </si>
  <si>
    <t>Sensibilisation fournisseur</t>
  </si>
  <si>
    <t>OT BULLE 170*265</t>
  </si>
  <si>
    <t>3 rangs de 6 cartons et  1 rang de 8 cartons</t>
  </si>
  <si>
    <t>BPO ENV LA BANQUE POSTALE</t>
  </si>
  <si>
    <t>palette de 800 paquets de 25</t>
  </si>
  <si>
    <t>Le rabat de l'enveloppe ne s'ouvre pas correctement.celui-ci est déjà collé, ne passe pas en machine.</t>
  </si>
  <si>
    <t xml:space="preserve">Délai de traitement </t>
  </si>
  <si>
    <t>Imprimerie DRIDE</t>
  </si>
  <si>
    <t>BPO Encart Visa Platinum</t>
  </si>
  <si>
    <t xml:space="preserve">RQUA14_05 </t>
  </si>
  <si>
    <t>Rapport fournit au service client le 04/03/14</t>
  </si>
  <si>
    <t>TOT GR ENTREPRISES BLEU_03</t>
  </si>
  <si>
    <t>OT Barcelone</t>
  </si>
  <si>
    <t>La sérigraphie des cartes au verso est décallée (trop basse) d'où une bande blanche en haut de la carte et les mentions coupées en bas ainsi que la piste d'encodage trop basse.</t>
  </si>
  <si>
    <t>Tri des cartes de barcelone et informer barcelone voir CQUA14-07</t>
  </si>
  <si>
    <t>OT Stickers KERN</t>
  </si>
  <si>
    <t>ARCA</t>
  </si>
  <si>
    <t>Analyse en cours.</t>
  </si>
  <si>
    <t>1159316
1134928</t>
  </si>
  <si>
    <t>AMD ESP-GUI-Welcome Pack-Gold Revite
AMD ESP-GUI-T&amp;C charge</t>
  </si>
  <si>
    <t>Les quantitées indiquées sur les cartons ne correspondent pas
les cartons ne sont pas identifiés correctement les étiquettes ne correspondent pas au produit.
Les quantités indiquées sur le BL ne correspondent pas à la quantité sur la palette.</t>
  </si>
  <si>
    <t>Gresset Imprimeur</t>
  </si>
  <si>
    <t>marquage du tambour d'impression au bout de 50 pages lié à la décoloration de l'encart vierge.</t>
  </si>
  <si>
    <t>Pas de pochettes plastiques avec les documents</t>
  </si>
  <si>
    <t>CTF GUIDE CARTE BUT 10100</t>
  </si>
  <si>
    <t>Suite à des rejets ppour défaut de poids, je m'aperçois que certains guides ont des page smanquantes (pages 9à12)</t>
  </si>
  <si>
    <t>Contrôle sur étagère. RAS sur les prélèvement. Il faut sensibiler le client sur la quaité des prestation de ces fournisseurs.</t>
  </si>
  <si>
    <t>BPO ENC LA BANQUE POSTALE</t>
  </si>
  <si>
    <t>Paquets d'encarts non microperfroés</t>
  </si>
  <si>
    <t>Contrôle sur étagère, RAS.</t>
  </si>
  <si>
    <t>BQUE Encart Renouvellement A4 NV</t>
  </si>
  <si>
    <t>Les micro-perfos sont irrégulières, parfois bien prononcées, parfois non. Le 1er tiers du haut est trop long. Il est impossible de passer ces encarts sur KERN, uniquement sur BOWE. On ne peux pas garantir un plis de qualité.</t>
  </si>
  <si>
    <t>Contrôle sur étagère.</t>
  </si>
  <si>
    <t>BQUE ACCORD Extraits des conditions et tarifs</t>
  </si>
  <si>
    <t>Les documents sont mal pliés et donc non mécanissables.</t>
  </si>
  <si>
    <t>Contrôle sur étagère et sensibilisation du fournisseur via le service client.</t>
  </si>
  <si>
    <t>BPO Coffret Carte Visa Platinum</t>
  </si>
  <si>
    <t>7 coffrets conformes à la nouvelles prestation =&gt;avec encoches sur 44 coffrets.</t>
  </si>
  <si>
    <t>Sensibilisation du fournisseur via les service client.</t>
  </si>
  <si>
    <t>Les coffrets sont emballés à l'unité</t>
  </si>
  <si>
    <t>une tache rouge tous les 2 mailers sur le paravent du haut. FAB 02/14 carton N°142</t>
  </si>
  <si>
    <t>BNCR31838</t>
  </si>
  <si>
    <t>CEP Coffret Infinite</t>
  </si>
  <si>
    <t>La carte ne tiens pas dans les encôches.</t>
  </si>
  <si>
    <t>La découpe des encôches est trop omportante et les pate de blocage trop souple.</t>
  </si>
  <si>
    <t>Encore un carton avec des enveloppes collées entre elles, patte gauche égalment collée plus une enveloppe avec le cristal HS.</t>
  </si>
  <si>
    <t>contrôle sur étagère, RAS</t>
  </si>
  <si>
    <t>SO1 Conditions générales ALSOLIA</t>
  </si>
  <si>
    <t>Documents pliés en double</t>
  </si>
  <si>
    <t>SO1 Encart CASTORAMA</t>
  </si>
  <si>
    <t>Palettes non conformes au niveau de la taille, 60x80 et npon 80x120²</t>
  </si>
  <si>
    <t>Sensibilisation fournisseur via le service client</t>
  </si>
  <si>
    <t>AMD FRA-GUI-WP Light AF Silver</t>
  </si>
  <si>
    <t>La quantité reçue ne correspond pas à la quantité annoncée sur le BL</t>
  </si>
  <si>
    <t>CTF COMMUN ENV 1/2 EUROP</t>
  </si>
  <si>
    <t>Enveloppes collées: point de colle sur la languette, donc ne s'ouvrent pas ce qui provoque des arrêts machine et des bourrages;</t>
  </si>
  <si>
    <t>Bong</t>
  </si>
  <si>
    <t>essai d'affranchissementsur machine est un echec.
Sorti de timbres à coller sur les enveloppe à la main.
La nouvelle matière des enveloppes ne passe plus en machine à affranchir.</t>
  </si>
  <si>
    <t>RQUA14_09.doc</t>
  </si>
  <si>
    <t>Analyse en cour, le fournisseur viens sur le site le 27/03/2014</t>
  </si>
  <si>
    <t>Sensibilsation fournisseur via le service client</t>
  </si>
  <si>
    <t>BQUE ACCORD ENC NORAUTO REN 10%</t>
  </si>
  <si>
    <t>Les encarts sont conditionnés en cartons de 2000 au lieu d'être en ramette de 500</t>
  </si>
  <si>
    <t>Les encarts sont conditionnés en cartons de 2000 au lieu d'être en ramette de 50</t>
  </si>
  <si>
    <t>Air France</t>
  </si>
  <si>
    <t>APF Pochette bulle new logo AIR France</t>
  </si>
  <si>
    <t>cartons écrasseés, produit à l'intérieur abimé, pas vu lors du céchargement, car palettes filmées en noir.</t>
  </si>
  <si>
    <t>Réserve à émettre auprès du transporteur.</t>
  </si>
  <si>
    <t>..\5_FDNQ 14\FDNQ Cartes 14\CQUA14-07 Total entreprise Bleu 03NV.DOC</t>
  </si>
  <si>
    <t>C:\Users\ericjobe\Desktop\documents\Rapport env. bulle BONG.doc</t>
  </si>
  <si>
    <t>Contrôle sur étagère, RAS. Le phénomène perdure, ce jour sur 1500 enveloppes , 24 sont collées et provoqué des arrêts machine. 1 arrêt = 1 minute.</t>
  </si>
  <si>
    <t>La tache rouge apparait sur les cartons ''pair'' dans la tranche de carton de 126 à 144, à ce jour 20/03 reste une palette à vérifier</t>
  </si>
  <si>
    <t xml:space="preserve">Sensibilisation fournisseur via le service client </t>
  </si>
  <si>
    <t>B</t>
  </si>
  <si>
    <t>CEP</t>
  </si>
  <si>
    <t>CEP Carte à Piste TEMPO RESEAU OCEOR</t>
  </si>
  <si>
    <t>Contrôle piste Nok avec paramètrage ISO 1 et 2 Bancaire. Obligé de contrôler en privatif.</t>
  </si>
  <si>
    <t>A</t>
  </si>
  <si>
    <t>picoty</t>
  </si>
  <si>
    <t>PIC ETUIS CARTE AVIA</t>
  </si>
  <si>
    <t>LlES 2TUIS SONT EN VRAC DANS LES CARTONS</t>
  </si>
  <si>
    <t>c8</t>
  </si>
  <si>
    <t>Transmit au service client pour action</t>
  </si>
  <si>
    <t>TOTAL RAFF GOLD CARD_79</t>
  </si>
  <si>
    <t>Tous</t>
  </si>
  <si>
    <t>tous types d'encarts</t>
  </si>
  <si>
    <t>1057646
1057847</t>
  </si>
  <si>
    <t>CEP ENC CBI</t>
  </si>
  <si>
    <t>Le verso de l'AMD est mal imprimé(très pale) et taché</t>
  </si>
  <si>
    <t>AMD ENC AMD</t>
  </si>
  <si>
    <t>lors de l'ouverture des ramette, je constate une bande de colle sur les encarts en haut de page. A prioiri, trop de colle à été déposé lors de la fermeture des ramettes</t>
  </si>
  <si>
    <t>amex</t>
  </si>
  <si>
    <t>OT Tweks</t>
  </si>
  <si>
    <t>relief trop prononcé sur l'écriture ''AIR France/ KLM du support ce qui génère un problème d'impression thermique sur le stickers que l'on dépose dessus.</t>
  </si>
  <si>
    <t>GIP CPS</t>
  </si>
  <si>
    <t>ASIP ENV ASIP SANTE</t>
  </si>
  <si>
    <t>Nous avons reçu une nouvelle enveloppe GIP CPS qui ne convient pas du tout à la mise sous plis sur BOWE, impossible à passer. De plus la texture de l'enveloppe change après le passage en machine. Passage sur Kern et BH obligatoire</t>
  </si>
  <si>
    <t>SCANN\Total piste décallées001.jpg</t>
  </si>
  <si>
    <t>SCANN\Amex gravure001.jpg</t>
  </si>
  <si>
    <t>SCANN\Amex</t>
  </si>
  <si>
    <t>Carte VISA Classic CORA R6 Patché</t>
  </si>
  <si>
    <t>Livraison de 2624 cartes CORA. Après tri par le stock carte, 48 cartes avec mauvais visuel au verso : visuel avec des xxxxxx sou s’'Fid. Cora''</t>
  </si>
  <si>
    <t>Communication à VITRE du problème rencontré via scan des cartes NOK/OK</t>
  </si>
  <si>
    <t>Scan cartes CORA NOK</t>
  </si>
  <si>
    <t>Les stickers laissent un résidu de colle important.Nous devons utiliser du dispersant pour nettoyer les cartes.</t>
  </si>
  <si>
    <t>C13</t>
  </si>
  <si>
    <t xml:space="preserve">Mauvais encollage </t>
  </si>
  <si>
    <t>Coffrets avec des taches dessus</t>
  </si>
  <si>
    <t>Burgopack</t>
  </si>
  <si>
    <t>NTX BRED Coffret Welcom Pack</t>
  </si>
  <si>
    <t>Toutes les étiquettes sur les catons sont imprimées avec le mauvais ITEM</t>
  </si>
  <si>
    <t>Coffrets abîmés sur le côté droit. Contre collage mal poistionné, papier gondolé.</t>
  </si>
  <si>
    <t>Aucune</t>
  </si>
  <si>
    <t>Transmission des informations au service client</t>
  </si>
  <si>
    <t>transmission de infos à Mulann pour analyse
06/05/2014: vu en réuion qualité production: ce n'est pas un pb!</t>
  </si>
  <si>
    <t>aucune</t>
  </si>
  <si>
    <t>technoservices SRL</t>
  </si>
  <si>
    <t>La bande censée être autocollante n'a pas de colle.
Obligé de souder chaque enveveloppe à la main pour les fermersue le lot CNTKF14050301 (3régions faites), une vingtaine de trouvées dispersées en petits tas de 5/6.</t>
  </si>
  <si>
    <t>1089718
1322663
1057706</t>
  </si>
  <si>
    <t>CAM4861
CAM6424
CAM7283</t>
  </si>
  <si>
    <t xml:space="preserve">CAM4861 Annoncé 100 reçu 0
CAM6424 annoncé 300 reçu 100
CAM7283 annocé 500 reçu 350
</t>
  </si>
  <si>
    <t>TOT POCHETTES GR</t>
  </si>
  <si>
    <t>Certaine pochettes sont cpoupées au niveau du plastique transparent trait net sur toute la hauteur, et d'autres ont un problème du au découpage et sont abimées sur les bords extérieurs des pochettes.</t>
  </si>
  <si>
    <t>1179166
1179167</t>
  </si>
  <si>
    <t>ACV ENC LCAH SILVER
ACV ENC LCAH PLATINUM</t>
  </si>
  <si>
    <t>Nous avons du ouvrir tous les cartons, car pôur les deux séries nous avons reçu deux dates d'édition différentes (07.13 / 02,14)</t>
  </si>
  <si>
    <t>Aduno</t>
  </si>
  <si>
    <t>ADUNO MC Selfissued Gold World DIJON CFV2.2</t>
  </si>
  <si>
    <t>Suite à un défaut lors du contrôle chef d'équipe nous avons idenbtifié un nombre important de cartes qui étaient défectueuse au contrôle puce, en les contrôlant une à unecartes fabriquées sur MX 6000 (240) essai d'un autre fichier de 156 cartes SilverAffaire ax:1116600 et pas de pb. essai 20 cartes silver Privat2,2 Ax:1116598 pas de pb MX 6000 (239) même essai sur 20 cartes sur MX 6000 (240) avec 20 cartes pas de pb.</t>
  </si>
  <si>
    <t>Tàache d'encre rouge en haut à gauche des encarts</t>
  </si>
  <si>
    <t>PQUA14_13</t>
  </si>
  <si>
    <t>voir FDNQ</t>
  </si>
  <si>
    <t>PQUA14_14</t>
  </si>
  <si>
    <t>Prixtel</t>
  </si>
  <si>
    <t>PRI ENCART PRIXTEL</t>
  </si>
  <si>
    <t>Les ebcarts ne sont pas micro-perforéd comme au paravant. Je vais avoir beaucoup de mal à trouver un bon pli car les encarts rainurés et les rainuresne sont pas au bon endroit. Risque de marque sur le 1er pli. Il n'y a pas eu de test</t>
  </si>
  <si>
    <t>IDMM -Client</t>
  </si>
  <si>
    <t xml:space="preserve">RQUA14_10 </t>
  </si>
  <si>
    <t>Voir rapport client cette livraison a bien été envoyée par le client nous sommes en Hors maitrise d'œuvre sur cette livraison. Envoyé le 20/05/14 à J MUTIN qui était déjà au courant, déjà évoqué avec Romain</t>
  </si>
  <si>
    <t>Les enveloppes collent entre elle. Du mal à mettre les cartes</t>
  </si>
  <si>
    <t>CEM Dépliant CSS Assurance DE</t>
  </si>
  <si>
    <t>Les 170 paquets de dépliants allemand n'ont pas été attachés avec la banderole.</t>
  </si>
  <si>
    <t>OT PLASTIPOST GF 300*365+50</t>
  </si>
  <si>
    <t>CEM ENV GE MONEY</t>
  </si>
  <si>
    <t>CSG CONDT GENERALE TOUTES CARTES</t>
  </si>
  <si>
    <t>Doc non conforme. Manque des pages. Beaucoup de rejetd suite à une mauvaise pesée+ arrêt machine.</t>
  </si>
  <si>
    <t>Papier corné et décalé lors de la coupe et embalage.</t>
  </si>
  <si>
    <t>FDNQ 14</t>
  </si>
  <si>
    <t>Voir FDNQ</t>
  </si>
  <si>
    <t>NTX WP Visa Platinum Business</t>
  </si>
  <si>
    <t>Tâches noir sur le dessus du coffet</t>
  </si>
  <si>
    <t>Au recto de la carte, le logo "AIR France KLM'' est en relief perturbant l'impression du sticker d'activation</t>
  </si>
  <si>
    <t>CQUA14-11</t>
  </si>
  <si>
    <t>pattes collées, ne passent pas en B H , Bourrage</t>
  </si>
  <si>
    <t>BNP Visa Infinite Dual V2.3</t>
  </si>
  <si>
    <t>Un point de colle au niveau du rabat côté gauche. Perte de temps et arrêt machines !</t>
  </si>
  <si>
    <t>Tri et vérification de la palette en cours (N° 67,65,62,48,42,3,2,1,= ok. On va demander au fournisseur de trier le reste + FDNQ.. Le fournisseur sera sur site le 13/06 avec JLF.</t>
  </si>
  <si>
    <t>N/C</t>
  </si>
  <si>
    <t>CEP CI Libertiss Prépayée CB R4</t>
  </si>
  <si>
    <t>Impact au verso en de la carte qui empêche une bonne gravure du code client. Solution de dépannage: Décaler ce numéro 1 mm à gauche/ #239</t>
  </si>
  <si>
    <t>Tri de l'OF, classer les boîtes et comme l'encourt était là N° 37( dernier lot) j'ai trié les boîtes en descendant les N° jusqu'à ce que je ne retrouve plus de rebuts dans 1 Btes = 7 Btes trié pour 112 NOK.</t>
  </si>
  <si>
    <t>Datacard</t>
  </si>
  <si>
    <t>OT Ruban GFX  Blanc</t>
  </si>
  <si>
    <t>Le ruban est enroullé trop souple, ce qui génère un mauvais enroulement dans la cassette. Soit le ruban plisse soit le ruban bloque.</t>
  </si>
  <si>
    <t>PQUA14_15</t>
  </si>
  <si>
    <t>vérification et tri des 177 Rlx restant, isoler les Non conforme. 45 en prison. Faire FDNQ au fournisseur.</t>
  </si>
  <si>
    <t xml:space="preserve"> 53 cartons annoncé sur le bordereau de livraison, mais 52 cartons en quantité phisique sur la palette .</t>
  </si>
  <si>
    <t>CEP Mailer Fiscode Côte d'Ivoire</t>
  </si>
  <si>
    <t>Petits pointillés au niveau du FISCODE,( problème à  la fabrication) 1 mailers trouvé sans languette noire sur  le fiscode (donc code visible)</t>
  </si>
  <si>
    <t>Manque conplexe code conf</t>
  </si>
  <si>
    <t>PQUA14_16</t>
  </si>
  <si>
    <t>La position (ou taille) du panneau signature sur ces cartes ne permet pas d'utiliser le même setup, ce qui n'est pas normal. La norme dont je dispose n'indique pas la taille du panneau mais le positionnement des données. / à ce panneau. Pour les autres clients, nous sommes à la même position d'embossage quelques soit le type de panneau.</t>
  </si>
  <si>
    <t>Faire une réclamation au fournisseur, et lui demander de venir trier sur place le reste de la palette 'Urgent). Email le 16/06/2014.</t>
  </si>
  <si>
    <t>ADO ENV ADO</t>
  </si>
  <si>
    <t>Contrôle sur étagère, prélèvement dands les boîtes 115/200, 24/200 et 42/200 l'ecollage s'emble correct.un test sera effectué le 19/06 sur le lot création du jour. On ne retrouve pas d'enveloppes avec un aspect jaunie.
Contrôlede l'encollage en couert de production. Aucun problème de muillage et donc de collage lorsque l'opératrice a bien réglé la machine. Le lot création du jour a été conditionné sans problème en ma présence ce matin.</t>
  </si>
  <si>
    <t>Description du Problème par l'émetteur de la fiche.</t>
  </si>
  <si>
    <t>Certain coffrets on des encoches différentes, la carte a beaucoup de mel à rentrer.</t>
  </si>
  <si>
    <t>Il manque un trait de coupe sur les encoches, ce qui ne permet ps d'inserer la carte normalement. Voir rapport qualité.</t>
  </si>
  <si>
    <t xml:space="preserve">RQUA14_11 </t>
  </si>
  <si>
    <t>Coffret imprimé, c'est-à-dire mention Visa Platinium éfface + logo LBP + coffret taché.</t>
  </si>
  <si>
    <t>Action en court auprès du Client. Tri en cour 02 &amp; 03/07/2014</t>
  </si>
  <si>
    <t>OT Ruban GFX Noir</t>
  </si>
  <si>
    <t>Le ruban est enroullé trop souple, ce qui génère un mauvais enroulement dans la cassette. Soit le ruban plisse soit le ruban bloque dans la casette. En cas de  plissement, cela peut génétrer des rebuts car la machine ne s'arrete pas.</t>
  </si>
  <si>
    <t>PQUA14_17</t>
  </si>
  <si>
    <t>Tri de tout le stock et isoler les rouleaux non conforme, soit 59 organisser le retour avec le fournisseur.</t>
  </si>
  <si>
    <t>Fnac</t>
  </si>
  <si>
    <t>JENFI Imprimeur</t>
  </si>
  <si>
    <t>FNAC ENC SS ENCOCHES AVEC CONDT DE FONCT</t>
  </si>
  <si>
    <t>CBAO</t>
  </si>
  <si>
    <t>CBAO Pin Pack</t>
  </si>
  <si>
    <t>Lors de l'édition pn s'est aperçu que l'emplacement du pavé où se trouve le code est décallé sur certain mailers.
Ce sujet avait déjà fait l'objet d'un tri du fournisseur avant démarrache de la production.</t>
  </si>
  <si>
    <t>Oui effectivement mais après analyse ensemble nous sommes d'accord pour dire que l'ensemble du texte est décallé vers le haut de +/-4mm (max) et l'impression du code secret sort du cadre réservé au scrtach code qui recouvre bien la fenêtre au verso. Le souci majeur dans ce cas d'une autre cause que le fournisseur, je pense pour pour l'entrainement dans le système machine. (JLF)</t>
  </si>
  <si>
    <t>FNAC ENV FNAC 115 X 225 F 45 X 100</t>
  </si>
  <si>
    <t>Il y a un point de colle sur le rabat de l'enveloppe, le rabat ne s'ouvre pas =&gt; donc arrêt machine avec message d'erreur.</t>
  </si>
  <si>
    <t>Transmit au service client.</t>
  </si>
  <si>
    <t>CEM DEPLIANT CSS ASSURANCE DE/FR/IT</t>
  </si>
  <si>
    <t>1294317
1294319
1294322</t>
  </si>
  <si>
    <t>Carton de 800 EX mais dans ces cartons se trouve des paquets de 200 et des paquets de 25.</t>
  </si>
  <si>
    <t>Transmit au service client par mail</t>
  </si>
  <si>
    <t>Flyers Carte Dual</t>
  </si>
  <si>
    <t>Les flyers sont tordu et cause des problèmes lors de l'insertion sur mise sous plis</t>
  </si>
  <si>
    <t xml:space="preserve">RQUA14_15 </t>
  </si>
  <si>
    <t>ICS3 FD2 premier</t>
  </si>
  <si>
    <t>Les micros perfo  lors du découpage et pliage se craque sr les coté (un peu trop fragile</t>
  </si>
  <si>
    <t>CTF comun Env 1/2 Europ Logo BNPPF</t>
  </si>
  <si>
    <t>Pont de colle sur le rabat empêchant l'ouverture lors de la mise sous plis</t>
  </si>
  <si>
    <t>ICS3 sous participant</t>
  </si>
  <si>
    <t>Avant édition, le complexe ICS3 à des défauts (Voir exemples), contrôle du stock tampon.</t>
  </si>
  <si>
    <t>BNP</t>
  </si>
  <si>
    <t>ICS3 Code conf</t>
  </si>
  <si>
    <t>CTF Mailer Conoforama Facet (MO)</t>
  </si>
  <si>
    <t>AIR FRANCE CIN Abonnement</t>
  </si>
  <si>
    <t>Les piste d'encodage sont trop basses sur la carte, nous ne pouvons les encoder.</t>
  </si>
  <si>
    <t>A11</t>
  </si>
  <si>
    <t>Défaut carte piste</t>
  </si>
  <si>
    <t>SNBL EcoSim pack + leaflet Snowball 2/3FF</t>
  </si>
  <si>
    <t>PQUA14_21</t>
  </si>
  <si>
    <t>PQUA14_20</t>
  </si>
  <si>
    <t>PQUA14_19</t>
  </si>
  <si>
    <t>CEMBRA MC CUMULUS CFV2.3.1</t>
  </si>
  <si>
    <t>Taches de colle à l'emplacement (au verso) où l'on grave un code barre en GFX. Donc les codes barres se gravent mal ( ce qui entraine des rebuts)</t>
  </si>
  <si>
    <t>BN5 ENV HAUTE SECURITE</t>
  </si>
  <si>
    <t>Harryplast</t>
  </si>
  <si>
    <t>Impossible de décoller les langeuettes</t>
  </si>
  <si>
    <t>Accord P. Lorgouilloux le 12/08/2014 pour prendre un intérimaire 4 jours pour effectuer du tri. Tri effectué par interimaire les 18 &amp; 19 août.
A l'issue de ce tri, 50 cartes ont étés mise en rebut et détruite.</t>
  </si>
  <si>
    <t>gemalto</t>
  </si>
  <si>
    <t>Cartons abimés sur une palette, pas de réserve effectuée lors du déchargement car la palette a été refilmé avec du film noir.</t>
  </si>
  <si>
    <t xml:space="preserve">CQUA14-15 </t>
  </si>
  <si>
    <t>Patrick voit avec Eric P. pour faire confexionner une plaque adaptable qui permettrait de maintenoir le ruban en place.
De plus vu avec Romain B. afin de commandeer des rubans en urgence afin de ne pas perturber la production.</t>
  </si>
  <si>
    <t>30017
34113</t>
  </si>
  <si>
    <t xml:space="preserve">30756
</t>
  </si>
  <si>
    <t>OT Ruban Ocra Blanc (Par 10)</t>
  </si>
  <si>
    <t>C:\Users\ericjobe\Desktop\documents\iNDENT bLANC.xls</t>
  </si>
  <si>
    <t>Manuparis</t>
  </si>
  <si>
    <t>BN5 ENV EV 0685-FD809</t>
  </si>
  <si>
    <t>test de collage sur BH avec 2 réglages de muoillage différent. Après 7 heures de séchage, les enveloppes s'ouvrent quasiment seules sur les côtés et ilk suffit de passer le doigt pour l'ouvrir en totalité alors qu'lelles sont vides.</t>
  </si>
  <si>
    <t>..\3_Rapports analyses 14\RQUA14_20.pdf</t>
  </si>
  <si>
    <t>Sur les 6000 enveloppes, nous retrouvons environ cinquantaine d'enveloppes collées. Ce qui entraine des bourrages lors de l'insertio,n du mailer.</t>
  </si>
  <si>
    <t xml:space="preserve"> 14\PQUA14_22</t>
  </si>
  <si>
    <t>Pas d'autre lot, il faut essayer d'évaluer dans le lot les parties impactées à l'aide du service Mailers, de manière à cibler les cartons à isoler. Puis voir avec le fournisseur comment résoudre rapidement le problème pour sécuriser le stock. (tri, remplacement, etc...)</t>
  </si>
  <si>
    <t>La première micro coupure est trop prononcée. Donc les encarts se déchirent lors de l'impression et du conditionnement.</t>
  </si>
  <si>
    <t>OT Etiquette 70,5x102,775mm</t>
  </si>
  <si>
    <t>Sorden</t>
  </si>
  <si>
    <t>VIT ENCART MSA CEAM</t>
  </si>
  <si>
    <t>Les encarts sont froissés dans la rametteneuve sou film plastique.</t>
  </si>
  <si>
    <t>BNA SOC ENC SOCREDO CIRRUS</t>
  </si>
  <si>
    <t>La nouvelle livraison des encarts n'est plus conforme au cadrage à l'édition.</t>
  </si>
  <si>
    <t>Point non bloquant, mais amélioration du PV fournisseur et dans le processus</t>
  </si>
  <si>
    <t>PQUA14-23</t>
  </si>
  <si>
    <t>Traces noires sur les encrts 1/2 environ</t>
  </si>
  <si>
    <t xml:space="preserve">Patrick voit avec Eric P. pour faire confexionner une plaque adaptable qui permettrait de maintenoir le ruban en place.
</t>
  </si>
  <si>
    <t>CDN Visa Gold Business Dual V3.0</t>
  </si>
  <si>
    <t>32264
33335</t>
  </si>
  <si>
    <t>Le support est arraché lors de la dépose overlay (04/14)
utilisation des support du stock 06/14 OK.</t>
  </si>
  <si>
    <t>OT MX6000 TOPCOAT 
OT Ruban Emb Dore
OT Ruban Emb Noir Metal
MX6000 GFX BLANC 
OT Ruban Emb Argent</t>
  </si>
  <si>
    <t>1115195
1058572
1058575
1058539
1058569</t>
  </si>
  <si>
    <t xml:space="preserve">Les rouleaux sont écrasés et déformés inutilisables.
Les palettes sont filmées en noir et ne permettent pas de contrôler l'état des cartons.
</t>
  </si>
  <si>
    <t>Microperferoration de mauvaise qualité (beaucoup de temps perdu pur régler le 2ème plis pour qu'au finalle pli ne soit pas net, pli de travers micoperforations qui se déchirent… + grammage papier trop fin.</t>
  </si>
  <si>
    <t>MAHE</t>
  </si>
  <si>
    <t>CTF GUIDE D'UTILISATION</t>
  </si>
  <si>
    <t>On a reçu 19 cartons de 600 guides, mais ils devraient être en paquets à l'intérieur des cartons.</t>
  </si>
  <si>
    <t>Il manque des flyers dans le doc. Différenbce de poids détectée sur machine.
La quantité n'est pas toujours de 100 .</t>
  </si>
  <si>
    <t>RQUA-14-19</t>
  </si>
  <si>
    <t>Transmit au service client par mail
Trie palette fini = 168500 de bloquer BNCR fait le 29/09/14</t>
  </si>
  <si>
    <t>Analyse en cours.Vitré n'a pas de réponse à ce jour, leur test  d'arrachage de l'overlay est conforme à la norme Visa. Alors peut-être devons nous regarder sur nos machines les améliorations à apporter.
01/10/14 test avec EP,PG,PG,LQ,JLF avec réglage des paramètres sur la #68 le 02/10 OK pas de souci suite intervation voir lot de demain04/14 Proof pour confirmer.</t>
  </si>
  <si>
    <t>8h00</t>
  </si>
  <si>
    <t>Imposible de trouver un plis correct, l'encart est plus fin qu'avant et les micros-perforationspour l'aide au pliage de mauvaise qualité.</t>
  </si>
  <si>
    <t>contrôle en production.</t>
  </si>
  <si>
    <t>PQUA14_25</t>
  </si>
  <si>
    <t>Enveloppes collées les unes aux autres</t>
  </si>
  <si>
    <t>GROUPAMA Visa R6Patché</t>
  </si>
  <si>
    <t>Les cartes sont creusées à l'arrière au niveau de la puce.</t>
  </si>
  <si>
    <t xml:space="preserve">CQUA14-17 </t>
  </si>
  <si>
    <t>Tri des barquettes avant et après, N°13 et 11 plus l'encours. RAS</t>
  </si>
  <si>
    <t>Progexia</t>
  </si>
  <si>
    <t>France document</t>
  </si>
  <si>
    <t>PGX Attestation Lettre MUTA SANTE</t>
  </si>
  <si>
    <t>Les encarts sont conditionnés en  2500 ex alors qu'ils devraient être conditionnés en 500 ex</t>
  </si>
  <si>
    <t>transmis au Sclt pour information du client.</t>
  </si>
  <si>
    <t>CTF Encart Conforama Finba</t>
  </si>
  <si>
    <t>Lors de la réception de la feuille nouveaux visuel, j'ai remarqué que les quelques pages jointes étaient tuilées, j'ai donc fait livrer un carton du stock papier pou voir …les photos jointes laissent penser que nous aurons des problèmes au passage en production (en exploit et au conditionnement). le conditionnement est par au lieu de 500 comme spécifié par OT.</t>
  </si>
  <si>
    <t>Lot bloqué, inutilisable. Retour fournisseur.</t>
  </si>
  <si>
    <t>CTF Encart But Finba</t>
  </si>
  <si>
    <t>c2</t>
  </si>
  <si>
    <t>..\4_BNCR 14\BNCR Papier 14\20141021  encartConforama Finba 1325837.xls</t>
  </si>
  <si>
    <t>..\4_BNCR 14\BNCR Papier 14\20141021  encart BUT Finba 1325836.xls</t>
  </si>
  <si>
    <t>Transmit au service cleint pour action auprès du client.</t>
  </si>
  <si>
    <t>SCLIENT</t>
  </si>
  <si>
    <t>BNA CTL Encart visa Aurore Conforama</t>
  </si>
  <si>
    <t xml:space="preserve">Lors de la réception de la feuille nouveaux visuel, j'ai remarqué que les quelques pages jointes étaient tuilées, j'ai donc fait livrer un carton du stock papier pou voir …les photos jointes laissent penser que nous aurons des problèmes au passage en production (en exploit et au conditionnement). </t>
  </si>
  <si>
    <t>BNA CTL ENC VISA AURORE BUT</t>
  </si>
  <si>
    <t>FG Art Graphiques</t>
  </si>
  <si>
    <t>BQUE ACCORD Encart REN Boulanger B+</t>
  </si>
  <si>
    <t>Trasnmission au service clien pour action auprès du client et de son fournisseur.</t>
  </si>
  <si>
    <t>Enveloppe avec code barre trop claire + coupures blanches dans les barres noires du code barre.
Enveloppes collées au niveaud e l'ouverture.</t>
  </si>
  <si>
    <t>Lot bloqué, inutilisable. Retour fournisseur.
Destruction du lot à la demande du client.</t>
  </si>
  <si>
    <t>OT Ruban GFX Argent</t>
  </si>
  <si>
    <t>Dépôt anormal sur le tête GFX de matière de ruban silver
=&gt; mauvaise gravure des des cartes.
Nettoyage toute les 50 cartes !</t>
  </si>
  <si>
    <t>Toujours le même problème avec les encarts (par série) les micros perforations est peu ou pas marqué ce qui entraine un mauvais pli. (2ème pli de l'encart) Problème déjà relevé le 18/19/2014</t>
  </si>
  <si>
    <t>raccord transparent au milieu des rouleaux, qui génère 1 arrêt machine avec 1 rebut.</t>
  </si>
  <si>
    <t>phénomène aléatoire, mais surement imposible à faire dispariatre. Information transmis au service achat pour retour fournisseur.</t>
  </si>
  <si>
    <t>Courriel service achat du 30/10/2014</t>
  </si>
  <si>
    <t>OT MX6000 GFX ARGENT 559789-507</t>
  </si>
  <si>
    <t>raccord transparent au milieu des rouleaux, qui génère 1 arrêt machine avec 6 rebut.</t>
  </si>
  <si>
    <t>CDN Flyers Carte Dual</t>
  </si>
  <si>
    <t>Nous avons reçu 3 palettes de flyers sans contact, les paquets n'étaient pas conditionnés sous film plastique.</t>
  </si>
  <si>
    <t>Uniquement sur DC 9000 =&gt; Columbia Encrassement fort Mauvaise impression si encrassé.
Le 29/10/2014, sur le lot CFNAF14102901 (Qté 194 cartes) après avpoir nétoyé la tête d'impression. Les 38 1ère cartes sont bonnes , la tête présente un léger encrassement. Poursuite du lot sans netoyage, RAS sur 108 cartes, sur les 10 cartes suivantes mauvaise impression dans le noms sur des supports mat.Contact pris avec corporate afin de voir si il y a une solution existant dans le groupe</t>
  </si>
  <si>
    <t>courriel corporate de 31/10/2014</t>
  </si>
  <si>
    <t>CEP KIT VISA PREMIER</t>
  </si>
  <si>
    <t>Kit 1er abimés</t>
  </si>
  <si>
    <t>AMD FRA-GUI SBS Gold Equinox Folder</t>
  </si>
  <si>
    <t>Nous avons reçu 2 cartons de de la CAM7279, hors celle-ci n'était pas indiqué sur le BL, en revanche le BL nous indiquait la CAM 7283 que nous n'avons pas reçu.</t>
  </si>
  <si>
    <t>Expédition</t>
  </si>
  <si>
    <t>Les enveloppes s'accrochent sur le côté.</t>
  </si>
  <si>
    <t>Les paquets sont posé sur la palette sans être ni cerclés ni sous élastique. Il y a un risque important d'écart dans les stock du fait de ce conditionneùent aléatoire. De plus il y a un fort risque d'éfondrement de la palette car il n'y a pas de maintient entre les docuement.Produit acceppté en l'état, voir courriel de N. Vuillermet du 04/11/2014</t>
  </si>
  <si>
    <t>Pb de tenue du code barre sur les étiquettes éditées comme habituellement sur imprimante PR01:HP laserjet P4515. Nous cherchons à déterminer si le Pb vient du papier ou de l'imprimante.</t>
  </si>
  <si>
    <t>Il manque la fenêtre pour voir l'adresse</t>
  </si>
  <si>
    <t>SIG ENV RENAULT</t>
  </si>
  <si>
    <t>Diac France</t>
  </si>
  <si>
    <t>DIS PRO REG</t>
  </si>
  <si>
    <t>Dans un carton de 1000 enveloppes , environ 200 enveloppes étaient abimées voir déchirées.</t>
  </si>
  <si>
    <t>Après vérification sur les production suivante, RAS .</t>
  </si>
  <si>
    <t>SO1 Encart CASTORAMA Ma Carte</t>
  </si>
  <si>
    <t>SOCOSPRINT</t>
  </si>
  <si>
    <t>Papier avec de multiple tâches, fréquence régulière dans les ramettes.</t>
  </si>
  <si>
    <t>ACV ENC LCAH SILVER</t>
  </si>
  <si>
    <t>Papier bombé, provoque des arrêts machine avec le message ''Erreur format papier</t>
  </si>
  <si>
    <t>APF ENC CARTE ABONNEMENT</t>
  </si>
  <si>
    <t>Impossibl'e de plier correctement les encarts. Il n'y a pas de microperfos, mais un rainage.</t>
  </si>
  <si>
    <t>Perte de temps pour l'appairage avec les encarts Silver de lots Aclub. Beaucoup de bourrage, encarts qui volent dans la machine sans explication (même réglage que les encarts classic et gold)
Ne peut être mécanisable si cela reste en l'état</t>
  </si>
  <si>
    <t>Les plastiposts sont collées entre elles, il faut les taper et les séparere  pour pouvoir travailler</t>
  </si>
  <si>
    <t>ACV ENC LCAH GOLD</t>
  </si>
  <si>
    <t>Les encarts sont reçus en étant galbés, et donc nos machines considèrent que le papier n'est pas au format A4. Grosse difficultés d'édition.</t>
  </si>
  <si>
    <t>Plasto technologies</t>
  </si>
  <si>
    <t>Le stick ne convient au stickeuse ''Kern'', pourtant le même réglage que pour le fournisseur ''ARCA'', le stick ne colle pas à la carte(ondule, vole dans la machine) bref beaucoup de temps perdu + risque de perte de carte.</t>
  </si>
  <si>
    <t>ACV ENC LCAH CLASSIC</t>
  </si>
  <si>
    <t>bavure encre sur verso encart en bas à gauche.</t>
  </si>
  <si>
    <t>..\3_Rapports analyses 14\RQUA14_25.pdf</t>
  </si>
  <si>
    <t xml:space="preserve">Contrôle sur étagère de 8000/63000 encarts, RAS. 
A surveiller lors de l’impression. 
Il s’agit d’une dérive passagère lors de l’impression
Lot bloqué le temps du contrôle et utilisation de l’autre lot en stock.
Sensibiliser le client sur ce fournisseur avec qui nous rencontrons de nombreux problèmes qualité.
Remise en service de ce lot dans l’ordre du FIFO.
</t>
  </si>
  <si>
    <t>Uniquement sur DC 9000 =&gt; Columbia Encrassement fort Mauvaise impression si encrassé.
Le 29/10/2014, sur le lot CFNAF14102901 (Qté 194 cartes) après avpoir nétoyé la tête d'impression. Les 38 1ère cartes sont bonnes , la tête présente un léger encrassement. Poursuite du lot sans netoyage, RAS sur 108 cartes, sur les 10 cartes suivantes mauvaise impression dans le noms sur des supports mat.</t>
  </si>
  <si>
    <t>Code</t>
  </si>
  <si>
    <t>Désignation</t>
  </si>
  <si>
    <t>Quantité</t>
  </si>
  <si>
    <t>La partie inférieur de l'encart se découpe au niveau de la microperforation.</t>
  </si>
  <si>
    <t xml:space="preserve"> cartons en mauvais état (abimé), les enveloppes sont galbées et empêchent le passage en B&amp;H, étiquettes colées l'une sur l'autre.</t>
  </si>
  <si>
    <t>Rappel des consigne au stock</t>
  </si>
  <si>
    <t>Odeur suspecte, irritante pour le respiration et les yeux.
Odeur chimique/peinture lors de l'impression 5115.</t>
  </si>
  <si>
    <t>POCH INFINITE REN DIST 135525</t>
  </si>
  <si>
    <t>Les pochettes sont en paquets de 100 mais pas sous élastiques cela ne permet pas de pouvoir les compter lors d'un inventaire. Dès l'instant que l'on manipule le carton les paquets de 100 se mélangent entre eux.</t>
  </si>
  <si>
    <t>..\3_Rapports analyses 14\RQUA14_27.doc</t>
  </si>
  <si>
    <t>5 cartons bloqués en attente accord client pour retour fournisseur</t>
  </si>
  <si>
    <t>BQUE ACCORD ENV AUCHAN</t>
  </si>
  <si>
    <t>Enveloppes collées entre elles : perte de temps pour la production</t>
  </si>
  <si>
    <t>Transmit au service client pour information.</t>
  </si>
  <si>
    <t>SG Mcd Gold Fédération Française de Golf Dual v3.0</t>
  </si>
  <si>
    <t>0;10</t>
  </si>
  <si>
    <t>Transmit au serce client: Voir avec le client si ce problème est suffisament important: vraisemblablement un Pb de conception de la carte. Afin de savoir si il faut faire refaire ses cartes au de perdre des stickers lors du conoditionnement.</t>
  </si>
  <si>
    <t>NTX WP coffrets BP Visa Infinite</t>
  </si>
  <si>
    <t>La carte ne tient pas dans les encoches. Carte retrouvée au milieu des coffrets lors d'un contrôle aléatoire</t>
  </si>
  <si>
    <t>transmit au service client.</t>
  </si>
  <si>
    <t>BPO CODES CONFIDENTIELS LA BANQUE POSTALE</t>
  </si>
  <si>
    <t>Depuis le 16/12, nous retrouvons dans les cartonsvierges des coupures qui sont scotchées par du gros scotch.
Nb: les cartons impactés ne signalent pas qu'il y a une rupture dans le carton.</t>
  </si>
  <si>
    <t>Point de colle au niveau du rabat, ce qui engendre de nombreux bourrage.</t>
  </si>
  <si>
    <t>1060147
1060148</t>
  </si>
  <si>
    <t>D&amp;G</t>
  </si>
  <si>
    <t>Publidispach</t>
  </si>
  <si>
    <t>FNAC ONE SS SOFINCO (GOLD SS MENTION)
FNAC ONE AVEC SOFINCO (GOLD MENTION)</t>
  </si>
  <si>
    <t>Livraison des cartes FNAC avec un conditionnment en boîtes de 250 au lieu d'un conditionnement en boîtes de 5000</t>
  </si>
  <si>
    <t>Verso de l'enveloppe, le cöté droit n'est aps collée</t>
  </si>
  <si>
    <t>Transmit à JLF pour action. FDNQ</t>
  </si>
  <si>
    <t>Ediis</t>
  </si>
  <si>
    <t>Année</t>
  </si>
  <si>
    <t>Les plastiposts sont collées entre elles ce qui génère une perte de temps = agacement! À savoir que nous utlisons 200/jour</t>
  </si>
  <si>
    <t>Pochettes tâchée de sang</t>
  </si>
  <si>
    <t>BNA CTL Notices d'Assurances Carte Visa Leclerc</t>
  </si>
  <si>
    <t>les notices sont condionnées en cartons de 250, cette quantité ne tient pas dans le bac au banaire lors du MRP</t>
  </si>
  <si>
    <t>1201/15</t>
  </si>
  <si>
    <t>BNA VP 1061 1 FLYER</t>
  </si>
  <si>
    <t>Les encarts sont en cartons de 20000 en vrac</t>
  </si>
  <si>
    <t>Transmit au sclient</t>
  </si>
  <si>
    <t>FDNQ n°PQUA15-01</t>
  </si>
  <si>
    <t xml:space="preserve">FICHE DE RELEVE DES PROBLEMES EN PRODUCTION </t>
  </si>
  <si>
    <t>Réclamation transmise au fournisseur via RB le 19/01/2015.</t>
  </si>
  <si>
    <t>Finaref</t>
  </si>
  <si>
    <t>Pas de bordereau de livraison</t>
  </si>
  <si>
    <t>CTF Lapeyre Aurore 18117-100 63668N</t>
  </si>
  <si>
    <t>FIN Guide PRINTEMPS</t>
  </si>
  <si>
    <t>Carte provenant du danemark sans sérial number donc intégrées dans le stock actuel. La différence se situe sur le texte au recto de la carte et du coup nous estanpons sur ce texte. Problème non détecté sur ces 2 lots, car mélange au niveau de la sortie et non détectable au stock carte.</t>
  </si>
  <si>
    <t>CEP Visa Electron S1C R6Patché</t>
  </si>
  <si>
    <t>Les cartes électron Photos sont galbées, leur forme ne permet pas une bonne prise par les ventouses du matgeur carte, souvent elles tombent, de plus il y a un risque de perte dans la machine.</t>
  </si>
  <si>
    <t>Les encarts se déchirent au niveau du premier plis, micro perforations trop faibles au départ? Cela fait 2 jours de suite.</t>
  </si>
  <si>
    <t>Mise sous surveillance pendant quelques jours pour voir su le phénomène perdure.</t>
  </si>
  <si>
    <t>E</t>
  </si>
  <si>
    <t>SIMONAS CARDS</t>
  </si>
  <si>
    <t>CTF BUT New Look 10100</t>
  </si>
  <si>
    <t>Livraison des carte BUT avec le sérial number n'est pas identifié sur les barquettes.</t>
  </si>
  <si>
    <t>C14</t>
  </si>
  <si>
    <t>Mauvaise ou manque d'information sur la livraison</t>
  </si>
  <si>
    <t>transmit au service client pour information client.</t>
  </si>
  <si>
    <t>Il y a le même référence AX sur tous les cartons alors qu'il y a deux produit différents alors il devrait y avoir deux réf.</t>
  </si>
  <si>
    <t>OT BULLE 210*265</t>
  </si>
  <si>
    <t>Transmit au service Client.
1- Le client fait livrer 5000 docs vérifiés par leur soins et fait reprendre le solde.
2- Il a donné l'autorisation de produire sans l'insertion du doc. (S. Lequet)</t>
  </si>
  <si>
    <t>c6</t>
  </si>
  <si>
    <t>BNPCTL Visa Classic Cora R6Patché</t>
  </si>
  <si>
    <t>La puce est encartée au verso.(1carte).
La puce est encartée au recto, mais pas à la bone position.(Faire un tri dans le stock SVP) pour ce soir</t>
  </si>
  <si>
    <t>CQUA15_01</t>
  </si>
  <si>
    <t>NTX BRED Encart</t>
  </si>
  <si>
    <t>Ramette de papier donnée abimée à  l'eploit ^par le stock papier</t>
  </si>
  <si>
    <t>CI N°3</t>
  </si>
  <si>
    <t>Vérification de la palette en L31 en cours: RAS aucun carton de marqué par un coup de fourche, donc je pense que celui-ci est unique. Problème stock interne. Il transformer la en CI. Les gestionnaires n'ont pas à donner ce produit NOK abimé à l'exploit.</t>
  </si>
  <si>
    <t>Les enveloppes ne s'ouvrent pas pendant l'insertion. Perte de temps énorme. Nous doublons notre temsp de prodiuction!!! De plus le logo est mal imprimé.</t>
  </si>
  <si>
    <t>Petit tri dans l'encours de quelques cartons (rapide) pour voir les dommages. L'impact : 1 cartons complet retrouvé --&gt;vu avec Karine Roy et fourni étiquette du carton. (JLF)</t>
  </si>
  <si>
    <t>Suite aux problème du 29/01 (voir fiche) le client a retourné des livrets ce jour avec le même problème voir pire. Le lot part à J et beaucoup de temps de perdu à cause de ce problème, avec des erreurs détecttées par les balances B&amp;H. Risque de laisser pâsser d'autres problèmees plus grave. (JLF) Sébastien Lequet re-contact le client ce-jour.</t>
  </si>
  <si>
    <t>Il est très difficile d'obtenir un plipropre depuis cette livraison d'encarts. Les ancie,ns allaient très bien. Je ne peux plus garantir un résultat propre et de qualité. Nous faison s beaucoup de rebuts.</t>
  </si>
  <si>
    <t>Les AMD sont mal coupés. Les éditions sonc décalées. Certaines pages sont à l'envers, donc l'édition est mauvaise également.</t>
  </si>
  <si>
    <t>Tri et FDNQ au fournisseur pour analyse et actions correctives.</t>
  </si>
  <si>
    <t>PQUA15_02</t>
  </si>
  <si>
    <t>Dansles ramettesreçues, nous constatons des encarts à l'envers d'une part et également la découpe qui n'est pas correcte.</t>
  </si>
  <si>
    <t>PQUA15_03</t>
  </si>
  <si>
    <t>Amex Germany PayBack DI</t>
  </si>
  <si>
    <t>Organisation d'un tri avec les gestionnaires du stock carte. Prépa ration de 3 mires pour faire un GO NO GO lors de la superposition avec le support Amex.
S. Lequet a géré par Email avec TEWK et va demander au client de décalleer la donnée sur la droite pour passer les cartes décallées de 2mm.</t>
  </si>
  <si>
    <t>Info JLF pour retour fournisseur .
Aucun risque client, RB fait un email pour demander des action corrective et une annalyse</t>
  </si>
  <si>
    <t>Les enveloppes sont galbées. Donc mauvaise prsie des enveloppes lors de la mise sous pli automatique(arrêt machine)</t>
  </si>
  <si>
    <t>aunune</t>
  </si>
  <si>
    <t>AMD ESP-GUI-T&amp;C charge</t>
  </si>
  <si>
    <t>Manque ,200 documents à la réception, de plus ce produitest mal conditionné, reçu en carton de 100, 2 carton de 200 et carton de 300.</t>
  </si>
  <si>
    <t>Transmit au sercvice client.</t>
  </si>
  <si>
    <t>CTF Guide Pratique Carte Leclerc</t>
  </si>
  <si>
    <t>Produit reçu en carton de 500 en vrac et non en carton de 500 en paquets de 50.</t>
  </si>
  <si>
    <t>HSBC</t>
  </si>
  <si>
    <t>EDIIS</t>
  </si>
  <si>
    <t>OT ENC A4 2MC 120G</t>
  </si>
  <si>
    <t>Micro-perforation du2ème plis de mauvaise qualité(boursouflures,pli no,n appuyé:: bourrage… de travers, visuel médiocre) Même problème avec les encarts du client CDN.</t>
  </si>
  <si>
    <t>Tâchs d'encres présentes sur l'encart vierge</t>
  </si>
  <si>
    <t>Raccoprd transparant au milieu du ruban.</t>
  </si>
  <si>
    <t>Reçu 200 cartons conditionnés en 1000 au lieu de ramettes de 500</t>
  </si>
  <si>
    <t>BNA CTL VISA Encart BUT</t>
  </si>
  <si>
    <t>Reçu 90 cartons conditionnés en 1000 au lieu de ramettes de 500</t>
  </si>
  <si>
    <t>Reçu 50 cartons conditionnés en 1000 au lieu de ramettes de 500</t>
  </si>
  <si>
    <t>VIT Encart SMEBA CEAM</t>
  </si>
  <si>
    <t>lors de la réception de 2 ramettes en provenance du stock papier, nous avons co,nstaté que le papier n'était pas au format A4. Une bande d'environ 15 mm en plus à droite, pb de coupe.</t>
  </si>
  <si>
    <t>transmit au service Client pour information client.
Retourner le stock au fournisseur pour qu'il effectue le tri.
Sinon, tri sur place (intérim) à raison de 0:20/1000. dont manutention et reconditionnement.</t>
  </si>
  <si>
    <t>La micro-perforation n'est pas droite, l'encart ne se plis pas correctement.</t>
  </si>
  <si>
    <t>Infos service client</t>
  </si>
  <si>
    <t>Encart avec absence de mivro-perforaation en plein milieu de production ==&gt; plis de travers</t>
  </si>
  <si>
    <t>Communication fournisseur lors du bilan Q1</t>
  </si>
  <si>
    <t>Ruban plissé sur toute sa longueur. De ce fait, il y des manques lors de l'impression GFX</t>
  </si>
  <si>
    <t>Raccord transparent au milieu du ruban. (1 rebut)</t>
  </si>
  <si>
    <t>En attente du N° de lot pour analyse. 6rLX nok MIS EN PRISON AU STOCK;
Bloquer le lot et prendre le suivant en attendant le remplacement par le  fourtnisseur. (JLF)</t>
  </si>
  <si>
    <t>LOT 45615</t>
  </si>
  <si>
    <t>le rabat de l'enveloppe ne colle pas très bien. Même avec beaucoup d'humidification le rabat s'ouvre. Il y a un risque le porteur recoive sont pli ouvert</t>
  </si>
  <si>
    <t>26/02/145</t>
  </si>
  <si>
    <t>Transmit au service Client pour infiormation client.</t>
  </si>
  <si>
    <t>BPO Postépargne livret A NV</t>
  </si>
  <si>
    <t>La livraison des cartes BPO avec le SN pas identifié sur les barquettes.</t>
  </si>
  <si>
    <t>Transmit au service Client pour information fournisseur</t>
  </si>
  <si>
    <t>BNA CTL Guide Visa Classic BUT</t>
  </si>
  <si>
    <t>Reçu les documents en vrac en cartons de 500</t>
  </si>
  <si>
    <t>transmit au service vlient pour information client</t>
  </si>
  <si>
    <t>CTF BNP Paribas Aurore 100 63768N</t>
  </si>
  <si>
    <t>OT GLOBAL</t>
  </si>
  <si>
    <t>Panneau de signature trop long ==&gt; embossage de l'indet verso dessus.</t>
  </si>
  <si>
    <t>Lancer avec le responsable achat la mise en place de la réf. Sur l'encart au recto. Actuellement aucun remère popur exploiter l'encart du bon côté. Idem coté perfo sens du pli. JLF</t>
  </si>
  <si>
    <r>
      <t xml:space="preserve">Vérifier auprès du client si la fonctionnalité de la carte est impactée.la consmmation est envirion de 5/J et les renouvellement de 165 à 400 cartes..
Les cartes impactées par ce défaut sont isolées en  prison en attendant le retour client via JM. </t>
    </r>
    <r>
      <rPr>
        <sz val="9"/>
        <color indexed="10"/>
        <rFont val="Arial"/>
        <family val="2"/>
      </rPr>
      <t>Mise en production des cartes en l'état à épuissement du stock précédent. Note JM)</t>
    </r>
  </si>
  <si>
    <t xml:space="preserve">NOTE 0225 - </t>
  </si>
  <si>
    <t>Graph 2000</t>
  </si>
  <si>
    <t>NTX Dépliant sans contact sans logo (MO)</t>
  </si>
  <si>
    <t>L'étiquette sur le carton et l'étiquette collées sur le paquet de doc ne correspondent pas à la doc attendu.</t>
  </si>
  <si>
    <t>Note de communication 232 Sclient</t>
  </si>
  <si>
    <t>Contrôle du stock, tous les cartons sont impactés par le défaut. Il faut retourner la livraison pour qu'elle soit correctement étiquetée.
6 cartons ont  été étiquetés correctement, en attendantQue nous recevions des étiquettes correct, et nous faisions ré-étiqueter l'ensemble de la livraison.</t>
  </si>
  <si>
    <t>Les enveloppes ne s'ouvrent pas pendant l'insertion. Perte de temps énorme. Nous doublons notre temsp de prodiuction</t>
  </si>
  <si>
    <t>Transmit au sclient pour information fournisseur via le client.</t>
  </si>
  <si>
    <t>TOMPLA</t>
  </si>
  <si>
    <t>poids des documents irréguliés (beucoup de rejet par les balances dynamique) perte de temps sur la production (bourrage, doc non pris…)</t>
  </si>
  <si>
    <r>
      <t>La pesée des documents ,afin de valider le poids des documents, fait apparaitre une différence de 10gr/m² entre les deux livraison. Il faut sensibiliser le fournisseur</t>
    </r>
    <r>
      <rPr>
        <u/>
        <sz val="9"/>
        <color indexed="10"/>
        <rFont val="Arial"/>
        <family val="2"/>
      </rPr>
      <t xml:space="preserve">.
les documents à recevoir le 23/02 seraient sur du 80gr/m² au lieu du 70gr/m² habituel.
Il s’agissait d’une livraison exceptionnelle avec ce grammage. 
Ils m’avaient dit que cela leur convenait (ce que j’avais communiqué à la SG, email en pj). Je suis donc surprise par ce retour de leur part. 
</t>
    </r>
  </si>
  <si>
    <t>AMD FRA-WP-AIR FRANCE PLATINUM WP</t>
  </si>
  <si>
    <t>Dans le guide d'accueil l'encoche où doit être placé la carrte n'existe pas.</t>
  </si>
  <si>
    <t>AMD FRA-GUI-WP Light AF Gold</t>
  </si>
  <si>
    <t>15000</t>
  </si>
  <si>
    <t>L'étquette sur les carton ne correspond pas au produit (ref AX pas bonne)</t>
  </si>
  <si>
    <t>Information responsable fournisseur/</t>
  </si>
  <si>
    <t>AMD DEU-GUI-NFC Flyer</t>
  </si>
  <si>
    <t>La quantité indiquée des paquets (250) est erroné, n effet nous avons trouveé une vingtaine de flyers en plus dans chaque paquet.</t>
  </si>
  <si>
    <t xml:space="preserve">Produit indiqué sur le BL mais pas reçu. Cam 7314 </t>
  </si>
  <si>
    <r>
      <t xml:space="preserve">Transmit au service Client pour information. </t>
    </r>
    <r>
      <rPr>
        <sz val="9"/>
        <color rgb="FFFF0000"/>
        <rFont val="Arial"/>
        <family val="2"/>
      </rPr>
      <t>Produit reçu entre temps.</t>
    </r>
  </si>
  <si>
    <r>
      <t xml:space="preserve">Transmit au service client pour information. </t>
    </r>
    <r>
      <rPr>
        <sz val="9"/>
        <color rgb="FFFF0000"/>
        <rFont val="Arial"/>
        <family val="2"/>
      </rPr>
      <t>Ce document n'est pas prévu pour être mécinaser. L'indus à fait des test .</t>
    </r>
  </si>
  <si>
    <t>VIT ENCART MGEN CEAM</t>
  </si>
  <si>
    <t>Vitale</t>
  </si>
  <si>
    <t>Ruban Plissé détecté visuellement avant production</t>
  </si>
  <si>
    <t>Transmit à JLF pour information fournisseur.</t>
  </si>
  <si>
    <t>transmit à JLF pour information fournisseur.</t>
  </si>
  <si>
    <t>Kit emballé par 10 avec film plastique + 2 tours d'élastique.</t>
  </si>
  <si>
    <t>Transmit au S.Client pour infos client.</t>
  </si>
  <si>
    <t>Papier tachés dans les cratons, obligé de trier les encarts, de les contrôler avant de les mettres en machine.</t>
  </si>
  <si>
    <t>1059517
1159516</t>
  </si>
  <si>
    <t>OT Colombes</t>
  </si>
  <si>
    <t>ACV Accor LCAH Classic
ACV Accor LCAH Silver</t>
  </si>
  <si>
    <t>Divers problèmes visuels: décalage, manque de couleur, tâches, rayures.</t>
  </si>
  <si>
    <t>La production retrouve ce jour des problèmes dans toutes les cartes (type de carte) gold, silver business… du jour au lendemain, malgré le fait que les cartes sont utilisées depuis plusieurs semaines. Bref demander au Scliet ,Dir les solutions pour traiter ce problème. (tri, bloquer; déroger) Email du 17/03/2015. JLF</t>
  </si>
  <si>
    <t>NTX Guides Partenaires Visa Infinite BP</t>
  </si>
  <si>
    <t xml:space="preserve">Produit reçu en vrac dans un seul gros carton on a été obligé de refaire la palette. </t>
  </si>
  <si>
    <t>Poucentage</t>
  </si>
  <si>
    <t>Achat</t>
  </si>
  <si>
    <t>Une empreinet ''fantôme (léger) à gauche du logo SG, ressemblant à la référence imprimée en bas de l'encart.</t>
  </si>
  <si>
    <t>Défaut du ruban (ruban plissé) 20 carte impacter</t>
  </si>
  <si>
    <t xml:space="preserve">Transmis à JLF pour information fournisseur </t>
  </si>
  <si>
    <t>Produit reçu sur deux palettes non conforme à nos exigences.Les palettes ne sont pas standart, et le papier est en vrac par 2000 au lieu de ramettes de 500.</t>
  </si>
  <si>
    <t>CDN Kits Visa Premier</t>
  </si>
  <si>
    <t>Le kit est vide, aucun doc à l'intérieur.</t>
  </si>
  <si>
    <t>L'édition sur les VP 110 est incorrecte. Dépôt de l'encre verte sur le tambour qui se dépose ensuite sur les encarts (encre pas encore sèche)après 400 encarts édités.</t>
  </si>
  <si>
    <t>Le Phénomène est, même s'il est anormal, tolérable dans un 1er  temps. En effet ce papier est non poreux à la demande client et a été imprimé jeudi ce qui implique un temps de séchage très court. Cela devrait s'estomper rapidement.</t>
  </si>
  <si>
    <t>Colombes</t>
  </si>
  <si>
    <t>CEP Carte a piste Retrait EUFISERV</t>
  </si>
  <si>
    <t>Une carte LBP (carte de domicialiation) a été retrouvée dans une barquette filmée de retrait Européenned (CEP)</t>
  </si>
  <si>
    <t>Voir FDNQ (JLF)</t>
  </si>
  <si>
    <t xml:space="preserve">CQUA15-05 vfr_LBP </t>
  </si>
  <si>
    <t>Une ta^che au recto toutes les deux pages. Retour du carton au stock papier</t>
  </si>
  <si>
    <t>FG art graphiques</t>
  </si>
  <si>
    <t>Produit reçu en vrac , toujours pas en ramette.</t>
  </si>
  <si>
    <t>Les cartons se trouvant en bas de la palette s'écrassent, risque d'affaissement des cartojns.</t>
  </si>
  <si>
    <t>transmi à JLF pour info</t>
  </si>
  <si>
    <r>
      <t>Il y a un CI en cour suivi par HCM. En attente de retour Client.
 FRPP N°66 du 19 juin 2013 a fait l'objet d'un rapport d'analyse qualité N° RQUA13_21 transmit au sclient. Nous allons passer sur des encarts sans micro perfos. Comme c'est déjà le cas pour Boulanger Norauto etc.... donc c'est suivi.</t>
    </r>
    <r>
      <rPr>
        <sz val="9"/>
        <color rgb="FF0070C0"/>
        <rFont val="Arial"/>
        <family val="2"/>
      </rPr>
      <t>J'ai contrôlé ce matin 25/03/2015 plusieurs cartons et j'ai constaté le défaut. j'ai envoyé des échantillons au fournisseur afin d'analyse plus précisse.</t>
    </r>
  </si>
  <si>
    <t>9 produits différents</t>
  </si>
  <si>
    <t>9 produits reçu en ACLUB tous méléngé et conditionnés sur 2 palettes mesurant 1,70 m.</t>
  </si>
  <si>
    <t>Aucune Vu avec JLF ne pose pas de problème majeur, quantité impactée très faibler.</t>
  </si>
  <si>
    <t>Transmit au service Client. Vu avec le fournisseur, il va vérifier son cahier des charges et voir si il est cohérent.</t>
  </si>
  <si>
    <t>OT LISTING 1 EX</t>
  </si>
  <si>
    <t>SAS Lebon et Vernay</t>
  </si>
  <si>
    <t>Palette trop haute par rapport au cahier des charges.</t>
  </si>
  <si>
    <t>Sobopa</t>
  </si>
  <si>
    <t>OT Elastiques  80 Mm</t>
  </si>
  <si>
    <t>Reçu 2 cartons supérieur à 15 Kg dont l'un faisait 20 Kg , non conforme au cahier des charges.</t>
  </si>
  <si>
    <t>DIAC ENV DIAC</t>
  </si>
  <si>
    <t>Publidispacth</t>
  </si>
  <si>
    <t>Produit reçcue sur des palettes 60 x 60 alors que le cahier des charges préconise des palettes standard 80 x 120. une repalettisation a été nécessaire/</t>
  </si>
  <si>
    <t>Le BL annonce84 WP avec une date d'éditiobn 03/15, hors nous avons reçu 84 WP avec du 10/14, de plus conditionner en2 carton de 42 WP faisant plus de de 15Kg chacun sans étiquettes permettant d'indentifier le produiit ainsi que les quantités.</t>
  </si>
  <si>
    <t>SO1 Contrat Porteur DARTY à Pois</t>
  </si>
  <si>
    <t>Reçu les documents dans des cartons nono indentifiés (pas d'étiquettes acev le nom du client ni du produit ni de la quantité)</t>
  </si>
  <si>
    <t>transmit au service client</t>
  </si>
  <si>
    <t>SO1 Contrat Porteur ALSOLIA DECATHLON</t>
  </si>
  <si>
    <t>transmit au servuice client</t>
  </si>
  <si>
    <t>AMD DEU-GUI-GERMAN GOLD WP</t>
  </si>
  <si>
    <t>Lors de la réception, le BL annonce 70 docs du CAM589*4, mais ce n'est pas le bon docs. Il s'aggit du CAM7799</t>
  </si>
  <si>
    <t>Transmit au service client</t>
  </si>
  <si>
    <t>La quantité indiquée sur le bon de livraison est de 200 docs, hors nous avopns reçus 1400 docs.</t>
  </si>
  <si>
    <t>Ruban plissé</t>
  </si>
  <si>
    <t>transmit au s Achat</t>
  </si>
  <si>
    <t>VIT ENCART CNAM CEAM</t>
  </si>
  <si>
    <t>Encarts tachés en bordure droiite. Tâches constatées lors du contrôle de fin d'édition</t>
  </si>
  <si>
    <t>Bande de fermeture autocollante décollée sur le dessus de l'enveloppe et d'autres collées donc impossibilitée d'inserér les cartes et le listing</t>
  </si>
  <si>
    <t>Transmit au service Achat</t>
  </si>
  <si>
    <t>Le BL annonce 1400 WP, hors nous en avons reçu 1382</t>
  </si>
  <si>
    <t>PUBLI 2</t>
  </si>
  <si>
    <t>Suite à des erreurs négatives dans le stock SFFULC, nous avons recompté quelques boîtes au hasard pour vérifier les quantités, il s'avère que sur 10 cartons (X500) il y a un manque de 505 enveloppes.</t>
  </si>
  <si>
    <t>PUBLI 3</t>
  </si>
  <si>
    <t>trasnmit au service client</t>
  </si>
  <si>
    <t>AMD FRA-WP- SBS PLATINUM</t>
  </si>
  <si>
    <t xml:space="preserve"> welcomes pack retrouvé abimé dans un carton, imposibilité de les utiliser et de les vérifier à réception</t>
  </si>
  <si>
    <t>SGC Encart Congo</t>
  </si>
  <si>
    <t>Encarts non mécanisable, micro perforations trop fragile. Encarts qui se déchirent</t>
  </si>
  <si>
    <r>
      <t>transmit au service client;=</t>
    </r>
    <r>
      <rPr>
        <sz val="9"/>
        <color rgb="FFFF0000"/>
        <rFont val="Arial"/>
        <family val="2"/>
      </rPr>
      <t>&gt;Msp nous enverra un craton avec les 18 CAM6869 manquant prochainement.</t>
    </r>
  </si>
  <si>
    <t>MSP confirme qu'il s'agit d'une erreur sur le BL, la quantité livré est exacte. Excuse du fournisseur.</t>
  </si>
  <si>
    <t>Sans encoche prévue pour la carte. Problème récurrent depuis le début de l'année.</t>
  </si>
  <si>
    <t>Page internationnale</t>
  </si>
  <si>
    <t>CEP Mailer vert FD1 ICS</t>
  </si>
  <si>
    <t>0,:10</t>
  </si>
  <si>
    <t>Trace blanches sur le papier(1 page sur 2)</t>
  </si>
  <si>
    <t>CTF Encart Sentinel Aurore</t>
  </si>
  <si>
    <t>IPBI</t>
  </si>
  <si>
    <t>Papier tuillé, nombreux bourrage sur VP110</t>
  </si>
  <si>
    <t>Transmit au service cklient.</t>
  </si>
  <si>
    <t>Il s'agit de pétouille dans le vert du logo CEP en pied de page. Ne doit pas géner la production.</t>
  </si>
  <si>
    <t>Urgence prod. Chiffrée</t>
  </si>
  <si>
    <t>Imprimerie Jason-TaboureXau</t>
  </si>
  <si>
    <t>Encre pas aaseX sèche, se dépose sur les tambours des machines et laisse des traces lors des éditions.(VP110) idem sur la 5115.</t>
  </si>
  <si>
    <t>Les encarts ont été abimés dans le transport. Le conditionnement n'est pas asseX solide et a été choqué. Conditionnement pas asseXs solide , qui a été choqué dans le transport (carton extérieur en bonétat,les coins de feuilles sont cornés, pliés et peuvent provquer des bourrage machine. le solde du lot est bloqué. utilisation du lot: 140217 qui ne présente pas de défaut.</t>
  </si>
  <si>
    <t xml:space="preserve">Pb récurrent non résolu - production transférée à SHENXEN - voir suite à donner </t>
  </si>
  <si>
    <t>lors de leur utilisation pour impression, les encarts de ce client dégagent une odeur'' chimique'' certainement liés aux encres utlisés lors de la fabrication. A long terme, je pense que cela peut-êtreX nocif pour les opérateurs.</t>
  </si>
  <si>
    <t>Pas asseX de colle sur les enveloppes, donc elles s'ouvrent.</t>
  </si>
  <si>
    <t>Imposible de trouver un plis correct, l'encart est plus fin que d'habitude et les perforations ne sont pas asseX prononcées.</t>
  </si>
  <si>
    <t>Visite prévu en septembre cheX le fournisseur, cela fera partie d'un point lors de la visite</t>
  </si>
  <si>
    <t>Idem ci-dessus 112
Le complexe ICS3 est altéré (plier et/ou froissée) au verso (Voir exemples)  Il est possible que des éditions soient parties cheX les porteurs acex ce défaut. Contrôle du stock,</t>
  </si>
  <si>
    <t>Idem ci-dessus 113-112
1/Le complexe ICS3 est altéré avant édiiton (Voir exemples) 2 /Avant édition : trace de bande de papier sous le complexe ICS3 - 1Il est possible que des éditions soient parties cheX les porteurs acex ce défaut. Contrôle du stock,</t>
  </si>
  <si>
    <t>Les rubans ne sont pas asseX serrés, ils se déroulent pendant la production ce qui bloque la machine. (Uniquement sur DC 9000)</t>
  </si>
  <si>
    <t>Suite à un problème d'enroulement sur cette même référence la semaine passée, une commande de remplacement de 50 rouleaux a été passé. Dès réception, j'ai effectué un contrôle et j'ai constaté le même problème, à savoir un enroulement pas asseXs serré sur les 5 paquets de 10 rouleaux.</t>
  </si>
  <si>
    <t>Imprimerie GuebleX</t>
  </si>
  <si>
    <t>Décallage visuel du verso en horXontal, ce qui provoque une impression du numéro dans la réseve blanche du code à barre. Ce problème est aléatoire.</t>
  </si>
  <si>
    <t>AMD NLD-GUI-Insert HERTX Flying Blue Silver</t>
  </si>
  <si>
    <t>H:\X - Archive_Dossiers_Info_annee\Annee-2013\3_Rapports d'analyse 13\RQUA13_21.pdf</t>
  </si>
  <si>
    <t>Papier taché en haut cpôté droit. Sur impression du textXe papier viXerge</t>
  </si>
  <si>
    <t>Transmit au service Acaht</t>
  </si>
  <si>
    <t>BNA Encart Axa Visa Classic et Premier (NEG)</t>
  </si>
  <si>
    <t>Présence d'étiquettes au milieu des encarts vierges</t>
  </si>
  <si>
    <t>Enveloppes pas collées sur le côté</t>
  </si>
  <si>
    <t>Divers produits</t>
  </si>
  <si>
    <t>Palette et cartons détériorés lors de la réception</t>
  </si>
  <si>
    <r>
      <t xml:space="preserve">transmit au service Client 
</t>
    </r>
    <r>
      <rPr>
        <sz val="8"/>
        <color rgb="FFFF0000"/>
        <rFont val="Arial"/>
        <family val="2"/>
      </rPr>
      <t xml:space="preserve">Amex a été prévenu du problème survenu lors de cette livraison.
Je viens d’avoir la confirmation que la société MSP fournisseur de documents Amex va changer de transporteur lors des prochaines livraisons.
</t>
    </r>
  </si>
  <si>
    <t>Papier tuillé et bourage toutes les 10 pages peu importe l'imprimante utilisé.</t>
  </si>
  <si>
    <t>BNCR 39258</t>
  </si>
  <si>
    <t>Le bordereau de livraison n'a pas été fourni lors de la réception, réceptionné 2232 au lieu de 2304. De plus une des palettes était mal condotionnée ce qui a occasionné la chute d'un carton lors du rangement de celle-ci.</t>
  </si>
  <si>
    <t>CIB</t>
  </si>
  <si>
    <t>CEM MAILERS HYDALAM GE</t>
  </si>
  <si>
    <t>Le complexe HYDALAM est déterioré et l'édition du code fait apparaitre 2 traits blancs (Edition du lot sur les deux machines) Nous avons détruit le carton.</t>
  </si>
  <si>
    <t>JLF attend les tests pour analyse.</t>
  </si>
  <si>
    <t>ruban plissé</t>
  </si>
  <si>
    <t>Nouvelle livraison encarts CNAM CEAM Vitale, plus grosse quantité utilisée. 60000 reçu en carton de 500 =&gt; 3 fois plus de manipulation.</t>
  </si>
  <si>
    <t>BNCR 2015-04-07 DATA</t>
  </si>
  <si>
    <t>Contrôle en cours.Voir BNCR</t>
  </si>
  <si>
    <t>Contrôle des cartes en production:
Crates vierges: RAS contrôle visuel et passage sur l'outil de contrôle du galbe CQM (1,5mm)
Cartes après passage NBS:léger galbe dans la longueur, passage sur l'outil CQM. RAS
carte embossées:léger galbe dans la largeur , passage sur l'outil CQM(2,5mm)RAS.
Il s'agit surement d'un problème de déformation suite au passage en machine, augemtation importante de la température provoquant ce tuilage.</t>
  </si>
  <si>
    <r>
      <t>Cartes galbées donc mauvaiser prise de carte par les Kern = beaucoup d'éjections;; transfert au manuel, le problème de prise de carte dans les matching tool. Perte de temps.</t>
    </r>
    <r>
      <rPr>
        <sz val="9"/>
        <color rgb="FFFF0000"/>
        <rFont val="Arial"/>
        <family val="2"/>
      </rPr>
      <t xml:space="preserve"> 1 heures par jour !</t>
    </r>
  </si>
  <si>
    <t>OT Danemark</t>
  </si>
  <si>
    <t>Support avec date 01/15 au verso: le GFX n'accroche pas sur la virgule overlay quel que soit le code chauffe. Essayé sur plusieurs machine.</t>
  </si>
  <si>
    <t>TOT LTO NL_37</t>
  </si>
  <si>
    <t>Le GFX n'accroche pas sur la virgule overlay quel que soit le code chauffe (support au 11/01)</t>
  </si>
  <si>
    <t>Trier le vieux stock de 2011 et vérifier si d'autres OF sont présent pour réaliser 1 test en production avec le GFX actuel.
Faire 1test avec les cartes NOK et 1 GFX de type PSA. (OK)</t>
  </si>
  <si>
    <t>FDBQ en cours de rédaction</t>
  </si>
  <si>
    <t>OT BULLE 150*215</t>
  </si>
  <si>
    <t>Bulles collées, imposible à ouvrir ou déchirées</t>
  </si>
  <si>
    <t>Transmit au service Achat.</t>
  </si>
  <si>
    <t>Plastipost statique</t>
  </si>
  <si>
    <t>Cont¨Rle des différents stock.Le lot 141230 est inutilisable, le lot 300515 est quand à lui de qualité satisfaisnte et peut-être utlisé. J. Mutin fait bloquer le lots141230.</t>
  </si>
  <si>
    <r>
      <t xml:space="preserve">Papier tuilé provoquant des bourrage machine lors de l'impression. Après contrôle sur étagère de 12000 pages sur les 40000 en stock, il s'avère que l'ensemble de la livraison est impacté. Le contrôle visuel fait ressortir un galbe important en bord de feuille: jusqu'à 12 millimètre sur le haut du carton (non tassé) et 7 millimètre en fond de boîte. il y a un risque de problème lors du passage dans les écluses sur les machines d'appairage automatique et de mise sous plis. Le temps de production est multiplié par avec une quantité importante de rebuts encarts.
</t>
    </r>
    <r>
      <rPr>
        <sz val="8"/>
        <color rgb="FF0070C0"/>
        <rFont val="Arial"/>
        <family val="2"/>
      </rPr>
      <t xml:space="preserve">Le client nous demande d’utiliser 1325836 CTF ENCART BUT FINBA pour les créations en attendant la livraison de nouveaux supports. Le renouvellement du 17/03 reste bloqué.
Nous espérons une livraison le 18/05
</t>
    </r>
    <r>
      <rPr>
        <sz val="8"/>
        <color rgb="FFFF0000"/>
        <rFont val="Arial"/>
        <family val="2"/>
      </rPr>
      <t xml:space="preserve">.Le lot reçu le 29/05 est conforme et peut être utilisé.
</t>
    </r>
  </si>
  <si>
    <t>AMD FRA-WP- Welcome Pack Platinum</t>
  </si>
  <si>
    <t>WP sans encoche pour placer les cartes</t>
  </si>
  <si>
    <t>Transmit au service client. Note N°0603 de S. Lequet laisser les cartes sur encarts, le fournisseur doit livrer des produits conforme.</t>
  </si>
  <si>
    <t>PQUA15-04</t>
  </si>
  <si>
    <t>BNCR 398632</t>
  </si>
  <si>
    <t>Les encarts ne sont pas tous découpés au même endroit, ce qui provoque des problèmes avec le pli pendant le passage sur KERN.Obligé de changer plusierus fois de réglage du pli pe,da,t la production. Ce qui entraine une perte de temps et des bourrages.</t>
  </si>
  <si>
    <t xml:space="preserve">problème peu important par rapport à la quantité livrée. Vu avec JLF, </t>
  </si>
  <si>
    <t>VIT Encart MGEL CEAM</t>
  </si>
  <si>
    <t>Seuls les 4 4 premiers encarts de la ramette correspopndent à la référence inscrite. Le reste de la ramette contient des encarts de référence 1181926.</t>
  </si>
  <si>
    <t>Les autocollants ne s'enlèvent pas. On est  obligé de découper les étiquettes , de plus certaines n'avaient pas de colle.</t>
  </si>
  <si>
    <t>CCS Encart Création ATTIJARIWAFA Bank Europe</t>
  </si>
  <si>
    <t>CCS Encart Renouvellement ATTIJARIWAFA Bank Europe</t>
  </si>
  <si>
    <t>CCS</t>
  </si>
  <si>
    <t>Reçu les encrats mélangés des encarts REN étaient dans des cartons CRE et vice versa.</t>
  </si>
  <si>
    <t>Vérification des différents stocks, dans les cartons livrés par le fournisseur, il y avait les deux sortes d'encarts .la différence de visuel entre les duex réf. Est très faible: une phrase en plus sur les encart Création.</t>
  </si>
  <si>
    <t>GERCOM</t>
  </si>
  <si>
    <t>On ne voit plus le nom de la banque</t>
  </si>
  <si>
    <t>HSF KIT VISA PREMIER</t>
  </si>
  <si>
    <t>Le kit contient 2 guides au lieu 1 et une note</t>
  </si>
  <si>
    <t>Auvune</t>
  </si>
  <si>
    <t>CEP Coffret Platinum</t>
  </si>
  <si>
    <t>BOUTAUX</t>
  </si>
  <si>
    <t>Conformement à la demande du client, nous allons organiser le tri par  intérimaire . Selon le standard de contrôle il faut contrôler 200 coffrets sur le soldes de 5992</t>
  </si>
  <si>
    <t xml:space="preserve">Pour CEP FRPP 113 : le client est informé et demande un échantillonnage de 50 coffrets Platinum pour avertir Visa responsable de ces appro. </t>
  </si>
  <si>
    <t>SDV</t>
  </si>
  <si>
    <t>APF ETQ BAGAGES ABONNEMENT</t>
  </si>
  <si>
    <t>Les quantité ne correspondent au BL</t>
  </si>
  <si>
    <t>APF LANIERE</t>
  </si>
  <si>
    <t>CEP Guides  VUP INFINITE</t>
  </si>
  <si>
    <t>Reçu 1 carton de 20 kg</t>
  </si>
  <si>
    <t>500 encarts LCAH SILVER 1179166 ont été retrouvés dans un carton d'encarts LCAH GOLD 1169460</t>
  </si>
  <si>
    <t>RQUA15_05</t>
  </si>
  <si>
    <t>Enveloppes trop statique qui ne s'ouvrent pas</t>
  </si>
  <si>
    <t>Transmit à JLF pour FDNQ</t>
  </si>
  <si>
    <t>NTX Visa Electron BP R6Patché</t>
  </si>
  <si>
    <t>Enveloppe statique difficulter à insérer la cartes à l'intérieur.</t>
  </si>
  <si>
    <t>PQUA15_06</t>
  </si>
  <si>
    <t>CDN Coffret Infinite Fenetre Crystal</t>
  </si>
  <si>
    <t>Stylo cassé/ boîte qui ne se ferme pas.</t>
  </si>
  <si>
    <t>Tache sur le logo</t>
  </si>
  <si>
    <t>Transmit au service Client</t>
  </si>
  <si>
    <t>Amex Base Gold Charge SKU Dual</t>
  </si>
  <si>
    <t>Décalage du panneau signature en vertical, ce qui génère un positionnement des données INDENT au verso, donc des rebuts.</t>
  </si>
  <si>
    <t>CTF ENC BNP</t>
  </si>
  <si>
    <t>Recu en vrac dans des cartons de 1000</t>
  </si>
  <si>
    <r>
      <t xml:space="preserve">Contrôle d'une partie du stock afin de débloquer la production. Prévoir un intérimauire pour le tri </t>
    </r>
    <r>
      <rPr>
        <sz val="9"/>
        <color rgb="FFFF0000"/>
        <rFont val="Arial"/>
        <family val="2"/>
      </rPr>
      <t>.Contrôle de 1000 cartes au coffre, prélevées dans deux livraisons différentes. La mesure de la distance haut du pavé signatuire et haut de la carte est conforme au BAT (19mm). nous attendons d'avoir une récurence plus importante avant d'intervenir.</t>
    </r>
  </si>
  <si>
    <t>Transmit au service acaht.</t>
  </si>
  <si>
    <t>Amex Card Rat SBS Platinum SKU Dual</t>
  </si>
  <si>
    <t xml:space="preserve">Lors du déballage de la barquette, certaine cartes sont collées les unes aux autres par le coin supérieur droit (recto)
Le Plastique s’arrache et l’aspect n’est correct.
</t>
  </si>
  <si>
    <r>
      <t>Tri des 3538 cartes en stock, il n’y a pas d’autre carte impactée.</t>
    </r>
    <r>
      <rPr>
        <b/>
        <sz val="9"/>
        <color rgb="FFFF0000"/>
        <rFont val="Arial"/>
        <family val="2"/>
      </rPr>
      <t xml:space="preserve"> Peut-on mettre les cartes mauvaises en rebut ?</t>
    </r>
  </si>
  <si>
    <t>PHOTOS</t>
  </si>
  <si>
    <t>AMD ESP-WP-WELCOME PACK PLATINUM</t>
  </si>
  <si>
    <t>la couverture du WP 6838 espagnol est très frangile: un des 3 côtés à coller manque souvent ou la pliure est déchirée.
L'encadrement réservé à glisser la carte est trop petit, on a des difficulté d'y faire entrer la carte.</t>
  </si>
  <si>
    <t>AMD ESP-GUI-Flyer Puntos MR</t>
  </si>
  <si>
    <t>Le BL annonce le CAM 5894 , hors il s'avère que physiquement c'est le CAM 7637 qui a été trouvé, en revange la désignation et les quantités correspondent.</t>
  </si>
  <si>
    <t>Transmit au service client. Le BL corrigé a été transmit .</t>
  </si>
  <si>
    <t>Il y a un souci avec les encarts de la banque postale. Les micro-perforations ne sont pas toujours au même endroit d'un paquet à l'autre. Ce qui engendre des bourage et/ou unj froissage de l'encart dans le sens verticale et un pli horrible.</t>
  </si>
  <si>
    <t>Transmit au sclient.</t>
  </si>
  <si>
    <t>AMEX juin 15\_CP_DIFFERENCE_POSITION_PANNEAU_PN654_AX1302962-A_25_06_2015.jpg</t>
  </si>
  <si>
    <t>Transmit au service achat et JLF Lot bloqué le 26/06/2015.</t>
  </si>
  <si>
    <t>PQUA15_07</t>
  </si>
  <si>
    <t>CEP Coffret Platinum Business</t>
  </si>
  <si>
    <t>Pas de fond pour mettre la carte</t>
  </si>
  <si>
    <t>Transmit au sercive Client.</t>
  </si>
  <si>
    <t>SOGESMA</t>
  </si>
  <si>
    <t>SIG ENC RENAULT NOUVEAU LOGO</t>
  </si>
  <si>
    <t>Micro coupure trop prononcées, conséquence le papier se déchire au cours du passage en machine.</t>
  </si>
  <si>
    <t>Transmit au service client. Contrôle sur étagère au stock papier, 4000/5000 NOK. Prévoir un tri du lot.
Demander une nouvelle livraison conforme au Client.</t>
  </si>
  <si>
    <t>Décallage du panneau signature en vertical.</t>
  </si>
  <si>
    <t>Transmit à JLF et RB pour action.</t>
  </si>
  <si>
    <t>Ce matin imposible de trouver un pli correct pour les ''Cré'', 56. Les encrats ont différents formats + micro perforrations jamais à la même place. Perte de temsp Méca + manuel sur un client important. Nous avons fini les ''Cré '' à 10 h 30 au lieu de 6:00</t>
  </si>
  <si>
    <t>Nous avons reçu 7 palettes de csg dont 6 qui mesuraient 1,60 m, elle ne respectectaient le cahier des charges qui indique une hauteur maximum de 1,30 M.</t>
  </si>
  <si>
    <t>VIT Depliant CEAM</t>
  </si>
  <si>
    <t>Trasmit au service client. Des paquets entier (Banderollés) sont impactés par ce problème. Cependant il n'y a aucun impact, mis à part le tri, sur la production. L'envoi en l'état ne me parait pas problématique.</t>
  </si>
  <si>
    <t>doc CEAM 1181972 plié dans le mauvais sens</t>
  </si>
  <si>
    <t>BNP Visa Classic BDB Dual V3.0</t>
  </si>
  <si>
    <t>Décalage du fond de carte</t>
  </si>
  <si>
    <t>CQUA15-09</t>
  </si>
  <si>
    <t>Tri du lot incriminé.
Réclamation client.</t>
  </si>
  <si>
    <t>ACV ENC LCAH Favorite Guest Business</t>
  </si>
  <si>
    <t>Les encarts vierges sont tachés dans le carton</t>
  </si>
  <si>
    <t>Reçu en cartons d'encarts co,nditionnés en 12500 au lieu de 500.</t>
  </si>
  <si>
    <t>Nous rencontrons un problème avec les encarts SIGMA, impossible de trouver un pli correct suite à nouvelle livraison.</t>
  </si>
  <si>
    <t>Les cratons vérifiés hier sont conforme, le papier est aliogné dans les carons et les microcoupures ne sont pas trop marquées.</t>
  </si>
  <si>
    <t>Reçu des  palettes de 1,72 m au lieu de la dimension requis par le cahier des charges.</t>
  </si>
  <si>
    <t>Transmit au service achat qui contacte le fournisseur.</t>
  </si>
  <si>
    <t>Courriel RB</t>
  </si>
  <si>
    <t>TOT TANKKARTE GOLD SVG_90</t>
  </si>
  <si>
    <t>Mauvaise impression GFXdu nom du pays en haut à gauche de la carte dû au support.</t>
  </si>
  <si>
    <t>117/07</t>
  </si>
  <si>
    <t>Total\TR problème dépose nom pays.htm</t>
  </si>
  <si>
    <t xml:space="preserve"> Le client est prévenu, sur un autre type de support.'' on dois produire sur ces support. En cas de retour les cartes serontproduite à nouveau.'' Pouvons nous mettre en place le même dispositif pour celle-ci? En attendant un nouvelle production d'OT Danemark</t>
  </si>
  <si>
    <t>Transmit au service Clinet</t>
  </si>
  <si>
    <t>Reçu sur des palettes non conformes :80x60</t>
  </si>
  <si>
    <t>Livraison de 200000 cartes ACCOR CALSSIC, dans une des 2 palettes il y avait un carton de 2000 cartes abimées au milieu de la palette. Donc imposssible à voir à la réception car la palette a été refilmée.</t>
  </si>
  <si>
    <t>A CLUB Livraison juillet 2015</t>
  </si>
  <si>
    <t>BN5 DEPLIANT EDIPUB  MN 9666</t>
  </si>
  <si>
    <t>Noue étions en rupture de ce document fourni par le client. Au réapprovisionnement je constate que le conditionnement de ces guides provoque un galbedes docs, ce qui pénalise fortement leur utilisation mécanique (au niveau de la Bell Howell) nous perdons beaucoup de temps pour rendre ces documents utilisables.</t>
  </si>
  <si>
    <t>Transmi au service client.</t>
  </si>
  <si>
    <t>SWS Green/Gold Migration Pack French</t>
  </si>
  <si>
    <t>SWISSCARD</t>
  </si>
  <si>
    <t xml:space="preserve">IHR Kontack </t>
  </si>
  <si>
    <t>SWS Green/Gold Migration Pack German</t>
  </si>
  <si>
    <t>BNCR FRPP 148-2015</t>
  </si>
  <si>
    <t>BNCR FRPP 147-2015</t>
  </si>
  <si>
    <t>RQUA15_13.pdf</t>
  </si>
  <si>
    <t>CSG POCH CARTE BLEUE VISA 135517</t>
  </si>
  <si>
    <t>Manque le guide et le flyers dans les pochettes.</t>
  </si>
  <si>
    <t>Faire trier le lot défectueu par un intérimaire, compter 2 jours de travail. Voir RQUA15_
Le client présent sur le site à signé la dérogation et autorise le tri par un intérimaire.</t>
  </si>
  <si>
    <t>Dépôt de bleu lors de l'arrachage de la languette des enveloppes.</t>
  </si>
  <si>
    <t>Transmit au service achat.</t>
  </si>
  <si>
    <t>retrpuvé 2 coffrets Business dans un carton Platinium (le carton étit scotché)</t>
  </si>
  <si>
    <t>H</t>
  </si>
  <si>
    <t>NTX Visa Classic B.Pop Dual V3.0</t>
  </si>
  <si>
    <t>Les puces sont altérées, mais la perso se fait quand même.</t>
  </si>
  <si>
    <t>CQUA15-10</t>
  </si>
  <si>
    <t>Contrôle du stock. Tri de 5838 cartes afin de sécuriser plusieurs jours de production. Prévoir le tri de l'intégralité de ces cartes ou un retour fournisseur.
Tri en cous par une intérimaire. (03/08/2015)</t>
  </si>
  <si>
    <t>ACV ENC LCAH PLATINUM</t>
  </si>
  <si>
    <t>Selon des cas tout à fait aléatoire, les cartons que nous recevons du stock papier entrainent des bourrages papier dans notre machine ''VP5115''  (celle qui a la plus grande capacité en vitesse) et ralentissent donc énormément de retard sur la production.</t>
  </si>
  <si>
    <t>ACV ENC LCAH SOFITEL CLASSIC</t>
  </si>
  <si>
    <t>Stries horzontales sur le ruban ==&gt; gravure de mauvaise qualité. Lot de production 51050</t>
  </si>
  <si>
    <t>Scan</t>
  </si>
  <si>
    <t>D</t>
  </si>
  <si>
    <t>Transmit au service Achat.mise en prison des rouleaux impactés. Tri effectué par les gestionnaires du stock carte.</t>
  </si>
  <si>
    <t>Amex Austrian Centurion DI</t>
  </si>
  <si>
    <t>008SA00042568</t>
  </si>
  <si>
    <t>OT Shenzen</t>
  </si>
  <si>
    <t>Trace blanche ou rayure au dessus du 4DBC.</t>
  </si>
  <si>
    <t>1er tri effectué par les gestionnaire du stock carte. L'ensemble de la production est impactée. Placer le lots en prison.</t>
  </si>
  <si>
    <t>FDNQ 11 2015</t>
  </si>
  <si>
    <t>AMEX</t>
  </si>
  <si>
    <t>L'encre du logo "banque Postale" déteint sur le tambour photoconducteur de VP 110. problème déjà vu au paravant.</t>
  </si>
  <si>
    <t>R.B est en contact avec le fournisseur sur le sujet.</t>
  </si>
  <si>
    <t>SGBC ADVANS</t>
  </si>
  <si>
    <t>SGBC</t>
  </si>
  <si>
    <t>Manque la piste sur les cartes de la dernoère livraison</t>
  </si>
  <si>
    <t>Erreur service client OTD(KR) qui a validéle proof OT Danemarc sanns le panneau de signature les cartes vont être reournées. (JCB)</t>
  </si>
  <si>
    <t>Manque des documents dans les pochettes, obligé de trier le cartons.</t>
  </si>
  <si>
    <t>Du Sofitel silver (1179164) se trouve dans des cartons à la place des encarts Loyalty silver.</t>
  </si>
  <si>
    <t>Défaut papier au verso</t>
  </si>
  <si>
    <t>Les enveloppes sont collées entre elles. Imposible de les séparer</t>
  </si>
  <si>
    <t>Transmit à JLF. Pour action fournisseur.</t>
  </si>
  <si>
    <t>transmit au service Clinet. Le client à informé son fournisseur.(Courriel JM du 02/09/2015)</t>
  </si>
  <si>
    <t>Papier tuilé,</t>
  </si>
  <si>
    <t>SO1 Encart Castorama E2 FPM-114-122015</t>
  </si>
  <si>
    <t>Nous avons reçu des cartons de 1750, soit 3 ramettes de 500 + 1 de 250. Informatiquement, il nous est impossible de rentrer 2 multiples différents par carton. De plus le palettes ne correspondent pas au cahier des charges (trop petite)</t>
  </si>
  <si>
    <t>S01 Encart Castorama E1 FP-114-122015</t>
  </si>
  <si>
    <t>Caxton</t>
  </si>
  <si>
    <t>Le ruban Encrasse les têtes GFX toutes les 100 cartes environ.</t>
  </si>
  <si>
    <t>Le logo sur la carte a un peu de relief, ce qui génère des manques lors de l'impression de GFX rouge sur le Sickers.</t>
  </si>
  <si>
    <t>Analyse en cours</t>
  </si>
  <si>
    <t>Transmit à JLF. Pour action fournisseur.le fournisseur sera le site cette semaine.</t>
  </si>
  <si>
    <t>Les enveloppes ont le côté gauche du verso qui n'est pas collé.</t>
  </si>
  <si>
    <t>Transmit au service,. A surveiller</t>
  </si>
  <si>
    <t xml:space="preserve"> 2 types de pochettes différentes dans le même cartopn.+ dans l'un des types de pochettes mauvais documents.</t>
  </si>
  <si>
    <t>CEP Visa Platinum Dual V3.0</t>
  </si>
  <si>
    <t>Pb d'impression de la mention ''carte de crédit'' généré par la déformation du plastique à côté de la vignette puce. Cette déformation est liée à la connextion de l'antenne et de la puce.</t>
  </si>
  <si>
    <t>Transmit au service client pour action.</t>
  </si>
  <si>
    <t>RQUA15_18</t>
  </si>
  <si>
    <t>RQUA15_17</t>
  </si>
  <si>
    <t>RQUA15_19</t>
  </si>
  <si>
    <t>Amex French AirFrance Gold Revitalised DI</t>
  </si>
  <si>
    <t>Livraison des cartes Amex, Impression des cartes mal cenn.rée</t>
  </si>
  <si>
    <t>H:\Année-2015\3_Rapports analyses 15\RQUA15_20.pdf</t>
  </si>
  <si>
    <t>Contrôle sur étagère, test en production.</t>
  </si>
  <si>
    <t>Transmit au service clinet pour action</t>
  </si>
  <si>
    <t>OT plis scellés 12P</t>
  </si>
  <si>
    <t>Les mivro-coupures sont trop prononcées à certain endroit de la page.
Cela génère de la casse lors de l'édition et/ou l'ordipliage.</t>
  </si>
  <si>
    <t>Transmit à JLf</t>
  </si>
  <si>
    <t>Les enveloppes se coincent et se déchirent dans la machine. Passage sur un machine, le problème est le même.</t>
  </si>
  <si>
    <t>..\DQUA-15-04.xls</t>
  </si>
  <si>
    <t>On observe le petit côté de l'enveloppe mal scellé, qui semble être une des cuses de cette anomalie. Le reco collé au dos de l'enveloppe semble accentuer le phénomène. En attente instruction clients pour un 2ème lot. Dérogation de la poste pour affranchir à l'envers. (LT; KB)</t>
  </si>
  <si>
    <t>transmit au service client. A surveiller et voir l'évolution.</t>
  </si>
  <si>
    <t>Les encarts sont tous tordus, ondulés, tuilés.</t>
  </si>
  <si>
    <t>SO1 Encart DARTY à Pois</t>
  </si>
  <si>
    <t>Sur cette nouvelle livraison, les encarts sont finet sur papier reclyclé. La prise de papier est ok, l'édition est ok le gros Pb est en sortie lors de l'empilage.</t>
  </si>
  <si>
    <t>La pesée du paier de l'ancienne livraison et de la nouvelle laisse aparaitre une différence de 25 gr/m². Il faut faire un tets avec la nouvelle livraison 150828.</t>
  </si>
  <si>
    <t>transmit au service Clinet. Le client fait reprendre la marchandise et fait livrer un produit conforme.</t>
  </si>
  <si>
    <r>
      <t xml:space="preserve">Transmit au service client </t>
    </r>
    <r>
      <rPr>
        <sz val="9"/>
        <color rgb="FFFF0000"/>
        <rFont val="Arial"/>
        <family val="2"/>
      </rPr>
      <t>Le fournisseur reprends les palettes et les reconditonne.</t>
    </r>
  </si>
  <si>
    <t>Transmit au service client Le fournisseur reprends les palettes et les reconditonne.</t>
  </si>
  <si>
    <r>
      <t>Rattaché à FRPP 182 transmit au service Clinet.</t>
    </r>
    <r>
      <rPr>
        <sz val="9"/>
        <color rgb="FFFF0000"/>
        <rFont val="Arial"/>
        <family val="2"/>
      </rPr>
      <t xml:space="preserve"> Le client fait reprendre la marchandise et fait livrer un produit conforme.</t>
    </r>
  </si>
  <si>
    <r>
      <t>transmit au service client</t>
    </r>
    <r>
      <rPr>
        <sz val="9"/>
        <color rgb="FFFF0000"/>
        <rFont val="Arial"/>
        <family val="2"/>
      </rPr>
      <t xml:space="preserve"> Transmit au service client Le fournisseur reprends les palettes et les reconditonne.</t>
    </r>
  </si>
  <si>
    <t>CRF Scratch Code World Elite MCD FaF</t>
  </si>
  <si>
    <t>S2P</t>
  </si>
  <si>
    <t>SI2T</t>
  </si>
  <si>
    <t>Bavure d'impression au verso de l'encart."ligne"noir centrée dezscandant du haut de la feuille sur environ 10 cm</t>
  </si>
  <si>
    <t>Accentiv</t>
  </si>
  <si>
    <t>Le rainurage (pré-pliure) semble trop prononcé et provoque des bourrages à répétition quelques soit la machine utiliosée.</t>
  </si>
  <si>
    <t>ACV Encart LCAH Ibis Business</t>
  </si>
  <si>
    <t>Porto Franco</t>
  </si>
  <si>
    <t>TOTAL RAFF RED CARD_77</t>
  </si>
  <si>
    <t>Flèche manquante sur certaines cartes.</t>
  </si>
  <si>
    <t>..\5_FDNQ 15\FDNQ Cartes 15\CQUA15-13 Total 1079183.doc</t>
  </si>
  <si>
    <t>Transmit à JLF pour action Fournisseur.</t>
  </si>
  <si>
    <t>Gemalto</t>
  </si>
  <si>
    <t>20 colis livrés abimés et en vrac par Choronopost. Nous avons donc du tout mettre sur palette afin de pouvoir faire l"entrée en stock.</t>
  </si>
  <si>
    <t xml:space="preserve">BNCR 42812 </t>
  </si>
  <si>
    <r>
      <t xml:space="preserve">Contrôle sur étagère, dans les paquets contrôlés, il y a des trace et un léger fond gris.Transmit au service client pour action.
</t>
    </r>
    <r>
      <rPr>
        <sz val="9"/>
        <color rgb="FFFF0000"/>
        <rFont val="Arial"/>
        <family val="2"/>
      </rPr>
      <t>Nous avons également vérifié les autres lots en stock.
Après contrôle de la totalité du stock prélèvement dans chaque ramette de 50 :
• Lot : 150917, les 20 ramettes sont impactées par le défaut et ne peuvent être utilisées en l’état.  
• Lot : 150701, 4 ramettes ont été écartées pour les mêmes raisons.</t>
    </r>
  </si>
  <si>
    <t>CPS Technologie</t>
  </si>
  <si>
    <t>Nouvelle livraison: tous les inserts de ce carton ont des nuances de couleurs différentes.</t>
  </si>
  <si>
    <t xml:space="preserve">                                            </t>
  </si>
  <si>
    <t>CDN Brochure Visa Infinite LE CLUB</t>
  </si>
  <si>
    <t>Reçu les cartons sans étiquette d'identification. De plus le bon de livraison ne correspond pas à la quantité livrée.</t>
  </si>
  <si>
    <t>Rien</t>
  </si>
  <si>
    <t>Transmit au service vclinent pour action.</t>
  </si>
  <si>
    <r>
      <t xml:space="preserve">Transmit au service client. Voir avec le client si il y a un problème à utiliser ces document en l'état.
Retour Client ne pas utliser ces documents. Attente d'une nouvelle livraison.
</t>
    </r>
    <r>
      <rPr>
        <sz val="9"/>
        <color rgb="FFFF0000"/>
        <rFont val="Arial"/>
        <family val="2"/>
      </rPr>
      <t xml:space="preserve">Pour information le client me demande de renvoyer cette livraison défectueuse. Afin de mutualiser les transports comme nous devons recevoir la nouvelle livraison le 05/10 je lui ai demandé si il ne serait-il pas possible qu’il puissiez faire le nécessaire avec le transporteur afin qu’à réception de cette nouvelle livraison nous puissions lui remettre la livraison défectueuse pour retour chez le fournisseur ?
J’attends le retour du client à suivre.
</t>
    </r>
  </si>
  <si>
    <t>Reçu en ramette de 250</t>
  </si>
  <si>
    <t>Recu en ramette de 250</t>
  </si>
  <si>
    <t>Mauvaise qualitée de gravure GFX</t>
  </si>
  <si>
    <t>CSG POCH GOLD MASTERCARD 135512</t>
  </si>
  <si>
    <t>Il manque le doc gold mastercard</t>
  </si>
  <si>
    <t>11539
11664
11844</t>
  </si>
  <si>
    <t>Mauvaise qualité de la gravue GFX sur la Virgule</t>
  </si>
  <si>
    <t>Nous rencontrons un problème avec les enveloppes standard Oberthur suite à un changement de fournisseur. Avant nous avions des enveloppes du fournisseur GPV qui étaient très bien, depuis que nous utilisons les neveloppes du fournisseur BONG les arrêts machines se multiplient. le problème est surtout au niveau du rabat de l'enveloppe(mauvais collage, ne se rabat correctement) il serait bien à l'avenir de ne pas changer uj produit qui marche bien.</t>
  </si>
  <si>
    <t>Les test effectués ce jour ne mùontrent pas de difficulté particulière. À surveiller.</t>
  </si>
  <si>
    <t>Tache rouge au verso</t>
  </si>
  <si>
    <t>nous rencontrons un problème avec les enveloppes Oberthur sur le lot SG CSGTF15011404. Les enveloppes ne collent pas pas suffisament et/ou fondt un bourrelet une fois sorties de la machine. J'ai testé avec une autre réf. D'enveloppe pas de problème.</t>
  </si>
  <si>
    <t>Mise en place d'un test sur la B&amp;H des mailers en configuaretion SG REN.</t>
  </si>
  <si>
    <t xml:space="preserve">Note QUA15_28 </t>
  </si>
  <si>
    <t>BOA Burkina</t>
  </si>
  <si>
    <t>BOABUR Visa Libra Chrys V2.5</t>
  </si>
  <si>
    <t>Logo VISA aux contours flous et violet plutôt que bleu. Lot non produit et bloqué.</t>
  </si>
  <si>
    <t>Dérogation carte BOA FRPP 207.pdf</t>
  </si>
  <si>
    <t>Contrôle du lot en stock. Toutes les cartes sont impactées. Demande de dérogation   ==&gt;  R.A.</t>
  </si>
  <si>
    <t>CSG POCH PREMIER REN 135504</t>
  </si>
  <si>
    <t>Dans le carton il y avait des pochettes CRE et REN</t>
  </si>
  <si>
    <t>Raccord au milieu duy ruban. Ce qui faiy planter la machine et génère un rebut.</t>
  </si>
  <si>
    <t>transmit au service acaht</t>
  </si>
  <si>
    <t>NTX Visa Platinum Business Dual Palatine V3.0</t>
  </si>
  <si>
    <t>Defaut d'impression du logo CBN au verso</t>
  </si>
  <si>
    <t>Tri de la totalité des cartes en stock.
-OF:272294=&gt;374 NOK + 125 AC
-OF: 298461 =&gt; 433 NOK + 55 AC.
En attente de retour de Vitré sur les diemnsion et (ou) la norme utilisé.</t>
  </si>
  <si>
    <t>Enveloppes collées</t>
  </si>
  <si>
    <t>Contrôle de plusieurs cartons sur étagère, RAS.</t>
  </si>
  <si>
    <t>Coffret défectueux, mal collés. Collé trop bas, on ne peut pas inséer les docs ou bien carrement pas collé.</t>
  </si>
  <si>
    <t>CEMBRA</t>
  </si>
  <si>
    <t>CEMBRA TEMPS CARD</t>
  </si>
  <si>
    <t>réception de cartes en provenace de du fournisseur SIMONAS CARDS par le transporteur DHL, un carton abimé avec 176 cartes inutilisablee.</t>
  </si>
  <si>
    <t>transmit au service client. Pour action.</t>
  </si>
  <si>
    <t>RQUA15_32 CEMBRA DHL</t>
  </si>
  <si>
    <t>\BNCR 1331676.xls</t>
  </si>
  <si>
    <t>AMD NLD-WP- Platinum Revite NL</t>
  </si>
  <si>
    <t>Reçu 5 vartons de WP , les produits ne sont pas indiqués sur le BL</t>
  </si>
  <si>
    <t>MATCH POCHS + MEMO CARBURANTS ENTREPRISE</t>
  </si>
  <si>
    <t>Match</t>
  </si>
  <si>
    <t>STIMAGE'E</t>
  </si>
  <si>
    <t>Les pochettes étaient livrées en vrac dans les cartons. Nous avons du les reconditionner par 50.</t>
  </si>
  <si>
    <t>NTX mailers ICS groupe Natexis/BP</t>
  </si>
  <si>
    <t>Le complexe ICS3 n'est pas présent sur les pages. (voir exemple)
1- les pages collent entre elles lors de la découpe.
2- Pas de micropliure.</t>
  </si>
  <si>
    <t>Manquent2documents dans les pochettes, seules les conditions générales des cartes bancaires sont présentes.</t>
  </si>
  <si>
    <t>Galbe en bas de carte qui génère un manque lors l'impression GFX</t>
  </si>
  <si>
    <t>Transmit au service client. Analyse en cours</t>
  </si>
  <si>
    <t>FRPP 216\IC3 FRPP 216.pdf</t>
  </si>
  <si>
    <t>Transmit à JLF. Retour de 100000 mailers chez le fournisseur pour contrôle qualité.</t>
  </si>
  <si>
    <t>Encore beaucoup de temps perdu à essayer de trouver un pli correct. Nous avons été obligés de ne passe mettre sur les micro-perforations du pli supérieur pour avoir un pli convenable qui puisse passer à la mise sous pli.</t>
  </si>
  <si>
    <t>Visa mélangé dans le caton de VPAY environ 30 pochettes</t>
  </si>
  <si>
    <t>Transmit au servie client</t>
  </si>
  <si>
    <t>Pas de languette</t>
  </si>
  <si>
    <t>Transmit au sercice Achat.</t>
  </si>
  <si>
    <t>Reçu 2 palettes de 2 m</t>
  </si>
  <si>
    <t>BCO BOITE SUREMBALLAGE PLATINUM</t>
  </si>
  <si>
    <t>Carton de surremballage non pré-découpoés ou très mal découpés, qualité médiocre et perte de temps.</t>
  </si>
  <si>
    <t>Transmit au service Achat. Action en cours auprès du fournisseur</t>
  </si>
  <si>
    <t>Supports vierges collé entre eux</t>
  </si>
  <si>
    <t>Carrefour Belgique</t>
  </si>
  <si>
    <t>CRF Brochure World Elite Mastercard</t>
  </si>
  <si>
    <t>Reçu 4 cartons de brochures conditionnées par paquets de 25 séparées par intercalaires.</t>
  </si>
  <si>
    <t>Transmit au service client.
Demande du client à son fournisseur pour cette livraison ++&gt;retour à la normale pour les prochaines livarison.</t>
  </si>
  <si>
    <t>BPO Visa Classic Dual V3.0</t>
  </si>
  <si>
    <t>Hauteur  de piste différente sur plusieurs cartes, ce qui génère des problèmes d'encodage.</t>
  </si>
  <si>
    <t>CBL Conditions Générales Bonus FR</t>
  </si>
  <si>
    <t>CBL Conditions Générales Bonus NL</t>
  </si>
  <si>
    <t>CBL Leaflet Bonus FR</t>
  </si>
  <si>
    <t>CBL Leaflet Bonus NL</t>
  </si>
  <si>
    <t>Les 4 différents doc sont tous ondulés. C'est une galère et une énorme pertes de temps à passer</t>
  </si>
  <si>
    <t xml:space="preserve">Transmit au service achat </t>
  </si>
  <si>
    <t>Enroulé trop souple, qui génère un mauvais enroulement.</t>
  </si>
  <si>
    <t>Transmit au service achat</t>
  </si>
  <si>
    <t>les encarts sont abîmés dans les ramettes,Encarts non alignés correctements, cela dépasse de tous les bouts.</t>
  </si>
  <si>
    <t>Après avoir taqué correctement le papier il passe normalement. Seul le pied de page est légèrement défirmé. Il ne pose pas de problème dans les éclusses des kerne.</t>
  </si>
  <si>
    <t>Mauvaise gravure thermique en ACCENTIV sur DC 166 ,comparé avec un rouleua DATACARD où la gravure est meilleure.</t>
  </si>
  <si>
    <t xml:space="preserve">Transmit au service acahat Un rapprort qualité va être rédigé. Nous allons surveiller de près ce produit. </t>
  </si>
  <si>
    <t>BPO Visa Classic V3.2</t>
  </si>
  <si>
    <t>problème de comme sur ls vignette</t>
  </si>
  <si>
    <t>Transmit au service client.Vu avec JLF pour FDNQ.Contr^le sur étagère. Il y a un renouvellemùent en cours, et La production rsique de perdre beaucoup de temsp.</t>
  </si>
  <si>
    <t>Problème d'embossage au verso Indent</t>
  </si>
  <si>
    <t>Il s'agit d'un problème à gérer dans CPS, en effet cette carte ne comporte pas de sticker au verso. Les machines produisant Amex étant réglée pour une configuration spéciphique. Il faut donc voir avec le dévellopement pour gérer ce défaut.</t>
  </si>
  <si>
    <t>CQUA15-16 LBP 1373298</t>
  </si>
  <si>
    <t>Code Hydalam</t>
  </si>
  <si>
    <t>Le cristal du code est coupé</t>
  </si>
  <si>
    <t>Prelevement sur stock tampon. Anomalie non retrouvée</t>
  </si>
  <si>
    <t xml:space="preserve"> </t>
  </si>
  <si>
    <t>Condition generale cartes ALTERNA</t>
  </si>
  <si>
    <t>Reçu en cartons de 300 et 600 en vrac au lieu d'avoir des cartons avec des paquets de 250</t>
  </si>
  <si>
    <t xml:space="preserve">Cdn Stickers d'activation </t>
  </si>
  <si>
    <t xml:space="preserve">les étiquettes d'identification des cartons sont erronées. L'Item ne correspond pas au produit. (1229473 au lieu de 1226321) </t>
  </si>
  <si>
    <t xml:space="preserve">les étiquettes d'identification des cartons sont erronées. L'Item ne correspond pas au produit. (1226321 au lieu de 12269473) </t>
  </si>
  <si>
    <t>CCBP</t>
  </si>
  <si>
    <t>Il y a de la colle sur la puce des cartes ce qui provoque un rejet machine.</t>
  </si>
  <si>
    <t>Contacter le fournisseur pour obtenir de nouvelles étiquettes et les recoller (fait le 01/12)</t>
  </si>
  <si>
    <t>Transmis au service client</t>
  </si>
  <si>
    <t>FNAC</t>
  </si>
  <si>
    <t>Tri interne effectué par le stock / taches sur cartes :Transmis à JLF pour FDNQ</t>
  </si>
  <si>
    <t>Visa Classic B Populaire Dual</t>
  </si>
  <si>
    <t>Le BL annonce une quantité de 1440, hors nous en recevons que 1296</t>
  </si>
  <si>
    <t>Enveloppes collées entre elles / Pattes d'enveloppes collées : Bourrage à l'insertion sur la Bell Howell</t>
  </si>
  <si>
    <t>Dans les cartons les encarts sont conditionnés par 250 à l'aide d'une bande en papier. Les encarts sont en cartons de 1750 mais les cartons pourraient contenir 2000. Cela fait que le papier doit bouger dans les cartons, que le palettage écrase certaineùent les cartons et que les encarts sont abimés.</t>
  </si>
  <si>
    <t xml:space="preserve">Encart SG Senegal </t>
  </si>
  <si>
    <t>Micro perforation de mauvaise qualité Utlisation du marquage Création de rebuts Perte de temps</t>
  </si>
  <si>
    <t>Pochettes adhésion retrouvées dans carton de pochette renouvellement. Pas d'étiquettes oranges</t>
  </si>
  <si>
    <t>APF</t>
  </si>
  <si>
    <t>FIN Guide Printemps</t>
  </si>
  <si>
    <t>Lors de la reception, aucun BL n'est joint à la livraison</t>
  </si>
  <si>
    <t>CSG Leaflet sans contact</t>
  </si>
  <si>
    <t>Recus des paquets de 25, puis reconditionnés sous elastiques en paquet de 500, ce qui veur dire que les opérateurs meca devront enlevés le plastique de tous les paquets de 25 pour les mettre en machine.</t>
  </si>
  <si>
    <t>Exploit Info</t>
  </si>
  <si>
    <t>Lorsque j'ai sorti les encarts du carton, Je me suis retrouvé avec quelques encarts inversés dans la ramette ainsi qu'au milieu du paquet</t>
  </si>
  <si>
    <t>Ordipli 12 "</t>
  </si>
  <si>
    <t>Les bandes carolls ne sot pas alignées d'un carton à l'autre. Ce qui génère des décallages à l'impression. Idem pour la micro pliure verticales. Voir exemples</t>
  </si>
  <si>
    <t>Encart  Castorama FQM-114-122015</t>
  </si>
  <si>
    <t>Stock Papier</t>
  </si>
  <si>
    <t>Swiss Direct M.</t>
  </si>
  <si>
    <t>Guide Confo D/F/I</t>
  </si>
  <si>
    <t>Plusieurs colis reçus abimés (déchirés et écrasés). Le chauffeur m'a affirmé que les palettes ont été gerbées</t>
  </si>
  <si>
    <t>Facture AGF Business</t>
  </si>
  <si>
    <t xml:space="preserve">Dans une ramette, nous avaons 2 visuels différents. Voir ex : décallage de la phrase "Accor favorite Guest Business" ce qui génère une superposition du fond de page à éditer. </t>
  </si>
  <si>
    <t>Despradelle</t>
  </si>
  <si>
    <t>Tous produits</t>
  </si>
  <si>
    <t>Reçu 9 palette avec 13 produits mélangés.(ex:1 produit étalé sur 2 palettes différentes, cela a déjà été signalé plusieurs fois mais rien n'a changé.</t>
  </si>
  <si>
    <t>AMD ESP-GUI-WP Gold Folder New</t>
  </si>
  <si>
    <t>CBL Encart Paywave FR (NEG)</t>
  </si>
  <si>
    <t>b3</t>
  </si>
  <si>
    <t>CBL Encart Winup FR (NEG)</t>
  </si>
  <si>
    <t>CBL Encart Winup NL (NEG)</t>
  </si>
  <si>
    <t>CBL Encart Paywave NL (NEG)</t>
  </si>
  <si>
    <t>Transmis au service client. Plusieurs réceptions avec dux visuel différents. Le srtock de l'ancien visuel est épuissé. Cependant il n'y a pas eu fiche nouveau visuel et donc la mise à jour des fichiers d'impression n'ont pus être mis en place.</t>
  </si>
  <si>
    <t>1er Plis trop long(10Cm) Impossible à produire en respectant la miocro perforation (bourrage, erreur machinesuite au prmier plis , beaucoup d'arrêts) plis de mauvaise qualité==&gt;lors du plis N° 1 celui-ci recouvre le plis N°2 + micriperforation déchirée mécaniquement.</t>
  </si>
  <si>
    <t>Coffret défaut de fabrication colle mal placée, Vérification du carton entier.</t>
  </si>
  <si>
    <t>A surveiller</t>
  </si>
  <si>
    <t>Nous avons reçu99500 encarts , visuel actuel ainsi que 51000 encarts de la même référence ancien visuel.</t>
  </si>
  <si>
    <t>ACV ENC LCAH SOFITEL GOLD</t>
  </si>
  <si>
    <t>Reçu 5000 encarts ACV ENC LCAH SOFITEL GOLD (non indiqué sur le BL) à la place des enveloppe Accr favorite guest business</t>
  </si>
  <si>
    <t>xxx</t>
  </si>
  <si>
    <t>Letter welcome classic status</t>
  </si>
  <si>
    <t>Produit non reçu</t>
  </si>
  <si>
    <t>Pochettes création mélangées dans les cartons renouvellement.</t>
  </si>
  <si>
    <t>PGX Enveloppes MUTA PREMIER</t>
  </si>
  <si>
    <t>Il n'y a pas de colle sur le rabat de l'enveloppe.</t>
  </si>
  <si>
    <t>Nous avons contrôlé le lot qui est au conditionnement afin de ne pas bloquer la production du renouvellement d'environ 8600. RAS.. Nous avons contr^lé également le bac au conditionnement manuel. RAS</t>
  </si>
  <si>
    <t>Les encarts ne sont pas tous de la même larguer.</t>
  </si>
  <si>
    <t>37947
35841</t>
  </si>
  <si>
    <t>39498
37403</t>
  </si>
  <si>
    <t>La fin du lot 151014 et le début du 150224 sont impacté. A surveiller.</t>
  </si>
  <si>
    <t xml:space="preserve">Transmit au service client. A surveiller  </t>
  </si>
  <si>
    <t>NTX WP Visa Platinum Palatine</t>
  </si>
  <si>
    <t>41969
42784</t>
  </si>
  <si>
    <t>151009
151130</t>
  </si>
  <si>
    <t xml:space="preserve"> le stock de la ref 1386831 NTX WP Visa Platinum Palatine (une fois de plus…).Il y aurait des cas ou la notice située à l’intérieur du WP serait logotée CEP.</t>
  </si>
  <si>
    <t>Le tri va être effectué par le stock paier .</t>
  </si>
  <si>
    <t>Reçu3 palettes en vrac et pas conditionnées en ramette dans les cartons</t>
  </si>
  <si>
    <t>CNA Encart Cnas (NEG)</t>
  </si>
  <si>
    <t>CNAS</t>
  </si>
  <si>
    <t>CRF Encart World Elite Marstercard</t>
  </si>
  <si>
    <t>Conditionnement en ramette de 500 divisé par ramettes de 25</t>
  </si>
  <si>
    <t>PQUA16-01</t>
  </si>
  <si>
    <t>BNA Mailer Axa Banque (NEG)</t>
  </si>
  <si>
    <t>A la réception d'un carton après commande sur AX, nous constatons que le papier est inutilisable.</t>
  </si>
  <si>
    <t>Le BL annonce une quantité de 3500 hors nous recevons que 3420.</t>
  </si>
  <si>
    <t>BN5 SACS POLYPROPYLENE BLANC 65X110</t>
  </si>
  <si>
    <t>Les sacs blans sont ouverts d'un côté.</t>
  </si>
  <si>
    <t>Transmit au service client ++&gt; à surveiller avant avant d'intervenir.</t>
  </si>
  <si>
    <t>Mauvaise qualité du ruban ==&gt; gros manque de matière à l'embossage.</t>
  </si>
  <si>
    <t>BNPCORP MC Gold Etranger V3.2</t>
  </si>
  <si>
    <t>Livraison de 105 cartes BNP Corporate MC Gold etrangé de Vitré le 09/10/2015 avec un mélange de 44 cartes d'un visuel etreangé et gold France</t>
  </si>
  <si>
    <t>Transmit à JLF, FDNQ. Vérifier la pré-persos</t>
  </si>
  <si>
    <t>Bq Accord Auchan Carte de Credit</t>
  </si>
  <si>
    <t>Hauteru de piste trop basse</t>
  </si>
  <si>
    <t>Contrôle au coffre de 3 barquettes, toutes sont impactées.Conrôle effectué sur plusieurs date de fabriquation. 10/2015 et 06/2015..</t>
  </si>
  <si>
    <t>C</t>
  </si>
  <si>
    <t>Amex Swiss card</t>
  </si>
  <si>
    <t>Micro rayure recto ou/et verso le client clent est très éxigeant.</t>
  </si>
  <si>
    <t>Bandelle de papier dans les ramettes</t>
  </si>
  <si>
    <t>toute les livraison</t>
  </si>
  <si>
    <t>NTX BRED Mailer (NEG)</t>
  </si>
  <si>
    <t>L'étiquette qui masque le code n'est pas toujours positionnée droite ce qui entraine un décalage par rapport à notre édition de code.</t>
  </si>
  <si>
    <t xml:space="preserve">CQUA16-01 BNP </t>
  </si>
  <si>
    <t>Kit Vide</t>
  </si>
  <si>
    <t>transmit au service client. A surveiller</t>
  </si>
  <si>
    <t>FNAC PLIS SCELLES FNAC (NEG)</t>
  </si>
  <si>
    <t>CSG POCH CBV PAY BUSINESS 135536</t>
  </si>
  <si>
    <t>Transmit au Service Client.</t>
  </si>
  <si>
    <t>CSG Etui Batman</t>
  </si>
  <si>
    <t>Reçu une palette d'étuis conditionnés en vrac.</t>
  </si>
  <si>
    <t>CSG Etui Superman</t>
  </si>
  <si>
    <t>CSG POCH CB V PAY 135531</t>
  </si>
  <si>
    <t>Pochette Vpay Business dans carton Pochette Vpay avec doc Vpay dans la pochette</t>
  </si>
  <si>
    <t>CTF Encart Carte CORA</t>
  </si>
  <si>
    <t>Sur l'édition d'un lot de 45000, les 30000 premiers encarts ne posent pas de problème. Mais lors du réapro, 6000 encarts posent problème, le tuilage est tellement prononcé que la machine, dédiée à cette production s'arrete sans cesse.</t>
  </si>
  <si>
    <t>Le lot est terminé, sur les 500 pages en stock tampon, on constate 0,8 mm de différence de cahque côté des feuilles.</t>
  </si>
  <si>
    <t>Kit premier sans doc à l'intérieur</t>
  </si>
  <si>
    <t>Les cartons ne sont étiquetés correctement/ 1057985 pour 1058556.</t>
  </si>
  <si>
    <t>Micro-perforations pas droite difficikle de trouver un plis correct.</t>
  </si>
  <si>
    <t>CEMBRA MC CUMULUS CFV3.0 - M3</t>
  </si>
  <si>
    <t>Déformation sur la piste qui empêche l'encodage.</t>
  </si>
  <si>
    <t>Contrôle sur étagère de 2500 carte pour pouvoir produire en sécurité.RAS. Il s'agit vraisemblablement d'un impact pontucelle lors de la découpe en atelier.</t>
  </si>
  <si>
    <t>GPA Mailer Groupama (NEG)</t>
  </si>
  <si>
    <t>groupama</t>
  </si>
  <si>
    <t>Sur les étiquettes fournisserus collées sur les cartons d'ICS3 Groupama, la référence du produit est inexacte il est écrit BNA Mailers Soon Axa Banque .A4</t>
  </si>
  <si>
    <t>AMD BEL-GUI T&amp;C's Insurances Bair Preferred FR</t>
  </si>
  <si>
    <t>Le BL annonce de mauvaise quantité</t>
  </si>
  <si>
    <t>Reçu 300 examplaire non indiqués sur le BL</t>
  </si>
  <si>
    <t>NTX BRED flyer sans contact</t>
  </si>
  <si>
    <t>Il est indiqué sur les cartons 5 paquets de 250 hors nous recevons du vrac (carton de 2500)</t>
  </si>
  <si>
    <t>Encart Cetelem Cora</t>
  </si>
  <si>
    <t>Récurrence sur FRPP du 24/02/2016. Transmis au service Client</t>
  </si>
  <si>
    <t>Micro perforation non conforme. IL est très difficile de plier l'encart à la main (perte de temps) En lien avec FRPP n° 47</t>
  </si>
  <si>
    <t>Languette pliée et trop rabattue</t>
  </si>
  <si>
    <t>Transmis au service Client</t>
  </si>
  <si>
    <t>Carte trop épaisse</t>
  </si>
  <si>
    <t>BICEC</t>
  </si>
  <si>
    <t>Carte Bicec Confort</t>
  </si>
  <si>
    <t>0903/16</t>
  </si>
  <si>
    <t>NTX</t>
  </si>
  <si>
    <t>Visa Electron OPS</t>
  </si>
  <si>
    <t>La carte est mal découpée et au verso, la box dans laquelle on vient embosser le CVV2 n'a pas une position constante, ce qui pourrait selon le découpage, faire sortir le cvv2 de cette box</t>
  </si>
  <si>
    <t>Les enveloppes sont déjà collées et ceci provoque un bourrage  quand le rabat s'ouvre : nombreux rebuts</t>
  </si>
  <si>
    <t>BPO</t>
  </si>
  <si>
    <t>Point de colle trop marqué et rabat de l'enveloppe qui ne s'ouvre pas : Bourrage en bello</t>
  </si>
  <si>
    <t>Enveloppe BPO</t>
  </si>
  <si>
    <t>Transmit à JLF pour action
Réclamation aux fournisseur avec demande pour qu'il revoit ces étiquettes conforme .</t>
  </si>
  <si>
    <t>CQUA16-02</t>
  </si>
  <si>
    <t>PQUA16-04</t>
  </si>
  <si>
    <t>Transmit à JLF
Analyse: Positin micros-perfos et découpe conforme à priori.
Je remaque lors du pliage manuel que le pli est peut-être difficile à obtenir à l'aide de la micro-perfo.JLF
Attendre le retour de l'analyse du fournisseur.</t>
  </si>
  <si>
    <t>CSG Plis scellés 12P</t>
  </si>
  <si>
    <t>Lors du passage du lot sur l'ordip^li, je me suis rendu compte, en vérifiant, que les mailers (9) n'éraient pas collés car il n'y avait pas de colle.</t>
  </si>
  <si>
    <t>Retrouver des pôchette 1er adhésion dans les cartons de pochettes 1er renouvellemenrt.</t>
  </si>
  <si>
    <t>Le bl annonce une quantité de 4500 hors nous recevons que 4492</t>
  </si>
  <si>
    <t>AMD DEU-GUI-Payback Galeria Tri-brand Welcome Pack</t>
  </si>
  <si>
    <t>Le bl annonce une quantité de 3300 hors nous recevons que 2800</t>
  </si>
  <si>
    <t>OTTCS Flyers (Enveloppe plastipost)</t>
  </si>
  <si>
    <t>TCF</t>
  </si>
  <si>
    <t>NTX Visa Electron OPS V3.2</t>
  </si>
  <si>
    <t>La carte est lam découpée et au verso , la box dans laquelle on vient embosser le CCV2 n'a pas une position constante ce qui pourrait selon le décalage, faire sortir le CCV2 de cette BOX</t>
  </si>
  <si>
    <t>PQUA16-05</t>
  </si>
  <si>
    <t>Les enveloppes sont déjà collée dans le cartons</t>
  </si>
  <si>
    <t>Les enveloppes sont collée dans le coin gauche donc il est imposible de les passer sur la mise sous pli automatique BELLO</t>
  </si>
  <si>
    <t>Demain notre fournisseur va procéder à l’enlèvement de :
5 palettes d’enveloppes 1058481 -&gt; 350 000 enveloppes
2 palettes d’enveloppes 1274984 -&gt; 88 057 enveloppes
Les contrôles qualités seront faits entre ce vendredi et lundi prochain, ce qui nous permettra de récupérer la marchandise dans le courant de la semaine prochaine.
A réception des enveloppes contrôlées 1058481, l’autre partie du stock sera envoyé pour contrôle qualité.
Romain</t>
  </si>
  <si>
    <t>Languettes pas de colle</t>
  </si>
  <si>
    <t>Transmit à Romain</t>
  </si>
  <si>
    <t>Selp Vieira</t>
  </si>
  <si>
    <t>FIN Printemps Gold V3</t>
  </si>
  <si>
    <t>FIN Printemps Silver V1</t>
  </si>
  <si>
    <t>FIN Printemps Rubine V2</t>
  </si>
  <si>
    <t>FIN Printemps Platinum V4</t>
  </si>
  <si>
    <t xml:space="preserve">La l ivraison des cartes FINAREF du fournisseur SELP VIEIRA ,dans des barquettes avec des couvercles donc impossible de mettre 30 000 cartes par emplacement
Pas de code AX sur les barquettes comme cela était demandé donc nous allons être obligé de ré étiqueter toutes les barquettes
</t>
  </si>
  <si>
    <t>La l ivraison des cartes FINAREF du fournisseur SELP VIEIRA ,dans des barquettes avec des couvercles donc impossible de mettre 30 000 cartes par emplacement. Les cartes Silver, Crédit Gold et Platinum incomptables sur nos compteurs cela représente 362 000 cartes donc risque d’écart dans les barquettes Pas de code AX sur les barquettes comme cela était demandé donc nous allons être obligé de ré étiqueter toutes les barquettes</t>
  </si>
  <si>
    <t>La l ivraison des cartes FINAREF du fournisseur SELP VIEIRA ,dans des barquettes avec des couvercles donc impossible de mettre 30 000 cartes par emplacement.les barquettes ne sont pas toutes à 500 cartes.Pas de code AX sur les barquettes comme cela était demandé donc nous allons être obligé de ré étiqueter toutes les barquettes.</t>
  </si>
  <si>
    <t>La l ivraison des cartes FINAREF du fournisseur SELP VIEIRA ,dans des barquettes avec des couvercles donc impossible de mettre 30 000 cartes par emplacement.Pas de code AX sur les barquettes comme cela était demandé donc nous allons être obligé de ré étiqueter toutes les barquettes</t>
  </si>
  <si>
    <t>RQUA16-07</t>
  </si>
  <si>
    <t xml:space="preserve">Transmit à JLF
Analyse: Positin micros-perfos et découpe conforme à priori.
Je remaque lors du pliage manuel que le pli est peut-être difficile à obtenir à l'aide de la micro-perfo.JLF
Attendre le retour de l'analyse du fournisseur.
Le fournisseur viendra chercher 258 000 encarts la semaine prochaine pour contrôle en ses locaux -&gt; durée du contrôle + transports environ 1 semaine.
A réception de la marchandise contrôlée, il reprendra celle restante sur notre site. RB
</t>
  </si>
  <si>
    <t>AMD BEL-GUI T&amp;C's general NL</t>
  </si>
  <si>
    <t>Les cartons ont été mal étiquetés temps perdu 10 minutes à tout trier et notifier chaque cartons.</t>
  </si>
  <si>
    <t>Maroquinerie du Sablo,</t>
  </si>
  <si>
    <t>Transmit au service client. Informer le client sur le problème, la prochaine livraison sera refusé si le conditionnement n'est pas de 50 EX.</t>
  </si>
  <si>
    <t>La micro-pliure du 2ème plis est trop fragile.L'encart n'est pas mécanisable. La micro perforetion déchire , craque au niveau du margeur, aucun réglage posible</t>
  </si>
  <si>
    <t>Les micro-pliure du volet bas sont trop prononcées, le volet se déchire en passant dans l'imprimante.</t>
  </si>
  <si>
    <t>Transmit au service client.
Le lot du renouvellement a été réédité sur le papier de la dernière livraison de novembre 2015. Le lot impacté est celui de aout 2014 dont la dernière ramette sera utlisée pour les petits lots quoptidiens conditionnés à la main. Beaucoup de ttemps a été perdu avec ce problème.il faut semsibiliser le client et surtout son fournisseur sur le sujet.</t>
  </si>
  <si>
    <t>Lors de l'édition sur VS7300, le papier craque, les micro-pliures entre chaque page semnlent trop prononcées.NB:De + ça craque aussi de temps en temps dans la phase d'ordipliage.</t>
  </si>
  <si>
    <t>ADO Condt cartes privé version DE 1401</t>
  </si>
  <si>
    <t>ADO Condt cartes privé version FR 1401</t>
  </si>
  <si>
    <t>ADO Condt cartes privé version IT 1401</t>
  </si>
  <si>
    <t>ADO Condt cartes privé version EN 1401</t>
  </si>
  <si>
    <t>Druckerei</t>
  </si>
  <si>
    <t>Reçu en catons de 300 docs chacun. Ne rentre pas dans les bacs du conditionnement.</t>
  </si>
  <si>
    <t>Dar</t>
  </si>
  <si>
    <t>Manque de matière sur le ruban (rayures ruban) qui génère des manque d'impression.</t>
  </si>
  <si>
    <t>Contrôle sur étagère. Manque de colle sur les plis scellés, reMOnté de l'info vers JLF pour FDNQ. Lot bloqué. Utilisation de la nouvelle livraison.Ok sur les cartons contrôlés.</t>
  </si>
  <si>
    <t>Conditionnement permettant une MOindre déformation des documents.</t>
  </si>
  <si>
    <t>Les encarts se déchirent aux micros coupures inférieurs lors de leur passage sur machines. Quelque soit les machines et le MOde d'édition (inversés ou pas)</t>
  </si>
  <si>
    <t>Le stick casse très souvent, au MOins 15 fois par rouleaux, aissi bien sur Kern 1 que sur la Bowe.</t>
  </si>
  <si>
    <t>Les pistes des cartes sont basse, le GFX verso se grave donc à MOitié dessus</t>
  </si>
  <si>
    <t>Amex KLM Platinum-2011 Design (Dynamic) CosMO</t>
  </si>
  <si>
    <t xml:space="preserve">Objet : ReMOnté conditionnement / Relevé de problème qualité n° 71
Le fournisseur m’avait indiqué avoir des difficultés lors de cette production, mais aucune amélioration n’a pu être apportée au vu de l’urgence concernant le délai de livraison qui devait se faire dans un délai serré.
Restant à votre disposition.
</t>
  </si>
  <si>
    <t xml:space="preserve">Décision : suite à la réunion de ce matin avec M. ALLOYER (Directeur de Production), P. GRIMOIN (Resp ; Fabrication), JL FRANCOIS (Tech Qualité) pour déterminer la meilleur solution et finir le REN (gros quantité) : 
- Faire les cartes Sylver REN du MOis de MAI sur MX600 (environ 200 avec photo) puis vérifier la mise sous tension par le service qualité , = contrôle 100/100%,
- Faire les cartes REN et CRE Gold et Sylver sans photos sur DC9000 = contrôle standard,
- Toutes les cartes REN et CRE lors de la phase d’appairage mécanique ou manuel,  = contrôles mécaniques à 100/100%,
- Envoyer quelques carte à Vitré pour expertise,
- Bloquer le OF Gold 1116589 OF 006WK157066 (quantité 4163) au stock en attendant le retour d’analyse de Vitré, pour prendre une décision sur la suite des cartes,
- Sortir uniquement les cartes 1116589, OF 006WK152163, quantité 4000 et suivre l’évolution du nombre de rebut,
- Demander à Vitré le nombre de carte sur l’OF 006Wk157066, pour vérifier combien de carte nous avons utilisées
- Informer le Service Client (Emilie LACROIX) sur le dossier et l’éventuel problème surtout du fait de bloquer les cartes, (fait ce matin)
</t>
  </si>
  <si>
    <t>Les coffret de ne se ferment pas car déchirés sur le côté/ on ne s'en aperçois qu'n conditionnement après les avoir MOntés = perte de temps/</t>
  </si>
  <si>
    <t>KLM Platinum-2011 Design (Dynamic) CosMO</t>
  </si>
  <si>
    <t>Le 10/06, JLF demande par Email à A.C. Bouttier, P. Lorgouilloux et A. Harde de vérifier les positions, dimentions puis selon leur retour FDNQ ou pas.
Réponse Vitré - Les cartes sont conformes à la norme Visa, mais Vitré propose une alternative de position du panneau, la production doit valider cette proposition email le 11/06/14 
le 18/06 - CParise saisie une demande de MOdif poour création de 2 septup de ma nière à excluser le stock carte et que Vitré ce cale sur les prochain lot</t>
  </si>
  <si>
    <t>Colle sur les enveloppes de mauvaise qualité car les enveloppe s'ouvrent, j'ai du recoller une grosse partie des enveloppes à la MOuillette et même comme ça j'ai eu du mal. Il faut noyer l'enveloppe pour qu'elle ferme. Certaine enveloppe ont un aspect jaunie.</t>
  </si>
  <si>
    <t>Tri de 4000 cartes et 27 cartes impactées.
Envoie de 3 acrtes en rebuts à Vitré pour analyse, les scanns et photos ne MOntrent pas suffisament le problème.
Tri de la totalité des cartes en stock.</t>
  </si>
  <si>
    <t>Problème de colle sur l'enveloppe, elle ne colle pas du tout ou très peu, même sur le milieu et mettant le MOuillage très fort.</t>
  </si>
  <si>
    <t>Les étiquettes de la colonne de gauche sont MOins larges que celles de droite. Selon le sens de chargement du papier dans l'imprimante et selon l'imprimante utilisée, l'édition peut se décaller et tomber dans la marge.</t>
  </si>
  <si>
    <t>demande MOdif DMC 405</t>
  </si>
  <si>
    <t>Faire une demande de MOdification pour décaller l'impression.</t>
  </si>
  <si>
    <t>Contrôle du stock pour limiter le tri. Contrôle RAS Vu avec le fournisseur, RDV le 23/09/14 sur Dijon pour les fis code. Pris des exemples et noteé un MOt dans leur base de donnée de fab. Pour prochaine commande.</t>
  </si>
  <si>
    <t>La micro perfosration du 1er tiers est trop prononcé ce dernier se détache avant et au MOment du passage en machine.Kern 1: nok ,Kerne 2 et Bowe OK</t>
  </si>
  <si>
    <t>Lors d'un point avec le fournisseur, nous avons évoqué le fait de faire des arrêts de perforation à droite et à gauche pour éviter les aMOrces de détachement dans notre processus.</t>
  </si>
  <si>
    <t>Il faut systématiquement mentionner, sous réserve de déballage le chauffeur n’ayant pu y assister sur les bordereaux de transports, et émettre une réserve, le cas échéant, auprès du transporteur immédiatement le contrôle effectué.
Ceci permettra à la société de faire valoir ses droits auprès du fournisseur et éventuellement du transporteur. Faire un tableau récapitulatif des problèmes pour les reMOnter à travers une FDNQ au fournisseur pour remplacement, correction , etc...
transmit à JLF pour FDNQ.</t>
  </si>
  <si>
    <t>Le papier est conforme en terme de placement des micros- perfos, les encarts n'ont pas été MOdifier dans leur fabrication. Bien s'assurer du bon réglage de la machine. Après contrôle sur machine, les plis sont de bonne qualité même si il y a de temps à autre un légé biais au 2nd pli qui est sans incidence pour la mise sous pochettte par le conditonnement manuel.</t>
  </si>
  <si>
    <t>Sur la machine de mise sousplis, nous avons des rejets dû au poids des plis. Certains livrets ont soit un feuillet en trop ou en MOins. Nous devons contrôler cahque rejet.</t>
  </si>
  <si>
    <t>Comme p^lusiuers client en ce MOmenbt, les microperforations sont de mauvaise qualité. (mauvais plis en Mace, aucun réglages ni fait) de plus les microperforations ne sont pas situées au bon endroit (1er rabat plus grand que le second) beucoup de bourrage.</t>
  </si>
  <si>
    <t>Suite à un prélèvement dans la palette encours , rien de significatif de retrouvé sur les enveloppes (CAB ou collé au niveau de l'ouverture)
Affaire à suivre, en cas de nouvelle reMOntée de problème, analyser de nouveau le problème (temps, quantité, stock...) et au cas échéant reMOnter l'info au fournisseur</t>
  </si>
  <si>
    <t>Transmission au service client pour reMOnté vers le client.</t>
  </si>
  <si>
    <t>Amex French Air France Silver Dynamic CosMO</t>
  </si>
  <si>
    <t>Décalge au niveau de l'impression.
Caractère plus ou MOins haut selon les cartes. Apparition de ligne blanche sur le bas ou le coté des cartes surement du au décalage.</t>
  </si>
  <si>
    <t>Scanner et récap des défauts reMOnté oralement et par email au chargé d'affaire qui se renseigne de la suite à donner aux cartes.
Récap. des défauts : 
- Ligne blanche en bas de la carte entre le contour argent et le fond de carte Air France,
- Ligne blanche à gauche de la carte entre le contour argent et le fond de carte Air France,
- Un travers entre le contour argent et le fond de carte Air France,
- Un coup de feutre vert en en haut à gauche de la carte,
- Un décalage du fond de carte un coup en haut et un coup en bas, le contour argenté n’est pas partagé entre le bas et le haut. Le décalage du texte en fond de carte peut générer des problèmes de personnalisation, d’embossage
Environ 700 cartes en stock de trié par les gestionnaire sont isolées
Que fait-on des cartes Ok et Nok ?
N’oubli d’informer le stock carte de la suite merci</t>
  </si>
  <si>
    <t>JLF 28/11: je vois que la communication passe dans le service (SB;JP), j'ai expliqué ce matin à Samir (comme il se trouve que Plasto ne le satisfait plus) qu'il doit informer PM qui fera un email à RB sur la non satisfaction de Plasto, voir qu'il souhaite arrêter ce fournisseur !!! et passer cheX Arca jusqu'au jour ou sera de nouveau Arca qui n'ira plus et il faudra recommencer. Les améliorations pour lancer un produit, l'améliorer doit être formalisé, suivi au MOment opportun. Tout allait bien, donc MOntée en cadence du produit Plasto, d'un coup le produit ne satisfait plus, je reMOnte l'info au fournisseur qui ne peut pas agir sur la commande en cours de fabrication, se qui reportera les améliorations, (bref, l'art et difficile la critique et aisé).</t>
  </si>
  <si>
    <t>Nous avons des problèmes pour déposer les stickers sur la carte GOLD MCD FF Gold sans contact. En effet le relief est très prononcé sur la partie haute, ce qui favorise par l'adhérence du sticker.pour info cette carte qui remplace l'ancienne en contact (AX1209478) avait un relief beaucoup MOins prononcé et ne posait donc pas de problème.</t>
  </si>
  <si>
    <t>Aucune. Cette information sera reMOntée lors du prochain point en 2015. Le problème n'est pas majeur et récurant pour le MOment, cela arrive rarement et le lot est presque fini plus que quelques jours de stock (JLF)</t>
  </si>
  <si>
    <t>Transmit à M. Lonjarret pour voir si nous MOdifier le process.</t>
  </si>
  <si>
    <t>Dans les livrets AMEX CAM7104, il manque un flyer. Nous rencontrons des problèmes avec le poids au niveau du MOdule de pesée.</t>
  </si>
  <si>
    <t>Transmit à JLF pour  info
Le risque est MOindre pour le client, car si la puce et la carte sont tournées dans le bon sens, la piste elle sera toujours au mauvais endroit et donc non encodée et rejeté pat la datacard. Le tri n'est pas urgent dans ce cas, mais recommandé pour la production..
Tri des cartes le 30/01 RAS.</t>
  </si>
  <si>
    <t>Problème reMOnté au service client (Sébastien Lequet) qui a immédiatement transmit au client.</t>
  </si>
  <si>
    <t>En effectuant l'analyse des encarts reMOnté le début et la fin des taches se termine dans le paquet. Très peu de quantité impacté par rapport au volume. Quelques cartons vérifiés au stock avec l'aide du n° de carton = RAS - Pas d'FDNQ pour le MOment mais infomatrions exemple conservé pour leur MOntrer lors du prochain point fournisseur.</t>
  </si>
  <si>
    <t>SiMOnas cards</t>
  </si>
  <si>
    <t>Nous rencontrons un problème dans la composition du livret CAM 7156, il y a des flyers en doublons ou des flyersen MOins. La conséquence est que les plis contenat ce sobnt rejetés par le MOdule de pesé car le poids est différent. Nous predons beaucoup de temps, nous avons déjà ey le prblème avec le CAM 7104.</t>
  </si>
  <si>
    <t>Nous rencontrons un problème avec les encarts auchan, en effet la micro perforation n'est pas droite, elle fait un arc de cercle. La conséquence est que l'encart ne se pli pas à plat. Au MOment de la mise sous plis la pince de l'inséreuyse tape dedans ce qui génère beaucoup de rebuts. Nous rencontrons des problèmes avec ces encarts depuis le 10/12/2013. Nopus avons n'avons vu aucune amélioiration et aucune action de mise place.</t>
  </si>
  <si>
    <t>Vérification par prélèvement dans les 5 palettes. Le carton N°186 ramette N°291 sont touchés (à isoler) les autres prélèvements sont OK. 
Le problème semble isolé, notre règle est si 3% NC alors déclenchement FDNQ==&gt;0,3% de NC donc RAS pour le MOment. JLF</t>
  </si>
  <si>
    <t>GE MOney</t>
  </si>
  <si>
    <t>Transmit au service achat. Le MOde de conditionnement est cohérant avec le cahier des charges OTD.</t>
  </si>
  <si>
    <t>Trier le stock et vérifier si d'autres fournisseurs sont dans celui-ci.
Faire un test avec kles cartes NOK et 1 ruban GFX de type "PSA" pour ne pas être en rupture et jeter les cartes, mais faire MOdifier CPS pour ne pas se tromper de cassette de GFX, mais faire</t>
  </si>
  <si>
    <t>Les necarts de cette livrauison sont inutilisable (voir ex joint), de la même manière que les encarts BUT l'étaient le MOis dernier. Lot CCTLF15052003 bloqué sur ce visuel. Pour info c'est un nouveau SN qui est mis en prod apparament.</t>
  </si>
  <si>
    <t>La MOusse se décole ou il manque une partie dans l'emplcement de la carte</t>
  </si>
  <si>
    <t>Surplus de colle sur les puces, du coup beaucoup de rejets puces. Les cartes repassent aorès avoir été frottées avec le produit TAGOX, le problème n'est pas nouveau, mais n'a jamais été reMOnté. Urgent</t>
  </si>
  <si>
    <t>La bande de colle sur l'enveloppe ne colle pas. Les enveloppes resrtent ouverte même après passage sur tapis B&amp;H avec rouleaux + augmentation du dosage d'eau. Ce produit est pour le MOment non mécanisable</t>
  </si>
  <si>
    <t>Etiquettes de différentes tailles. Risque d'édition d'étiquettes avec une partie de code en MOins.</t>
  </si>
  <si>
    <t>Vu avec Romain B. Cette livraison a été fabriquée en urgence pour pouvoir assurer la production. Pas de reMO,ter au fournisseur/</t>
  </si>
  <si>
    <t>Transmit au service Client. Tri sur place des cartes endommagées. Faire reMOpnter l'information au transporteur.</t>
  </si>
  <si>
    <t>Nous rencntrons un problème avec le livret SWS Green/Gold Migration Pack French. Le poids d'un livret à l'autre est différent alors que sa composition est la même.(41,5 gr et 43,5) la conséquence est que les plis sont rejetés par le MOdule de pesée. Nous perdons énormément de temps.</t>
  </si>
  <si>
    <t>La pesée du papier mets en évidence une différence de grammage en tre les document.
1 ++&gt; 200gr/m²
2++&gt; 216gr/m²
.Le client présent sur le site à signé la dérogation. Nous produirons en MOdifiant les paramètres d'éjection des trieuses pondérale.</t>
  </si>
  <si>
    <t>Nous rencontrons un problème dans la composition du livret SWS Green/Gold Migration Pack German, il y a des flyers en doublons voir plus ou pas du tout. La conséquence est que les plis contenant ce document sont rejeté par le MOdule de pesée car le pôids est différent. nous perdons beaucoup de temps.</t>
  </si>
  <si>
    <t>Manque la MOusse où l'on met la carte.</t>
  </si>
  <si>
    <t xml:space="preserve">R.B est en contact avec le fournisseur sur le sujet.
) une commande vient d’être engagée auprès du fournisseur.
A notre demande, celui-ci va réaliser cette production sur son site de Cosne/Loire qui possède des équipements de production différents du site de RoMOrantin, ou était produit ces encarts jusqu’à présent.
La livraison de cette commande est prévue fin septembre.
</t>
  </si>
  <si>
    <t>Les opérateurs ont passé beaucoup de temps à trouver un réglage et à effectuer des test pour passer 7000 encarts. Nous avons un stock de 60000 encart du même type avec une MOdification du capiatl en bas de page. Voir avec le client pour utiliser cette nouvelle livraison afin de produire dans de bonnes conditions.</t>
  </si>
  <si>
    <t>Une surveillance en production sur le lot Fnac du 05/09 à permis de mettre en évidence le phénomène.le rubans concernés sont de la référence ''R17C-1410023- lot #43308. Nous avons MOdifié le code chauffe: IZK9SI ==&gt;A239SC. L'encrassement commence à partir de de la 120ème carte, l'impact sur l'impression apparit à 240ème carte. Plusieur contrôle de lots en production. aucun lot impacté.</t>
  </si>
  <si>
    <t>Amex German Deutsche Bank Corporate Green Dynamic CosMO V5</t>
  </si>
  <si>
    <t>Ligne de colle sur enveloppes pas assez prononcée ou forte. Après le MOuillage l'enveloppe est collée à MOitié voir pas du tous.</t>
  </si>
  <si>
    <t>Nous rencontrons un problème dans la composition du livret CAM7104, il y a des flyers en doublons ou des flyers en MOins. La conséquence est que les plis contenant ce document sont rejetés par le MOdule de pesé car le poids est différent. Nous perdons beaucoup de temps, nous avons déjà rencontré ce problème.</t>
  </si>
  <si>
    <t>1- Demander à refaire des cartes avec le vernis préconisé pour les autres cartes Total.
2- Demander une dérogation pour pouvoir p^roduire en l'état.
3- Obligation de produire en MOde dégradé avec su ruban GFX PSA périmé.</t>
  </si>
  <si>
    <t>Toutes ne m’ont pas encore répondu mais la tendance est que pour l’instant, on imprime le pays dans la vague MEME si cela ne s’imprime pas correctement.
Les back offices et les commerces des différentes filiales sont prévenus. Le message aux forces de vente est clair : « Nous sommes au courant, le prestataire met tout en œuvre pour trouver une solution ». Inutile de refaire les cartes, tant que les nouveaux supports ne sont pas reçus.
Si toutefois et sur demandes des clients de re-création de cartes pour ce MOtif et ce MOtif uniquement, nous  répertorions ces éventuels cas qui j’espère, ne nous serons pas facturés.
Suite de la FRPP 144/2015 . La dernière livraison étant de février 2011 elle n'a bénéficé de la nouvelle référence de vernis.</t>
  </si>
  <si>
    <t>Type de tâche ponctuelle (foncée à clair, très clair) Vérification des cartons suivant:788;787;786 aucune nouvelle tâche constatée. On a pensé que c'est l'unique fois. Sinon prochaine reMOntée le fournisseur sera mis au courant.</t>
  </si>
  <si>
    <t>Les test effectués ce jour ne MOntrent pas de difficulté particulière. À surveiller.</t>
  </si>
  <si>
    <t>Il y a un problème au niveau de la colle sur les enveloppes, malgré l'augmentation du niveau de MOuillage, le rabat n'est pas totalement fermée en sortie de B&amp;H en mise sous pli.</t>
  </si>
  <si>
    <t>SiMOnas Cards</t>
  </si>
  <si>
    <t>Problème reMOnté avecceux en 2014, c'est réglé avec les livraisons depuis décembre 2014. Les cartes ne sont pas abimées après décollement, je pense que le collage vient se faire avec le vernis, et comme nous l'avons fait changer le problème ne resurgira pas. JLF</t>
  </si>
  <si>
    <t>Imprimerie du RiMOn</t>
  </si>
  <si>
    <t>J'ai trié les cartes , retirée ce qui me semblait le MOins correct en hauteur de positionnement mini, maxi pour les mesurer. En comparant la position des mesures avec la norme 7811-6, la piste respecte celle-ci. JLF</t>
  </si>
  <si>
    <t>Amex CPC Base Plastics CosMO</t>
  </si>
  <si>
    <t>Nous rencontrons un problème avec les encarts FNAC. Ces derniers sont micro-perforés, mais de mauvaise qualité. Il est pratiquement impossible de trouver un pli propre et régulier. Ce problème a été reMOnté plusieurs fois. Nous perdons beaucoup de temps en producition pour un client qui est censé être 'facile'. IL reste 36500 encarts en stock, je pense que c'est le MOment de demander des tests avant la prochaine livraison.</t>
  </si>
  <si>
    <t>Contrôle sur étagère. Ras, il s'agit d'une problème pontuel qui sera reMOnté si celui-ci se renouvelle.</t>
  </si>
  <si>
    <t>SWC AMEX Centurion Card CosMO Fly V4.1</t>
  </si>
  <si>
    <t>MOusse à l'intérieur manquante ou mal collée.</t>
  </si>
  <si>
    <t>AMD BEL-GUI-Brussels Airlines Miles&amp;MOre-French</t>
  </si>
  <si>
    <t>AMD BEL-GUI-Brussels Airlines Miles&amp;MOre-Dutch</t>
  </si>
  <si>
    <t>MOuvement brusque pour se débarraser de la languette</t>
  </si>
  <si>
    <t>VIT Encart MSA Carte Verte</t>
  </si>
  <si>
    <t>La Couronne</t>
  </si>
  <si>
    <t>Reçu cartons sur palette 95 x 95</t>
  </si>
  <si>
    <t>Les encarts présentenet un galbe de 5 mm, ce qui provoqueune perte de temps considérable. Nous sommes obligé de traviller avec la VP 110 ==&gt;2000P/H au lieu de la VP5115 ==&gt; 6000P/H. soit une perte de temps de 14h environ.</t>
  </si>
  <si>
    <t>Encarts tuillés, empilage anarchique en sortie. Ce n'est malheureusement pas la première fois que ce cas arrive avec ce fournisseur.</t>
  </si>
  <si>
    <t>EUR Encart Multi Funway Europcarclub (NEG)</t>
  </si>
  <si>
    <t>Europcar</t>
  </si>
  <si>
    <t>problème qualité encre (bandes de couleur)</t>
  </si>
  <si>
    <t>Aucune bande de colle présente sur l'enveloppe</t>
  </si>
  <si>
    <t>Transmit au service client==&gt; demander au client si il est posible de passer sur le lot suivant et de détruire le solde.</t>
  </si>
  <si>
    <t>ANAIS</t>
  </si>
  <si>
    <t>Gravure thermique illisible sur la virgule</t>
  </si>
  <si>
    <t>Fabrication de 01/2015 proof:1189833 Job: G4111.
Sur 9000 comme 6000, avec ruban PSA, code chauffe maxi.
Le client souhaute déroger pour plusieurs raisons, peu de conso et passage en carte à puce cette été 2016. Le chargé d'affaire propose de graver le texte en dehors du vernis==&gt; attente confirmation du client. OA</t>
  </si>
  <si>
    <t>Amex Austrian Blue V3 DI</t>
  </si>
  <si>
    <t>Le carré Bleu collé sur la carte au recto crée une surépaisseur trop prononncé qui ne permet pas le timbrage thermique optimal du logo sur le sticker blanc recto.</t>
  </si>
  <si>
    <t>BGFI</t>
  </si>
  <si>
    <t>BGFI LOXIA puce factice</t>
  </si>
  <si>
    <t>Puces mal collées qui se détachent lors de la production. Nouveau BR aujourd'hui</t>
  </si>
  <si>
    <t>Tri des barquettes N°: 2,3,5 et en cours, proche des 2 barquettes sorties et ou la production à relevé le problème. ==&gt; remis en stock.</t>
  </si>
  <si>
    <t>PQUA16-03</t>
  </si>
  <si>
    <t>CQUA16-04</t>
  </si>
  <si>
    <t>CEP Visa Electron S1C V3.2</t>
  </si>
  <si>
    <t>Puce mal implamtées dans le plastique depuis plusieurs jours , récurant.</t>
  </si>
  <si>
    <t>CQUA16-05</t>
  </si>
  <si>
    <t>Tri des cartes pôur sécuriser le stock.
Information via FDNQ remonté au fournisseur.
Envoi d'échantillon (NOK)
étiq.:B 26/10/2015
N° OF: 006WK00312009</t>
  </si>
  <si>
    <t>TOT Pochette TotalErg</t>
  </si>
  <si>
    <t>Auxence</t>
  </si>
  <si>
    <t>Reçu 6 palettes dont deux mouillées. 2 cartons impactés.</t>
  </si>
  <si>
    <t>Transmit au service Client pour infos</t>
  </si>
  <si>
    <t>reçu 4 palettes mesurant 1,85 m</t>
  </si>
  <si>
    <t>AMD BEL-GUI-Brussels Airlines Miles&amp;More-Dutch</t>
  </si>
  <si>
    <t>Le BL annonce 700docs alors que réellement on en copte 800</t>
  </si>
  <si>
    <t>Aucune autre fiche de remonté, cela devait concerner qu'une partie du carton. Du coup problème ponctuel. A ce jour depuis le 18/04/16 passage sur une nouvelle livraison. Ce point fera l'objet d'une discussion lors d'une rencontre EDIIS/OTD.</t>
  </si>
  <si>
    <t>Les enveloppes sont collée dans le coin gauche donc il est impossible de les passer sur la mise sous pli automatique BELLO</t>
  </si>
  <si>
    <t>Nouveau visuel conditionné en carton de 2230 encarts</t>
  </si>
  <si>
    <t>Rencontre fournisseur le 28/04/2016</t>
  </si>
  <si>
    <t>ESATV Dijon</t>
  </si>
  <si>
    <t>CSG Poch gold mastercard XV de France 135512</t>
  </si>
  <si>
    <t>Il y a des docs ''So Music" dans les pochettes à la palce des docs pour les "gold" (trouvé dans le nac) il n'y avait pas de carton on les a trouvé dans le bac bleu</t>
  </si>
  <si>
    <t>J'ai perdu du temps car le papier déchiré ne passe pas à  la plieuse et du coup la machine s'arrete tout le temps</t>
  </si>
  <si>
    <t>Le fénomène ne c'est pas reproduit depuis le 12/04. Contrôle sur étagère de 15000 pages, RAS (Btes: 262;271;286)</t>
  </si>
  <si>
    <t>Reçu 3 palettes non étiquettées (pas de désignation ni de quantités) De plus 3 cartons sont abimés(plusieurs inutilisables)duite à la surcharge de la palette. 62 cartons sur une palette.</t>
  </si>
  <si>
    <t>RQUA16-12</t>
  </si>
  <si>
    <t>Transmit au service client pour infos.
Il afut qu'il sensibilise le fournisseur afin d'améliorer le conditionnement des livraison..</t>
  </si>
  <si>
    <t>PQUA19-06</t>
  </si>
  <si>
    <t>Reprise des palettes par le fournisseur tri à 100%</t>
  </si>
  <si>
    <t>Sérial Number</t>
  </si>
  <si>
    <t>le 09/10/2016 nous avons renvoyé à Vitré 1500 cartes Visa v3,0 Natexis car il y avait de la colle sur les puces. La production a trouvé 500 cartes sur les 1500 dans une autre livraison du 15/02/2016 avec le même problème car la barquette était indentifiée d'une de nos étiquettes rouge. Donc Vitré a retourné les cartes sans faire aucun contrôle.</t>
  </si>
  <si>
    <t>CQUA16-07</t>
  </si>
  <si>
    <t>Reçu en vrac dans des cartons au lieu de ramette de 500</t>
  </si>
  <si>
    <t>CTF Mailer CORA Paravent (NEG)</t>
  </si>
  <si>
    <t>Imoposible de trouver un pli correct car le pli partie haute est plus longue que la partie inférieure. Beaucoup de temps perdu (impact production) + bourrage machine.</t>
  </si>
  <si>
    <t>Contrôle sur étagère=&gt;&gt; Après contrôle de plusieurs cartons sur étagère, les micros lpliures sont bien positionnées et ne devraient pas poser de problème.
FDNQ: PQUA16-04 qui a fait l'objet d'un tri chez le fournisseur et d'un REDV chez Paragon (rapport) sur la profondeur des perfos.(sujet abordé le 20 et 21 avrl 2016.) Prochaine commande à partir n° 44497, voir amélioration (JLF)</t>
  </si>
  <si>
    <t>Les micors erfos ont plus d'un cm de décalage par rapport à la noramle. Imposible de passer des encarts comme cela. Problème relevé sur 3 FRPP.</t>
  </si>
  <si>
    <t>Laserteam</t>
  </si>
  <si>
    <t>Mire encart vitale</t>
  </si>
  <si>
    <t>Lors du contrôle des 3 premier encarts pour les régimes RSI, CNMSS, MGEN RATP, ect … je constate que les les impressions (bénéficaires, etc.) ne sont pas dans les lignes sur la mire de contrôle. Aprsè appel de Lionel et contrôle au réglet, il semble que les encarts sont bons.Donc il semble que les mires sioent pas correctes.</t>
  </si>
  <si>
    <t>Réclamation envoyé au fourniseur, en attendant on peu vérifier en placant l'encart sur la gravure haute de la mire.</t>
  </si>
  <si>
    <t>BPO Visa Electron Realys V3.2</t>
  </si>
  <si>
    <t>Dans une barquette de 500 Electron, une carte avec le visuel VISA était mélangée.(la Préperso est une realys)</t>
  </si>
  <si>
    <t>Contrôle sur étagère du lot suivant le 11/05/2016.le lot 160407 est sur étagère, j'ai contrôler quelques ramettes qui sont conforme.
Nous vérifions au stock extérieur les numéro de carton afin d'être au plus prets du lot impacté, qui a la même date de fabrication que le précedent. Une FDNQ sera établi à l'iisu du contrôle afin de voir si nous faisssons éffectuer un tri par le fournisseur. Contrôle de 10 ramettes prélevées auprès des cartons impacté . R.A.S Le stock semble sécurisé par de tri déclanché sauf si nouveau cas.</t>
  </si>
  <si>
    <t>PQUA-19_08</t>
  </si>
  <si>
    <t>PQUA-19-07</t>
  </si>
  <si>
    <t>Antenne HS en sortie machine (#73)</t>
  </si>
  <si>
    <t>Les micors perfos ont plus d'un cm de décalage par rapport à la noramle. Imposible de passer des encarts comme cela. Problème relevé sur 3 FRPP.
Des encart ont été rertouvés ce jour dans un carton en milieu de ramette.(carton 387)</t>
  </si>
  <si>
    <t>Effectif d'échantillon (n)  du plan simple</t>
  </si>
  <si>
    <t>CQUA16-08</t>
  </si>
  <si>
    <t xml:space="preserve"> /</t>
  </si>
  <si>
    <t>Encarts Sigma répétitif</t>
  </si>
  <si>
    <t>La livraison est conditionnée en cartons de 1000 au lieu de 500 auparavent</t>
  </si>
  <si>
    <t>Transmis SCL</t>
  </si>
  <si>
    <t>Carte Platinum SKU RCP Revised DI</t>
  </si>
  <si>
    <t>Le panneau signature au verso entraine des problèmes de dépose de la personnalisation du logo en Ruban GFX sous le panneau signature(3mm dessous) . L'épaisseur de celui provoque un porte à faux pour la tete GFX de personnalisation</t>
  </si>
  <si>
    <t>Visa Premier Dual M3 V3.0</t>
  </si>
  <si>
    <t>Lors de la personnalisatin de lot en produ, les opérateurs ont détectés des cartes sans panneaux signature au verso des cartes</t>
  </si>
  <si>
    <t>23/05/16 - JLF, Tri à 100/100% des cartes en stock et de l'OF 006WK00326241 'remonté par la Prod.) résultat retrouvé 2 cartes NC et remonté au fournisseur a travers uen FDNQ</t>
  </si>
  <si>
    <t>CQUA-16-09</t>
  </si>
  <si>
    <t>2 ramettes ont les bord et coins abimés qui entraine et peut entrainer des bourrages en machine</t>
  </si>
  <si>
    <t>JLF - Voir en stock impact du défaut sur la palette en cours = RAS. Revérification avec l'emmeteur du problème, il n'en à pas retrouvé deouis la fiche. Suivi sur plusieurs jours = RAS
Le problème est peut être survenue en interne aussi difficile d'etre certain, mais pas d'autre soucis de relevé pour le moment (crtl 24, 25, 26/05 avec l'emetteur</t>
  </si>
  <si>
    <t>Envel. Bulle 170*265</t>
  </si>
  <si>
    <t>Point de colle trop important et empechant de retirer la languette de protection pour fermer l'enve bulle</t>
  </si>
  <si>
    <t>Casse papier sur OCE 7300</t>
  </si>
  <si>
    <t>Voir FDNQ
Remonter l'info au fournisseur problème qualité et sécurité meme pour une carte</t>
  </si>
  <si>
    <t>PQUA16-09</t>
  </si>
  <si>
    <t>.Info remonté au fournisseur par tel. Et réclamation FDNQ.
Reste 150K en stock environ 2 mois de consommation. Prochaine commande le 17/06/2016</t>
  </si>
  <si>
    <t>Le client rencontre un incident sur quelques cartes quyi ne fonctionnent pas en paiement, peut-être est-ce dû à une démagnétisation</t>
  </si>
  <si>
    <t>RQUA16_20.doc</t>
  </si>
  <si>
    <t>Voit le rapport qualité</t>
  </si>
  <si>
    <t>CDN Etui/Chemise Visa Premier</t>
  </si>
  <si>
    <t>STACI</t>
  </si>
  <si>
    <t>Reçu sans étiquettes quantitatives</t>
  </si>
  <si>
    <t>c7</t>
  </si>
  <si>
    <t>NTX Encart Gold Affaires</t>
  </si>
  <si>
    <t>Encarts gondolés sur nouveaux encarts en phase de test. 1 carton impacté sur les deux en stock.PB de conditionnement ?</t>
  </si>
  <si>
    <t>BNPAFF Visa Classic Credit Dom Pom Dual V3.0</t>
  </si>
  <si>
    <t>Code visuel préperso mal renseigné par Vitré (il y en a de plus en plus)</t>
  </si>
  <si>
    <t>Courbure centrale trop prononcée lors du chargement des bacs haute capacité de la VP 5115 entraine une mise en sécurité de l'imprimante.</t>
  </si>
  <si>
    <t>Impsible de trouver un pli correct car le pli partie haute est plus longue que la partie inférieur. Beaucoup de temps perdu (impact sur la propduction) + bourrage machine. Toujours ce problème récurrent. Aucun logo imprimé sur l'encart.</t>
  </si>
  <si>
    <t>PQUA16-10</t>
  </si>
  <si>
    <t>Les microperfortaion des encats n'est pas toujours au même endroit ce qui fait modifier le réglage du pli sans arrêt. Quantité difficile à établir car c'est par moment</t>
  </si>
  <si>
    <t>Les microperfortaion des encats n'est pas toujours au même endroit ce qui fait modifier le réglage du pli sans arrêt. Quantité difficile à établir car c'est par moment. La qualité du papier est clairement moins bonnes d'un paquet à l'autre.</t>
  </si>
  <si>
    <t>180501-150716</t>
  </si>
  <si>
    <t>Les encarts sont conditionnés en vrac par carton de 1500, nous souhaitons des conditionnement par 500. De plus certains encarts sont cornés</t>
  </si>
  <si>
    <t>Amex SKU RCP SBS Gold Revitalised DI</t>
  </si>
  <si>
    <t>mauvais positionnement du panneau signature</t>
  </si>
  <si>
    <t>CQUA16-11</t>
  </si>
  <si>
    <t xml:space="preserve"> FDNQ envoyé à Vitré pour analyse le 17/06/16
Action et gestion reprise dans le tableau des FDNQ</t>
  </si>
  <si>
    <t>Narboni</t>
  </si>
  <si>
    <t>VITALE CEAM vierges VMI 14-08</t>
  </si>
  <si>
    <t>Problème visuel. L'impression est décallée vers le bas de la carte</t>
  </si>
  <si>
    <t>effectif du lot</t>
  </si>
  <si>
    <t>Niveaux de contrôle spéciaux</t>
  </si>
  <si>
    <t>S-1</t>
  </si>
  <si>
    <t>S-2</t>
  </si>
  <si>
    <t>S-3</t>
  </si>
  <si>
    <t>S-4</t>
  </si>
  <si>
    <t>I</t>
  </si>
  <si>
    <t>II</t>
  </si>
  <si>
    <t>III</t>
  </si>
  <si>
    <t>2à8</t>
  </si>
  <si>
    <t>9à15</t>
  </si>
  <si>
    <t>16à20</t>
  </si>
  <si>
    <t>21à50</t>
  </si>
  <si>
    <t>51à90</t>
  </si>
  <si>
    <t>F</t>
  </si>
  <si>
    <t>91à150</t>
  </si>
  <si>
    <t>G</t>
  </si>
  <si>
    <t>151à280</t>
  </si>
  <si>
    <t>281à500</t>
  </si>
  <si>
    <t>J</t>
  </si>
  <si>
    <t>501à1200</t>
  </si>
  <si>
    <t>L</t>
  </si>
  <si>
    <t>1201à3200à</t>
  </si>
  <si>
    <t>K</t>
  </si>
  <si>
    <t>3201à10000</t>
  </si>
  <si>
    <t>M</t>
  </si>
  <si>
    <t>10001à35000</t>
  </si>
  <si>
    <t>N</t>
  </si>
  <si>
    <t>35001à150000</t>
  </si>
  <si>
    <t>P</t>
  </si>
  <si>
    <t>150001à500000</t>
  </si>
  <si>
    <t>Q</t>
  </si>
  <si>
    <t>500001 et plus</t>
  </si>
  <si>
    <t>R</t>
  </si>
  <si>
    <t>lettre Code</t>
  </si>
  <si>
    <t>Lettre code</t>
  </si>
  <si>
    <t>Plan simple contrôle normal</t>
  </si>
  <si>
    <t>Plan Doubles</t>
  </si>
  <si>
    <t>Contrôle normal ou remforcé</t>
  </si>
  <si>
    <t>Contrôle réduit</t>
  </si>
  <si>
    <t>n</t>
  </si>
  <si>
    <t>n1</t>
  </si>
  <si>
    <t>n2</t>
  </si>
  <si>
    <t>n1+n2</t>
  </si>
  <si>
    <t xml:space="preserve">n2 </t>
  </si>
  <si>
    <t xml:space="preserve">L </t>
  </si>
  <si>
    <t>A = 0
R = 1</t>
  </si>
  <si>
    <t>A = 1
R = 2</t>
  </si>
  <si>
    <t>A = 2
R = 3</t>
  </si>
  <si>
    <t>A = 3
R = 4</t>
  </si>
  <si>
    <t>A = 5
R = 6</t>
  </si>
  <si>
    <t>A = 7
R = 8</t>
  </si>
  <si>
    <t>A = 8
R = 9</t>
  </si>
  <si>
    <t>A = 10
R = 11</t>
  </si>
  <si>
    <t>A = 12
R = 13</t>
  </si>
  <si>
    <t>A = 14
R = 15</t>
  </si>
  <si>
    <t>A = 18
R = 19</t>
  </si>
  <si>
    <t>A = 21
R = 22</t>
  </si>
  <si>
    <t xml:space="preserve">contrôle </t>
  </si>
  <si>
    <t>renforcé</t>
  </si>
  <si>
    <t>Différents encarts utilisés par l'Exploit pour l'édition des créations CBL au méca les plis différents à chaque changement d'encarts donc 4 changements dans le même lot=  grosse perte de temps (obliger de régler la machine pour chaque cjhangement)</t>
  </si>
  <si>
    <t>transmit à JLF. Contrôle sur étagère et mesure.La mesure des encarts à l'Exploit tant qu'au stock, sont conforme.la légère variation de la cote de la perfo, ne varie pas de plus de 5/100.
Ne serait-il pas opportun de se pencher sur le besoin ou non des perfo d'assitance au pliage? En effet elles ne sont réellement utiles qu'en cas de conditionnement manuel. Le temps perdu en réglage et arrêt machine serait varisemblablement compensé par le passage sur plieuse.</t>
  </si>
  <si>
    <t>Vérification des consommations pour voir si ce conditonnement est cohérant==&gt;vue avec le stock papier pour réintégrer le surplus du stock tampon. Sensibiliser l'Exploit sur les commande.</t>
  </si>
  <si>
    <t>Encart tuilés &gt; perte de temps production. Cela créé des bourrages donc beaucoup de rebuts sur cette production. Vu avec l'Exploit : les encarts arrivent comme cela</t>
  </si>
  <si>
    <t xml:space="preserve">EJ : Contrôle sur étagère du lot suivant le 11/05/2016.le lot 160407 est sur étagère, j'ai contrôlé quelques ramettes qui sont conforme.
Nous vérifions au stock extérieur les numéros de carton afin d'être au plus prets du lot impacté, qui a la même date de fabrication que le précedent. Une FDNQ sera établi à l'iisu du contrôle afin de voir si nous faisssons éffectuer un tri par le fournisseur. Contrôle de 10 ramettes prélevées auprès des cartons impacté . R.A.S Le stock semble sécurisé par de tri déclanché sauf si nouveau cas. Mise en place d'un contrôle à l'Exploitation informatique : les opérateurs font une volée au verso de la ramette, seul moyen de voir le défaut de décalalge, non décellable au recto à l'oeuil nue. le temps de contrôle est de 3minutes pour une ramette, sans remballage.
JLF/RB : Nouvelle livraisons avancées pour le 23/09 et reprises de la fin du lot NC pour tri et étendu du problème. Le temps de reprise, de tri puis retour n'aurait pas été plus rapide, décision d'avancer de la nlle fab. </t>
  </si>
  <si>
    <t>BQUE Encart Création</t>
  </si>
  <si>
    <t>Le pâpier que nous devons mettre en production lors de l'instalation de la SCL013 n'est pas aux cotes A4
Cela pourrat avoir une incidence sur les éditions, la mise sous plis par rapport aux enveloppes.</t>
  </si>
  <si>
    <t>Transmit au service Client.
Remonté au client qui renvoi du papier conforme.</t>
  </si>
  <si>
    <t xml:space="preserve"> JLF le 22/06 - % très peu elevé / livraison, mais risque pour le porteur et client = J'ai vérifié 20 bq autour du n° de bq incriminé et retrouvé par la prod = RAS, cependant j'ai envoyé un rapport n°RQUA16-22 CEAM  à Narboni pour prise en compte de l'incident lors des prochaines fabrication… Audit chez eux le 07/07/16 (LT)</t>
  </si>
  <si>
    <t>RQUA16-22</t>
  </si>
  <si>
    <t>Enveloppes mal collées sur les côtés ou se déchirent</t>
  </si>
  <si>
    <t>Lors du contrôle d'édition, nous constatons que sur certains encarts le logo Amex est mal édité.</t>
  </si>
  <si>
    <t>Remonter l'info au fournisseur. Vérifier la palette en cours (2,5 rangs).
Décision avec le fournisseur reprendre le stock pour trier à 100/100% puis nous renoyer la marchaindise avant rupture. 1ere palette en retour le 24/06/16</t>
  </si>
  <si>
    <t>Le problème vient du stockage du papier. Celui-ci est empilé sur la tranche et non à plat ce qui a permit la déformtion. Il faut stocker le pepier à plat. Information sur le problème faite oralement au resp. Stock pour passer la consigne aux gestionnaires</t>
  </si>
  <si>
    <t>PG : Demande au SCl de retrailler le log et la position de celui afin d'éloigner l'impression du panneau Sign.
JLF - Informer le fournisseur OT Vitré lors des points mensuel et l'envoi du tableau auparavent (est-ce que l'épaisseur est un critère lors de commandes de panneau Amex, sont-ils vérifié en controle d'entrée ?) - Le fournisseur ne peut pas modifier l'épaisseur du panneau, ni vérifer lors du contrôle de la matière, car ils sont en rouleaux et il semble que le soucis survient que sur trés peu de quantité. La solution de PG semble la meilleure pour tout le monde</t>
  </si>
  <si>
    <t xml:space="preserve">Transmit à JLF
Analyse: Position micros-perfos et découpe conforme à priori.
Je remaque lors du pliage manuel que le pli est peut-être difficile à obtenir à l'aide de la micro-perfo.JLF
Attendre le retour de l'analyse du fournisseur.
Le fournisseur viendra chercher 258 000 encarts la semaine prochaine pour contrôle en ses locaux -&gt; durée du contrôle + transports environ 1 semaine.
A réception de la marchandise contrôlée, il reprendra celle restante sur notre site. RB
</t>
  </si>
  <si>
    <t>Transmit à JLF pour infos
Un projet d'étude sur les micro perfo est prévu pour recencer la perfo idéale et création de CDC générique</t>
  </si>
  <si>
    <t xml:space="preserve">Demander des nouvelles étiquettes au fournisseur pour réé identifier les cartons correctement
1ere fois que ce genre de problème survient de ce fournisseur, l'étiquetage à été repris avant les sorties </t>
  </si>
  <si>
    <t>Trace d'impression sur tout le côté gauche de la page.</t>
  </si>
  <si>
    <t>Vérification d'autre carton en stock, le problème a été relevé sur le 1er carton de la commande le 16/02/2016. Le problème est minime au vue des éléments et analyse, aucun risque pour le client.</t>
  </si>
  <si>
    <t>BOAMAD</t>
  </si>
  <si>
    <t>Visa Classic Tucana</t>
  </si>
  <si>
    <t>La vignette et la puce sont décalées, elles sortent de l'emplacement dédié dasn la carte</t>
  </si>
  <si>
    <t>Manque complexe code conf</t>
  </si>
  <si>
    <t>Tri à 100/100% des cartes restante dans le lot
Remonté au fournisseur via une FDNQ</t>
  </si>
  <si>
    <t>CQUA16-12</t>
  </si>
  <si>
    <t>Pas de flyers sans contact dans certain carton</t>
  </si>
  <si>
    <t>French Business Green Revitalised Cosmo V5</t>
  </si>
  <si>
    <t>Piste trop basse Impossible de personnaliser l'ISO1</t>
  </si>
  <si>
    <t>CQUA16-13</t>
  </si>
  <si>
    <t>BN5 Dépliant Contactless</t>
  </si>
  <si>
    <t>Documents trop enroulés qui ne passent pas en machine (Bell Howell)</t>
  </si>
  <si>
    <t>Dans le même lot, 3 hauteur de coupe différentes. Impossible à passer en machine(Kern). Rebut sur rebut. Bourrage sortie plieuse.</t>
  </si>
  <si>
    <t>303/06</t>
  </si>
  <si>
    <t>Mauvaise découpe des encarts en hauteur (exmplaire mauvais en exploit afin de montrer aux équipes)</t>
  </si>
  <si>
    <t>Le BL annonce 10000 docs alors que réellement on en cpmte 10100</t>
  </si>
  <si>
    <t>Contrôle sur étagère.
Mico perfos très prononcées une page sur deux. Sur les prochaines livraisons suite à l'analyse et actions de la FDNQ un changement dans le processus de fabrication va être mis en place pour l'ensemble de plis scellés fabriqué chez Ediis, cela devrait contribuer à l'amélioration de la dépose des perforations Horizontales et Verticales à la lecture des actions
En attendant, le passage de cette réception sur la Ricoth comme la précédente contribue à l'impact environnemental, de plus le cout de perte de temps a été estimé et le suplément de cout pour les cartons en 750 au lieu de 1500, comme pour le transport n'a pas été surfacturée</t>
  </si>
  <si>
    <t>Contrôle sur étagère.
La vérification des 900 encarts en stock ne remonte pas de problème.
Voir le comportement de la prochaine livraison.</t>
  </si>
  <si>
    <t>Transmit au service client.
Contrôle au stock, sur les pochettes contrôlées il manque un flyers.
Le client nous donne son go pour continuer d’utiliser ces pochettes. En effet, Anais avait pour instructions d’insérer les flyers jusqu’à épuisement de leur stock. Ce qui est le cas probablement.</t>
  </si>
  <si>
    <t>Les pattes d'enveloppes sont collées àdroite</t>
  </si>
  <si>
    <t>pas de colle sur certains endroits de l'enveloppe.</t>
  </si>
  <si>
    <t>AMD STICKERS AMD</t>
  </si>
  <si>
    <t>Plissures sur les stikers vierges =&gt; mauvaise qualité d'impression. Lot DATA 185844</t>
  </si>
  <si>
    <t>AMD NLD-GUI-Flying Blue Silver</t>
  </si>
  <si>
    <t>Le BL annonce 2500 docs du CAM 7352 hors on ne les a pas reçu.</t>
  </si>
  <si>
    <t>Transmit au service Client.</t>
  </si>
  <si>
    <t>CTF</t>
  </si>
  <si>
    <t>CTF encart Sentinel Aurore</t>
  </si>
  <si>
    <t>Information transmise au Service Client</t>
  </si>
  <si>
    <t>CTF BNP Editique et service</t>
  </si>
  <si>
    <t>Encart Mr Bricolage</t>
  </si>
  <si>
    <t>Les encarts receptionnés ene sont pas en ramette de 500 dans le cartons contrairement au autre livraison précédente, mais en vrac.
Contrairement aux SPECIFICATIONS DE CONDITIONNEMENT ET DE LIVRAISON DES MATIERES PREMIERES Oberthur en vigeur</t>
  </si>
  <si>
    <t>Encart Sentinel Aurore</t>
  </si>
  <si>
    <t>Oberthur (Texaco)</t>
  </si>
  <si>
    <t>Plis scellés Blanc 120g/m²</t>
  </si>
  <si>
    <t>Le caviardage au verso du document est gris, plutôt que noir.</t>
  </si>
  <si>
    <t>Plis scellés SG</t>
  </si>
  <si>
    <t>Lors du passage sur le scelleur des plis SG pour effectuer le pliage. Les PS ne sont pas correctement pliés par moment (ponctuel) seulement  !!, passe mal (rebuts). Les coins du pied de pages accrochent à l'entrée de la poche provoquant un mauvais pliage</t>
  </si>
  <si>
    <t>Envel 225*115  F45*100</t>
  </si>
  <si>
    <t>2h</t>
  </si>
  <si>
    <t>Les rabats d'envelloppes ne collent pas</t>
  </si>
  <si>
    <t>L'analyse a démontré que le stock est trop vieux 4 ans, rangé coté stk ext avec une fréquence d'utilisation peut élevé. Il faut  détruire le stock et éviter d'avoir des réclamations du client
Avertir le SCl et ACH et crééer un BNCR</t>
  </si>
  <si>
    <t>Encart CNAM CEAM Vitale</t>
  </si>
  <si>
    <t>Encart LCAH Classic</t>
  </si>
  <si>
    <t>Tache Jaunâtre (légerement marquée) sur le recto de l'encart</t>
  </si>
  <si>
    <t>Produit légèrement tachés</t>
  </si>
  <si>
    <t>Encart Amex</t>
  </si>
  <si>
    <t>Les perforations ne sont pas toujours à la même hauteur oblige l'opérateur a réaliser plusieurs réglages lors d'un lot (La différence de position n'est pas précisée pour voir si cela rentre dans les tolérences métier)</t>
  </si>
  <si>
    <t>Mauvaise qualité ou position des micro-perforations</t>
  </si>
  <si>
    <t>1223100
1252368</t>
  </si>
  <si>
    <t>WP Payback Galeria Kaufhof
WP DM Payback</t>
  </si>
  <si>
    <t>990
585</t>
  </si>
  <si>
    <t>Le BL annonce des quantités fausses pour les 2 références. 10 produits en moins pour l'un et 13 pour l'autre</t>
  </si>
  <si>
    <t>BCO BNP</t>
  </si>
  <si>
    <t>Plusieurs cartons reçus abimés, déchirés, un paquet de 100 à été jeté</t>
  </si>
  <si>
    <t>BCO Conditions de fonct Mastercard VP1095 FR</t>
  </si>
  <si>
    <t>Enveloppe 115*225 double fenetres</t>
  </si>
  <si>
    <t>Lors de l'insertion le cristal d'une fenetre s'arrache et provoque des bourrages</t>
  </si>
  <si>
    <t>Dépliant CEAM</t>
  </si>
  <si>
    <t>Quantité en stock</t>
  </si>
  <si>
    <t>Les opérateurs retrouvent des déplaints imbriqués les uns dans les autres provoquant des arret machine (balance, bourrage…)</t>
  </si>
  <si>
    <t>Document imbriqués les uns dans les autres</t>
  </si>
  <si>
    <t>Hertz</t>
  </si>
  <si>
    <t>Coupons Hertz</t>
  </si>
  <si>
    <t>La reception de produit n'est pas identifiée, aucun nom de produit, quantté de paquet et carton</t>
  </si>
  <si>
    <t>CSG Société Générale</t>
  </si>
  <si>
    <t>Pochette Vpay</t>
  </si>
  <si>
    <t>Document, guide Mastercard dans la pochette PVC "Carte Vpay"</t>
  </si>
  <si>
    <t xml:space="preserve">Règle 2016 pour déclenchement action </t>
  </si>
  <si>
    <t xml:space="preserve"> - Les encarts sont en cartons de 2500 directement 
 - Ponctuellement les encarts ne sont pas taqués à la sortie du carton
 - Les encarts sont légèrement incurvés</t>
  </si>
  <si>
    <r>
      <t xml:space="preserve">Les produits sont légèrement tachés, Défaut considéré comme mineur, le nombre est peu significatif par rapport à la livrasion. Act Curative : </t>
    </r>
    <r>
      <rPr>
        <b/>
        <sz val="8"/>
        <color theme="1"/>
        <rFont val="Arial"/>
        <family val="2"/>
      </rPr>
      <t>Vérification</t>
    </r>
    <r>
      <rPr>
        <sz val="8"/>
        <color theme="1"/>
        <rFont val="Arial"/>
        <family val="2"/>
      </rPr>
      <t xml:space="preserve"> avec Loïc de quel cartons sur la palette en cours en stock = RAS
Expédition au client d'un encart vierge et 1 imprimé pour qu'il constat le défaut et nous informe de la suite à donner au dossier (Dérogation, destruction, tri...)</t>
    </r>
  </si>
  <si>
    <t>Visuel NOK, ce n'est pas la 1ère fois</t>
  </si>
  <si>
    <t>Information remonté via service client</t>
  </si>
  <si>
    <t>AMD NLD-WP-Flying Blue Platinum</t>
  </si>
  <si>
    <t>Le BL annonce la livraison de 300 Welcome pack. Mais seulement 196 sont livrés.</t>
  </si>
  <si>
    <t>Oney</t>
  </si>
  <si>
    <t>Banque Sofinco</t>
  </si>
  <si>
    <t>BNP BANQUES CLIENTES</t>
  </si>
  <si>
    <t>Snowball</t>
  </si>
  <si>
    <t>Gie Sesam Vitale</t>
  </si>
  <si>
    <t>Condt.</t>
  </si>
  <si>
    <t>Stock Carte</t>
  </si>
  <si>
    <t>Sticker Amex</t>
  </si>
  <si>
    <t>Le visuel du sticker n'est "MAT" alors que nous sommes sur du "GLOSS"</t>
  </si>
  <si>
    <t>Plusieurs référence mélangées dans un même carton</t>
  </si>
  <si>
    <t>Produit inadapté au processus (tension ruban, etc…)</t>
  </si>
  <si>
    <t>Livraison, produit non conforme au processus actuel</t>
  </si>
  <si>
    <t>NTX Flyer Banque de Savoie (MO)</t>
  </si>
  <si>
    <t>AZAPRIM</t>
  </si>
  <si>
    <t>Transmit au service SCL pour  info</t>
  </si>
  <si>
    <t>Ruban vierge plissé: mauvaise impression thermique des cartes manques sur une partie de la carte au niveau de la plissure. Plus ruban avec rayure grise au milieu.</t>
  </si>
  <si>
    <t>Transmit au service achat et à JLF.</t>
  </si>
  <si>
    <t>Le complexe ICS3 n'est pas positionné au bon endroit.</t>
  </si>
  <si>
    <t>Trace noires sur tout le carton.</t>
  </si>
  <si>
    <t>Vérification de l'encours au stock, cartons 239;238;237;236; (Les n° supérieur sont déjà utilisés.) RAS = Nombre pas assez significatif, mais sous surveillance de reccurence au cas où</t>
  </si>
  <si>
    <t>Contrôle sur étagère de quelques cartons et de l'encours au stock (239;238;237;236)  =  RAS = Nombre pas assez significatif, mais sous surveillance de reccurence au cas où</t>
  </si>
  <si>
    <t>A surveiller. JLF - Vérification à 100% des 6 cartons suivant (518 à 513) RAS Les cartons supérieurs ont été utilisés. La Quantité est très peu significative dans ce cas, mais sous surveillance de reccurence au cas où</t>
  </si>
  <si>
    <t>Le BL annonce 8 cartons de 2250, hors nous avons reçu 8 cartons de 2025</t>
  </si>
  <si>
    <t>Absence de colle au verso. Impression des zones de colle qui bavent.</t>
  </si>
  <si>
    <t>Voir FRPP 129/2016 - Problème remonté au fournisseur dès le mois de juin via RQUA16-22. Pas de nouveau cas détecté depuis. A surveiller.
Suvi dans un tableau pourremonter à Narboni 25/08 point téléphonique</t>
  </si>
  <si>
    <t>Nous sommes rendu compte que nous sollicitions les fournisseur plus pour des commande complete, mais des % mimimum sur les commandes. Il faut agir en partenariat sur les problèmatiques de chacuns et de fond lancé. RDV pour lancer le projet le 13/07/16 sur Dijoin. Action faire un bilan de nos problèmatiques sur 2/3 ans idem coté Paragon. Puis lancer une analyse chez eux de type "AMDEC" et matrice processus pour regarder par rapport aux bilans, le prosessus les contraite métiers et les risques fort pour lancer des actions.
CDC Générique a faire, sujet en partie d'un groupe de travail avec la direction (Fait au mois aout JLF)</t>
  </si>
  <si>
    <t>Le début du rouleau est impacté par le défaut. A surveiller et éventuellement remonté vers le fournisseur si récidive.Vérification des 2 lots sur étagère au stock, tous les débuts de rouleaux sont sont lisses et tendus, difficile de les dérouler et enrouler sans risquer de les abîmer. RAS. les produits en stock n'ont la même N° que le rouleau impacté en production. le rouleau incriminé a été écarté de la production. Les rouleaux détectés sont isolés et échangés par Datacard</t>
  </si>
  <si>
    <r>
      <t xml:space="preserve">Problème détecté sur les enveloppe OT. Après vérification avec d'autres lots, le problème se répète avec les enveloppes Vitale et Auchan.. </t>
    </r>
    <r>
      <rPr>
        <sz val="8"/>
        <color rgb="FFFF0000"/>
        <rFont val="Arial"/>
        <family val="2"/>
      </rPr>
      <t>Il s'agit d'un problème de réglage machine. A surveiller.</t>
    </r>
  </si>
  <si>
    <t>Collées entre les parties sur la patte coté gauche de l'enveloppe.</t>
  </si>
  <si>
    <t>Problème ponctuel, à surveiller. Je n'ai pas retrouvé le défaut dans l'en cours
Transmis au SCL</t>
  </si>
  <si>
    <t>Contrôle sur étagère, déjà un million de consommés.
RAS sur les paquets contrôlés.Il n'y a pas de cintrage trop prononcé . Le banderolage en papier n'est trop serré.L'empilge des documents dans le même sens provoque plus ou moins de déformation. Le conoditionnement est cohérant. à surveiller. ces documents sont sur étagère depuis un an. Ceci explique peut-ête celà.</t>
  </si>
  <si>
    <t>Tri à 100/100% des cartes restantes dans le lot
Remonté au fournisseur via une FDNQ</t>
  </si>
  <si>
    <t>Le problème est peut être survenue en interne aussi difficile d'etre certain, mais pas d'autre soucis de relevé pour le moment (crtl 24, 25, 26/05 avec l'emetteur)</t>
  </si>
  <si>
    <t>PQUA16-08</t>
  </si>
  <si>
    <t xml:space="preserve"> Une étude et un projet avec le service amélioration continu est en cours et le fournisseur romorantin pour finaliser le pas des perforations horizontale, 1 premier test à déjà été réalisé, mais un nouveau est demandé avant généralisation et modification du CDC Encart Générique
Bilan de défaut récurrents sur plusieurs années pour faire un point avec paragon (sept)</t>
  </si>
  <si>
    <t xml:space="preserve"> Remonter l'info au fournisseur. Vérifier la palette en cours (2,5 rangs).
Décision avec le fournisseur reprendre le stock pour trier à 100/100% puis nous renoyer la marchaindise avant rupture. 1ere palette en retour le 24/06/16
ept)</t>
  </si>
  <si>
    <t>Voir FDNQ, idem FRPP 106
Remonter l'info au fournisseur problème qualité et sécurité meme pour une carte
Bilan de défaut récurrents sur plusieurs années pour faire un point avec paragon (s</t>
  </si>
  <si>
    <t>SCL Dijon</t>
  </si>
  <si>
    <t>micros pliures inexistantes ou trop peu appuyées donc difficulté à les passer à la plieuse.</t>
  </si>
  <si>
    <t xml:space="preserve"> JLF 15/06 = Le fournisseur va sondé ses différents fournisseurs de plaques. Après réflexion, nous allons changer nos types de perfos sur les formes de découpe.
Pour cela, nous testerons celles-ci sur l'un de vos futurs dossier, nous réaliserons ces test afin que vous puissiez les tester en interne et nous en rapporter les conclusions.
UNe fois le résultat validé, nous incluerons cette donnée dasn tous nos dossiers de fabrication pour OT
</t>
  </si>
  <si>
    <t>SGBS</t>
  </si>
  <si>
    <t>SGBS AZUR</t>
  </si>
  <si>
    <t>Transmit à RB.
EJ : Le lot 592759 est impacté par ce défaut. L'analyse est en cours, le manque sur les cartes est visible à l'oeuil nu. Cependant j'ai demandé à ce que la production continu jusqu'à nouvel ordre. Les manques constatés n'empêche pas la lecture des informations. 
JLF  : Le tri de la matière en stock n'est pas réalisable, la problèmatique sur les rouleaux ne sont pas franchement visible, significatif malgré le temps passé à essayer d'isoler les produits non conformes. Les rouleaux entamés et isolés comme NC par la produciton seront échangés par datacard comme cela se fait habituellement</t>
  </si>
  <si>
    <t>Après investigation entre vitré et dijon, cela est très compliqué de réunir les infos. En bref, le code à été changé par vitré avec information sur dijon qui n'a pas pris en compte celle-ci lors de la commande (oubli). Le commercial et SCl ne souhaitent pas jeter les cartes, nous allons jusquà la fin du stock, car ensuite nous allons changé de composant donc de n°ID</t>
  </si>
  <si>
    <t xml:space="preserve">25/05 - JLF - Tri à 100/100% du défaut sur le reste de la livraison et de l'encours = résultat 71 produits Non conforme
Echantillons et information remontée de la problèmatique (photo et explication, produits NC) au fournisseur par email le mer. 25/05/2016 16:33 (RB) et en Chrono JLF
02/06 email bong 02/06 à 19:17- JLF - Le fournisseur a recu les échantillons "Nous avons bien reçu les échantillons, nous allons demander à notre service qualité de faire une étude sur ces pochettes et vous ferons un retour rapide. De plus,  je reviens vers vous au sujet des enveloppes, il s’avère que nos enveloppes ne contenaient pas assez de colle sur la patte. Nous vous proposons de faire un test sur notre nouvelle production"
</t>
  </si>
  <si>
    <t>email le 25/05/16 et 01/07/16</t>
  </si>
  <si>
    <t>OT Milan</t>
  </si>
  <si>
    <t>Analyse du problème, tri au stok papier. Toute la livraison est identque avec ancien visule MAT. Analyse avec Romain du Bon de commande, erreur de désignation sur celui-ci, car pas en dur dans la base désignation, nous étions sur des commandes de produit avec 2 visuels différents, un client qui ne svait pas exactement quand commencer, a repoussé etc.. action dans cas similaire = Effacer la désignation dans la base et l'inclure manuellement pour forcer à réfléchir et être moins dans les automatismes habituelles jusqu'à que le nouveau produit soit définitivmeent en place et
Modifier la fiche de contrôle stick en prod, ajouter cette vérification "Gloss" de la surface (18/08, JLF)</t>
  </si>
  <si>
    <t>OT Achat (Datacard)</t>
  </si>
  <si>
    <t>Le problème pénalisant vraiment les opérateurs est le taquage a uvue du temps de perdu par ceux-ci 2,3 mm par cartons (tps taquage)
Analyse :  le stock date de juillet 2015 coté Ponnières, il a certainement trop sécher et pris une forme incurvé
En connaissant le processus du fournisseur, (coupe au massicot droit) cela l'oblige à taqué le paquet avant coupe. Cela veut dire que cela ce produit après durant les transport des cartons, chez eux et OT. Le cm en longueur dans le carton aide au mouvement des encarts
Action : Des CDC Génériques par famille de produits vont être créés, celui des encarts Fàf est terminée et les points sont inclus (les fournisseurs  n'avait pas jusque là, de critères d'exigences de rédigés de cette manière "contractuelle") Diffusion 3T</t>
  </si>
  <si>
    <t>Transmit à JLF
Dans la nouvelle organisation de la direction… il y a un projet de créér un CDC générique pour les encarts et les envoyer aux fournisseur
Un bilan des défauts doit être réalisé pour la prochaine rencontre pour ressortir les familles de défauts</t>
  </si>
  <si>
    <t xml:space="preserve">L'info est remonté au fournisseur pour enclencher une action de tri, le problème peut être grave, impact client </t>
  </si>
  <si>
    <t>Transmit à JLF
Dans la nouvelle organisation de la direction… il y a un projet de créér un CDC générique pour les encarts et les envoyer aux fournisseurs
Un bilan des défauts doit être réalisé pour la prochaine rencontre pour ressortir les familles de défauts</t>
  </si>
  <si>
    <t xml:space="preserve"> Transmit au service client
 Dans la nouvelle organisation de la direction… il y a un projet de créér un CDC générique "Exigence Contractuelle" pour les encarts et les envoyer aux fournisseurs
Un bilan des défauts doit être réalisé pour la prochaine rencontre pour ressortir les familles de défauts</t>
  </si>
  <si>
    <t>Les encarts sont tuilés et cornés pour pouvoir passer sans problème dans les machines.</t>
  </si>
  <si>
    <t>Contrôle sur étagère au stock, 3000 encarts contrôlés. Les encarts sont effectivement tous tuilés.
Remonté au fournisseur</t>
  </si>
  <si>
    <t>Après surveillance avec le service, aucune nouvelle remonté durant quelques jours, la quantité impactée n'est pas significative,. Le phénomène ne c'est pas représenté.</t>
  </si>
  <si>
    <t xml:space="preserve"> Vérification au stock de quelques cartons au stock en schant qu'il s'agit des cartons au n° avant celui impacté = RAS . Expliquer au personnes de l'exploitaiton de ventiller les prochaines ramettes, demain …. pour quantifier l'ampleur et nous prévenir en cas de nouveau soucis</t>
  </si>
  <si>
    <t>Dans la nouvelle organisation de la direction… il y a un projet de créér un CDC générique pour les encarts et les envoyer aux fournisseurs avec nos exigences "contractuelle"</t>
  </si>
  <si>
    <t>Dans la nouvelle organisation de la direction… il y a un projet de créér un CDC générique pour les encarts avec nos "exigences contractuelles" et les envoyer aux fournisseurs. Cependant il y aura une tolérence pour la  position des perfo,</t>
  </si>
  <si>
    <t>Plusieurs cartons contrôlés par les opérateurs sur place RAS.
Contrôle sur étagère des cartons entre 136 et 200 . R.A.S</t>
  </si>
  <si>
    <t>Le caviardage répond toujours au besoin de Sureté, même légérement plus clair, un peu de surqualité de la part de l'opérateur. Pas grave, je lui explique ce cas, et lui autorise à continuer, qu'elle n'existe pas à me prévenir en de nouveau doute</t>
  </si>
  <si>
    <t>Nous constatons avant édition des trous dans le papier sur un petit nombre de paravent à la suite les uns des autres</t>
  </si>
  <si>
    <t xml:space="preserve">Groupe de travail OT autour du poste, solution à tester :
 1 - Mesurer le pas de pefo (JLF)
 2 -Commander 24 h à l'avance les plis scellés (repos produit) - (FG)
 3- Nettoyage du tapis Vert sur le scelleur pour un meilleur transport bien droit dans la poche (aprés le P2) FG
Information remontée au fournisseur, pour lancer un test avec des perforations différentes (1x1mm) sur le prochain lot livré fin Aout, début sept, </t>
  </si>
  <si>
    <t>Le sujet sera abordé lors de la visite du fournisseur et RDV le 28/04/2016 chez OT (pas d'incidence sur le produit et son utilisation)</t>
  </si>
  <si>
    <t>JLF 22/06 : Vérificatrion des quelques cartons (37,31,58,55,53, 38, 42,43) en stock et de l'encours au cond = RAS. Le cas semble isolé et une impact très faible par rapport à la quantité livrée. 
Décision de rien lancer de plus à ce jour dans cette configuration (0,017% NC) - Attention à la récurrence 
Un bilan de défaut sera fait pour l'audit de Septembre et pour en discuter</t>
  </si>
  <si>
    <t>A surveiller sur quelques jours avant intervention auprès de fournisseur.
Le 06/07/2016, contrôle des boîtes impactées: N° 140; 141;142;143;144; 145;146. les boites restant en stock sont en dehors de cette suite de N°. Cependant la surveillance de récurrence reste de mise sur le reste du lot . Un bilan de défaut sera fait pour l'audit de Septembre et pour en discuter</t>
  </si>
  <si>
    <t>Quantité impactée trés peu significative - Un bilan de défaut sera fait pour l'audit de Septembre et pour en discuter
Vérification dans l'encours au stock papier = RAS donc aucune remonté à ce jour pour le fournisseur</t>
  </si>
  <si>
    <t>Nous rencontrons un problème avec le deuxième plis sur les encarts SG. En effet la micro perforation n'est pas assez marquée ce rend impossible d'avoir un plis correct et propre.de plus cela engendre beaucoup de bourrage en machine plus rebuts.</t>
  </si>
  <si>
    <t>Vérification et contrôle en cours.
Le phénomène impact peu de produit, pour le moment. Certainement un problème ponctuel dans le processus de fabrication du fournisseur. A surveiller en cas de nouvel incident et quantité significative. De plus 477 000 encarts ont déjà été utilisés, cela rejoint un phénomène très ponctuel</t>
  </si>
  <si>
    <t>Une première FRPP avait été émise sur ce produit, une nouvelle livraison censée traiter le problème a été faite et mise en production. A ce jour nous constatons que le papier continue de craquer lorsqu'il est dans la machine. Le phénomène n'est pas identique sur tous les cartons. peut-être lié à des problèmes de fabrication. je crois qu'il faut analyser le lot afin de comprendre et transmettre au fournisseur. cela est certainement lié aux micro coupure, peut-être lam positionnées.</t>
  </si>
  <si>
    <r>
      <t xml:space="preserve">25/08/2016 - JLF fait un point téléphonique Norboni sur l'ensemble des problématiques et du tableau de relevé des incidents CEAM.
M. PETIT, a analysé et constaté que cette opération a été réalisée en Manuelle, l'opératrice a du prendre 2 feuille overlay soit une plaque de 48 sur peut être 2 barquettes donc une stastiquiquement constater et écarté avec le prélevement. La méthode Narboni est de jeter la barquette complete sans faire de controle supémentaire dans la barquette avant aprés 1 problème sur 1 échantillon = barquette jetée, cela reste simpliste comme logique, mais le moins couteux pour eux. </t>
    </r>
    <r>
      <rPr>
        <sz val="8"/>
        <color rgb="FFFF0000"/>
        <rFont val="Arial"/>
        <family val="2"/>
      </rPr>
      <t xml:space="preserve">Par contre mes remontées incidents sont affichés aux postes, information fournit aux resp d'ateliers, analyses, actions surveillance pour prochaine fabrication.  </t>
    </r>
  </si>
  <si>
    <t>Sécurisation du stock, vérification de toutes les cartes au stock, RAS</t>
  </si>
  <si>
    <t>Pb de décollement de l'overlay dans le coin haut droit de la carte, les cartres étainet bien à la suite les unes des autres</t>
  </si>
  <si>
    <t>Vu en production avec P.G., les rubans incriminées proviennent de Milan suite à un dépannage d'OTD. En changeant les rubans on a une amélioration. Reprise du réglage des caractères at nette amélioration ==&gt; à surveiller.</t>
  </si>
  <si>
    <t>Après contrôle sur étagère sur plusieurs lots, je propose de bloquer l'ensemble du stock. En effet il est impossible de savoir si les cartes sont OK ou non, elles présentent toutes un défaut. Ce qui ne permet pas de prendre un décision. Nous restons donc dans l'attente d'un lot sans défaut. (sachant que la mise sous sachet individuel ne sert à rien).</t>
  </si>
  <si>
    <t>Le complexe  recouvre bien la fenêtre aucun problème, le fournisseur a des tolérances de dépose (+/- 0,5mm) il faut l'admettre et tolérer un visuel moins parfait. Même très légèrement décalé y n'y a aucune incidence sur la lisibilité du code imprimé, aucune génération de problème sur la fonctionnalité du produit.</t>
  </si>
  <si>
    <t xml:space="preserve">
Tri 100% des barquettes en stock. RAS</t>
  </si>
  <si>
    <t>Transmit à JLF.
14/03/15: sécurisation du stock, tri 100% du lot. 3 non conformes mis en rebut. 1 mal coupé et 2 avec 1 falsh. Lot remis en service.</t>
  </si>
  <si>
    <t>Transmis à JLF - Sécurisation du stock, Tri du reste des cartes du lot = RAS
La quantité étant peu significative, l'action currative est suffissante</t>
  </si>
  <si>
    <t>Les cartons ont été legèrement écrassés dans l'angles suite au cerclage trop fort</t>
  </si>
  <si>
    <t>Tri éffectué par JLF, 99 cartes OK 984 NOK.
Retour info FDNQ : Amex informé. Une demande de modif du logo doit être en cours.(AV)</t>
  </si>
  <si>
    <t>En stock 2 versions A et B imposible de retrouver le N°OF vitré impacté en fabrication, (plus de barquette pour faire un tri, isolement au STK (sécurisation) Utilisation du N° OF F 305509 (25/9/15) Si OK toutes cartes et rebrancher par la maintenance le contrôleur en bout de machine, si HS les cartes HS  OK demandé au stock de prendre quelques une des cartes.
le 19/04 décision (imposible de savoir le lot impacté).
(PG/JLF/JT)
JLF - Action avec PG, mettre en place sur data le vérificateur d'antenne en bout machine. Ne fonctionne pas, JLF demande ) PG si la machine à été vérifié par la MAI = Non, alors peut être commencer par ce point aussi
Le 29/04, JT informe que PG avait des soupsons sur la machine et que N° OF 006WK00305509 n'est peut être pas en cause a force de faire des test tous semblaient ne pas fonctionnait depuis le début S17, pas de problème. 
JLF demandé de remettre les cartes retirées 006WK00305509 dés demain,
12/05 JLF demande a Patrick PG si tout est Ok avec les cartes depuis le 29/04, résultat plus de problème ni de rebut tout Ok.
Suivre l'analyse, car des doutes sur la machine au vue de l'avancée du dossier et des tests effectués ave la production</t>
  </si>
  <si>
    <t>Valorisation Criticité</t>
  </si>
  <si>
    <t>'E31''-''T31''-''D31''</t>
  </si>
  <si>
    <t>RECHERCHEV(T31;Récurrence!$A$6:$T$1759;3;FAUX)</t>
  </si>
  <si>
    <t>RECHERCHEV(E31;Récurrence!$A$6:$T$1759;2;FAUX)</t>
  </si>
  <si>
    <t xml:space="preserve">Concaténation </t>
  </si>
  <si>
    <t>Nombre de Réf. AX</t>
  </si>
  <si>
    <t>Étiquettes de lignes</t>
  </si>
  <si>
    <t>Total général</t>
  </si>
  <si>
    <t>Récurrence</t>
  </si>
  <si>
    <t>usage généraux</t>
  </si>
  <si>
    <r>
      <rPr>
        <b/>
        <sz val="22"/>
        <color rgb="FFFF0000"/>
        <rFont val="Arial"/>
        <family val="2"/>
      </rPr>
      <t>Remontée au Fournisseur ou Client si l'impact est supérieur à 3% de la commande livrée par celui-ci.</t>
    </r>
    <r>
      <rPr>
        <b/>
        <sz val="19"/>
        <color rgb="FFFF0000"/>
        <rFont val="Arial"/>
        <family val="2"/>
      </rPr>
      <t xml:space="preserve">
Pour la VMI et le lancement d'une FDNQ, impacter la note dans l'évaluation du fournisseur,
Si le code défaut est le thème "administratif" = 100%, Aucun blocage du produit 
</t>
    </r>
  </si>
  <si>
    <t>Mois</t>
  </si>
  <si>
    <t>Vérif lot stock</t>
  </si>
  <si>
    <t>Echantillonnage</t>
  </si>
  <si>
    <t>Nb Défaut max Refusé</t>
  </si>
  <si>
    <t>oui/non</t>
  </si>
  <si>
    <t>Si oui 3 sinon 1</t>
  </si>
  <si>
    <t xml:space="preserve">Refut </t>
  </si>
  <si>
    <t>2/13</t>
  </si>
  <si>
    <t>2/20</t>
  </si>
  <si>
    <t>3/32</t>
  </si>
  <si>
    <t>4/50</t>
  </si>
  <si>
    <t>6/80</t>
  </si>
  <si>
    <t>8/125</t>
  </si>
  <si>
    <t>11/200</t>
  </si>
  <si>
    <t>15/315</t>
  </si>
  <si>
    <t>22/500</t>
  </si>
  <si>
    <t>22/800</t>
  </si>
  <si>
    <t>si</t>
  </si>
</sst>
</file>

<file path=xl/styles.xml><?xml version="1.0" encoding="utf-8"?>
<styleSheet xmlns="http://schemas.openxmlformats.org/spreadsheetml/2006/main">
  <numFmts count="6">
    <numFmt numFmtId="8" formatCode="#,##0.00\ &quot;€&quot;;[Red]\-#,##0.00\ &quot;€&quot;"/>
    <numFmt numFmtId="164" formatCode="[h]:mm:ss;@"/>
    <numFmt numFmtId="165" formatCode="d/m/yy;@"/>
    <numFmt numFmtId="166" formatCode="d/m;@"/>
    <numFmt numFmtId="167" formatCode="dd/mm/yy;@"/>
    <numFmt numFmtId="168" formatCode="_-* #,##0.00\ [$€-1]_-;\-* #,##0.00\ [$€-1]_-;_-* &quot;-&quot;??\ [$€-1]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6"/>
      <name val="Arial"/>
      <family val="2"/>
    </font>
    <font>
      <sz val="16"/>
      <name val="Arial"/>
      <family val="2"/>
    </font>
    <font>
      <sz val="8"/>
      <name val="Arial"/>
      <family val="2"/>
    </font>
    <font>
      <b/>
      <sz val="9"/>
      <name val="Arial"/>
      <family val="2"/>
    </font>
    <font>
      <sz val="9"/>
      <name val="Arial"/>
      <family val="2"/>
    </font>
    <font>
      <u/>
      <sz val="10"/>
      <color indexed="12"/>
      <name val="Arial"/>
      <family val="2"/>
    </font>
    <font>
      <u/>
      <sz val="8"/>
      <color indexed="12"/>
      <name val="Arial"/>
      <family val="2"/>
    </font>
    <font>
      <sz val="10"/>
      <name val="Arial"/>
      <family val="2"/>
    </font>
    <font>
      <sz val="9"/>
      <color indexed="9"/>
      <name val="Arial"/>
      <family val="2"/>
    </font>
    <font>
      <b/>
      <sz val="8"/>
      <color indexed="81"/>
      <name val="Tahoma"/>
      <family val="2"/>
    </font>
    <font>
      <sz val="8"/>
      <color indexed="81"/>
      <name val="Tahoma"/>
      <family val="2"/>
    </font>
    <font>
      <b/>
      <u/>
      <sz val="12"/>
      <name val="Arial"/>
      <family val="2"/>
    </font>
    <font>
      <b/>
      <sz val="9"/>
      <color indexed="9"/>
      <name val="Arial"/>
      <family val="2"/>
    </font>
    <font>
      <u/>
      <sz val="9"/>
      <name val="Arial"/>
      <family val="2"/>
    </font>
    <font>
      <b/>
      <sz val="12"/>
      <name val="Arial"/>
      <family val="2"/>
    </font>
    <font>
      <sz val="12"/>
      <name val="Times New Roman"/>
      <family val="1"/>
    </font>
    <font>
      <sz val="9"/>
      <name val="Candara"/>
      <family val="2"/>
    </font>
    <font>
      <b/>
      <i/>
      <sz val="12"/>
      <name val="Arial"/>
      <family val="2"/>
    </font>
    <font>
      <sz val="12"/>
      <name val="Arial"/>
      <family val="2"/>
    </font>
    <font>
      <sz val="9"/>
      <color indexed="10"/>
      <name val="Arial"/>
      <family val="2"/>
    </font>
    <font>
      <u/>
      <sz val="9"/>
      <color indexed="10"/>
      <name val="Arial"/>
      <family val="2"/>
    </font>
    <font>
      <sz val="9"/>
      <color rgb="FFFF0000"/>
      <name val="Arial"/>
      <family val="2"/>
    </font>
    <font>
      <b/>
      <sz val="22"/>
      <color rgb="FFFF0000"/>
      <name val="Arial"/>
      <family val="2"/>
    </font>
    <font>
      <b/>
      <sz val="20"/>
      <color rgb="FFFF0000"/>
      <name val="Arial"/>
      <family val="2"/>
    </font>
    <font>
      <sz val="9"/>
      <color rgb="FF0070C0"/>
      <name val="Arial"/>
      <family val="2"/>
    </font>
    <font>
      <b/>
      <sz val="10"/>
      <name val="Arial"/>
      <family val="2"/>
    </font>
    <font>
      <b/>
      <sz val="16"/>
      <name val="Arial"/>
      <family val="2"/>
    </font>
    <font>
      <sz val="8"/>
      <color rgb="FFFF0000"/>
      <name val="Arial"/>
      <family val="2"/>
    </font>
    <font>
      <sz val="8"/>
      <color rgb="FF0070C0"/>
      <name val="Arial"/>
      <family val="2"/>
    </font>
    <font>
      <b/>
      <sz val="9"/>
      <color rgb="FFFF0000"/>
      <name val="Arial"/>
      <family val="2"/>
    </font>
    <font>
      <sz val="9"/>
      <color rgb="FF000000"/>
      <name val="MS Shell Dlg 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CG Times"/>
      <family val="1"/>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8"/>
      <color rgb="FF1F497D"/>
      <name val="Calibri"/>
      <family val="2"/>
    </font>
    <font>
      <sz val="8"/>
      <name val="Calibri"/>
      <family val="2"/>
    </font>
    <font>
      <sz val="8"/>
      <color theme="1"/>
      <name val="Arial"/>
      <family val="2"/>
    </font>
    <font>
      <b/>
      <sz val="8"/>
      <color theme="1"/>
      <name val="Arial"/>
      <family val="2"/>
    </font>
    <font>
      <b/>
      <sz val="19"/>
      <color rgb="FFFF0000"/>
      <name val="Arial"/>
      <family val="2"/>
    </font>
  </fonts>
  <fills count="32">
    <fill>
      <patternFill patternType="none"/>
    </fill>
    <fill>
      <patternFill patternType="gray125"/>
    </fill>
    <fill>
      <patternFill patternType="solid">
        <fgColor indexed="8"/>
        <bgColor indexed="64"/>
      </patternFill>
    </fill>
    <fill>
      <patternFill patternType="solid">
        <fgColor indexed="40"/>
        <bgColor indexed="64"/>
      </patternFill>
    </fill>
    <fill>
      <patternFill patternType="solid">
        <fgColor indexed="10"/>
        <bgColor indexed="64"/>
      </patternFill>
    </fill>
    <fill>
      <patternFill patternType="solid">
        <fgColor indexed="51"/>
        <bgColor indexed="64"/>
      </patternFill>
    </fill>
    <fill>
      <patternFill patternType="solid">
        <fgColor rgb="FFFFFF00"/>
        <bgColor indexed="64"/>
      </patternFill>
    </fill>
    <fill>
      <patternFill patternType="solid">
        <fgColor rgb="FFFFC000"/>
        <bgColor indexed="64"/>
      </patternFill>
    </fill>
    <fill>
      <patternFill patternType="solid">
        <fgColor theme="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00B0F0"/>
        <bgColor indexed="64"/>
      </patternFill>
    </fill>
    <fill>
      <patternFill patternType="solid">
        <fgColor theme="8" tint="0.79998168889431442"/>
        <bgColor indexed="64"/>
      </patternFill>
    </fill>
  </fills>
  <borders count="71">
    <border>
      <left/>
      <right/>
      <top/>
      <bottom/>
      <diagonal/>
    </border>
    <border>
      <left style="thin">
        <color indexed="64"/>
      </left>
      <right style="thin">
        <color indexed="64"/>
      </right>
      <top style="medium">
        <color indexed="10"/>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8"/>
      </left>
      <right style="thin">
        <color indexed="8"/>
      </right>
      <top style="hair">
        <color indexed="8"/>
      </top>
      <bottom style="hair">
        <color indexed="8"/>
      </bottom>
      <diagonal/>
    </border>
    <border>
      <left style="medium">
        <color indexed="10"/>
      </left>
      <right style="medium">
        <color indexed="10"/>
      </right>
      <top style="medium">
        <color indexed="10"/>
      </top>
      <bottom style="medium">
        <color indexed="10"/>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10"/>
      </bottom>
      <diagonal/>
    </border>
    <border>
      <left style="thick">
        <color auto="1"/>
      </left>
      <right style="thick">
        <color auto="1"/>
      </right>
      <top style="thick">
        <color auto="1"/>
      </top>
      <bottom style="thick">
        <color auto="1"/>
      </bottom>
      <diagonal/>
    </border>
    <border>
      <left style="thin">
        <color auto="1"/>
      </left>
      <right style="thin">
        <color auto="1"/>
      </right>
      <top style="medium">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double">
        <color auto="1"/>
      </left>
      <right style="double">
        <color auto="1"/>
      </right>
      <top style="double">
        <color auto="1"/>
      </top>
      <bottom style="double">
        <color auto="1"/>
      </bottom>
      <diagonal/>
    </border>
    <border>
      <left style="thick">
        <color indexed="64"/>
      </left>
      <right style="thick">
        <color indexed="64"/>
      </right>
      <top/>
      <bottom/>
      <diagonal/>
    </border>
    <border>
      <left style="thick">
        <color indexed="64"/>
      </left>
      <right style="thin">
        <color indexed="64"/>
      </right>
      <top/>
      <bottom/>
      <diagonal/>
    </border>
    <border>
      <left/>
      <right style="thick">
        <color indexed="64"/>
      </right>
      <top style="double">
        <color indexed="64"/>
      </top>
      <bottom style="double">
        <color indexed="64"/>
      </bottom>
      <diagonal/>
    </border>
    <border>
      <left style="thick">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ck">
        <color indexed="64"/>
      </left>
      <right style="thick">
        <color indexed="64"/>
      </right>
      <top/>
      <bottom style="thick">
        <color indexed="64"/>
      </bottom>
      <diagonal/>
    </border>
    <border>
      <left style="thick">
        <color indexed="64"/>
      </left>
      <right style="thin">
        <color indexed="64"/>
      </right>
      <top/>
      <bottom style="thin">
        <color indexed="64"/>
      </bottom>
      <diagonal/>
    </border>
    <border>
      <left style="double">
        <color indexed="64"/>
      </left>
      <right style="double">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double">
        <color indexed="64"/>
      </left>
      <right style="double">
        <color indexed="64"/>
      </right>
      <top/>
      <bottom style="medium">
        <color indexed="64"/>
      </bottom>
      <diagonal/>
    </border>
    <border>
      <left/>
      <right/>
      <top style="medium">
        <color indexed="64"/>
      </top>
      <bottom style="medium">
        <color indexed="64"/>
      </bottom>
      <diagonal/>
    </border>
    <border>
      <left/>
      <right style="double">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double">
        <color indexed="64"/>
      </left>
      <right style="double">
        <color indexed="64"/>
      </right>
      <top style="double">
        <color auto="1"/>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5">
    <xf numFmtId="0" fontId="0" fillId="0" borderId="0"/>
    <xf numFmtId="0" fontId="11" fillId="0" borderId="0" applyNumberFormat="0" applyFill="0" applyBorder="0" applyAlignment="0" applyProtection="0">
      <alignment vertical="top"/>
      <protection locked="0"/>
    </xf>
    <xf numFmtId="0" fontId="21" fillId="0" borderId="0"/>
    <xf numFmtId="0" fontId="5" fillId="0" borderId="0"/>
    <xf numFmtId="0" fontId="13" fillId="0" borderId="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2" borderId="0" applyNumberFormat="0" applyBorder="0" applyAlignment="0" applyProtection="0"/>
    <xf numFmtId="0" fontId="37" fillId="15" borderId="0" applyNumberFormat="0" applyBorder="0" applyAlignment="0" applyProtection="0"/>
    <xf numFmtId="0" fontId="37" fillId="18" borderId="0" applyNumberFormat="0" applyBorder="0" applyAlignment="0" applyProtection="0"/>
    <xf numFmtId="0" fontId="38" fillId="19"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9" fillId="10" borderId="0" applyNumberFormat="0" applyBorder="0" applyAlignment="0" applyProtection="0"/>
    <xf numFmtId="0" fontId="40" fillId="23" borderId="24" applyNumberFormat="0" applyAlignment="0" applyProtection="0"/>
    <xf numFmtId="0" fontId="41" fillId="24" borderId="25" applyNumberFormat="0" applyAlignment="0" applyProtection="0"/>
    <xf numFmtId="168" fontId="42" fillId="0" borderId="0" applyFont="0" applyFill="0" applyBorder="0" applyAlignment="0" applyProtection="0"/>
    <xf numFmtId="0" fontId="43" fillId="0" borderId="0" applyNumberFormat="0" applyFill="0" applyBorder="0" applyAlignment="0" applyProtection="0"/>
    <xf numFmtId="0" fontId="44" fillId="11" borderId="0" applyNumberFormat="0" applyBorder="0" applyAlignment="0" applyProtection="0"/>
    <xf numFmtId="0" fontId="45" fillId="0" borderId="26" applyNumberFormat="0" applyFill="0" applyAlignment="0" applyProtection="0"/>
    <xf numFmtId="0" fontId="46" fillId="0" borderId="27" applyNumberFormat="0" applyFill="0" applyAlignment="0" applyProtection="0"/>
    <xf numFmtId="0" fontId="47" fillId="0" borderId="28" applyNumberFormat="0" applyFill="0" applyAlignment="0" applyProtection="0"/>
    <xf numFmtId="0" fontId="47" fillId="0" borderId="0" applyNumberFormat="0" applyFill="0" applyBorder="0" applyAlignment="0" applyProtection="0"/>
    <xf numFmtId="0" fontId="48" fillId="14" borderId="24" applyNumberFormat="0" applyAlignment="0" applyProtection="0"/>
    <xf numFmtId="0" fontId="11" fillId="0" borderId="0" applyNumberFormat="0" applyFill="0" applyBorder="0" applyAlignment="0" applyProtection="0">
      <alignment vertical="top"/>
      <protection locked="0"/>
    </xf>
    <xf numFmtId="0" fontId="49" fillId="0" borderId="29" applyNumberFormat="0" applyFill="0" applyAlignment="0" applyProtection="0"/>
    <xf numFmtId="0" fontId="50" fillId="25" borderId="0" applyNumberFormat="0" applyBorder="0" applyAlignment="0" applyProtection="0"/>
    <xf numFmtId="0" fontId="13" fillId="0" borderId="0"/>
    <xf numFmtId="0" fontId="13" fillId="0" borderId="0"/>
    <xf numFmtId="0" fontId="13" fillId="26" borderId="30" applyNumberFormat="0" applyFont="0" applyAlignment="0" applyProtection="0"/>
    <xf numFmtId="0" fontId="51" fillId="23" borderId="31" applyNumberFormat="0" applyAlignment="0" applyProtection="0"/>
    <xf numFmtId="9" fontId="13" fillId="0" borderId="0" applyFon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4" fillId="0" borderId="0"/>
  </cellStyleXfs>
  <cellXfs count="328">
    <xf numFmtId="0" fontId="0" fillId="0" borderId="0" xfId="0"/>
    <xf numFmtId="0" fontId="6" fillId="0" borderId="0" xfId="0" applyFont="1" applyAlignment="1">
      <alignment horizontal="center"/>
    </xf>
    <xf numFmtId="164" fontId="6" fillId="0" borderId="0" xfId="0" applyNumberFormat="1" applyFont="1" applyAlignment="1">
      <alignment horizontal="center"/>
    </xf>
    <xf numFmtId="0" fontId="7" fillId="0" borderId="0" xfId="0" applyFont="1"/>
    <xf numFmtId="0" fontId="6" fillId="0" borderId="0" xfId="0" applyFont="1" applyAlignment="1"/>
    <xf numFmtId="0" fontId="9" fillId="0" borderId="1" xfId="0" applyFont="1" applyFill="1" applyBorder="1" applyAlignment="1">
      <alignment horizontal="center" vertical="center"/>
    </xf>
    <xf numFmtId="166" fontId="10" fillId="0" borderId="2" xfId="0" applyNumberFormat="1" applyFont="1" applyFill="1" applyBorder="1" applyAlignment="1">
      <alignment horizontal="center" vertical="center"/>
    </xf>
    <xf numFmtId="0" fontId="10" fillId="0" borderId="3"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10" fillId="0" borderId="2" xfId="0" applyFont="1" applyFill="1" applyBorder="1" applyAlignment="1">
      <alignment vertical="center" wrapText="1"/>
    </xf>
    <xf numFmtId="166" fontId="10" fillId="0" borderId="3" xfId="0" applyNumberFormat="1" applyFont="1" applyFill="1" applyBorder="1" applyAlignment="1">
      <alignment horizontal="center" vertical="center"/>
    </xf>
    <xf numFmtId="166" fontId="10" fillId="0" borderId="3" xfId="0" applyNumberFormat="1" applyFont="1" applyFill="1" applyBorder="1" applyAlignment="1">
      <alignment horizontal="left" vertical="center" wrapText="1"/>
    </xf>
    <xf numFmtId="0" fontId="10" fillId="0" borderId="0" xfId="0" applyFont="1" applyAlignment="1">
      <alignment vertical="center"/>
    </xf>
    <xf numFmtId="0" fontId="9" fillId="0" borderId="2"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1" fontId="10" fillId="0" borderId="2" xfId="0" applyNumberFormat="1" applyFont="1" applyFill="1" applyBorder="1" applyAlignment="1">
      <alignment horizontal="center" vertical="center"/>
    </xf>
    <xf numFmtId="20" fontId="10" fillId="0" borderId="2" xfId="0" applyNumberFormat="1" applyFont="1" applyFill="1" applyBorder="1" applyAlignment="1">
      <alignment horizontal="center" vertical="center"/>
    </xf>
    <xf numFmtId="167" fontId="10" fillId="0" borderId="2" xfId="0" applyNumberFormat="1" applyFont="1" applyFill="1" applyBorder="1" applyAlignment="1">
      <alignment horizontal="center" vertical="center"/>
    </xf>
    <xf numFmtId="0" fontId="0" fillId="0" borderId="0" xfId="0" applyAlignment="1">
      <alignment horizontal="center"/>
    </xf>
    <xf numFmtId="0" fontId="13" fillId="0" borderId="0" xfId="0" applyFont="1"/>
    <xf numFmtId="164" fontId="0" fillId="0" borderId="0" xfId="0" applyNumberFormat="1"/>
    <xf numFmtId="167" fontId="0" fillId="0" borderId="0" xfId="0" applyNumberFormat="1"/>
    <xf numFmtId="0" fontId="18" fillId="2" borderId="0" xfId="0" applyFont="1" applyFill="1" applyAlignment="1">
      <alignment vertical="center"/>
    </xf>
    <xf numFmtId="0" fontId="14" fillId="2" borderId="0" xfId="0" applyFont="1" applyFill="1" applyAlignment="1">
      <alignment vertical="center"/>
    </xf>
    <xf numFmtId="0" fontId="9" fillId="0" borderId="0" xfId="0" applyFont="1" applyAlignment="1">
      <alignment vertical="center"/>
    </xf>
    <xf numFmtId="0" fontId="10" fillId="0" borderId="0" xfId="0" applyFont="1" applyAlignment="1">
      <alignment vertical="center" wrapText="1"/>
    </xf>
    <xf numFmtId="0" fontId="10" fillId="0" borderId="3" xfId="0" applyFont="1" applyFill="1" applyBorder="1" applyAlignment="1">
      <alignment horizontal="center" vertical="center"/>
    </xf>
    <xf numFmtId="0" fontId="10" fillId="0" borderId="0" xfId="0" applyFont="1" applyFill="1" applyBorder="1" applyAlignment="1">
      <alignment vertical="center"/>
    </xf>
    <xf numFmtId="0" fontId="11" fillId="0" borderId="2" xfId="1" applyFill="1" applyBorder="1" applyAlignment="1" applyProtection="1">
      <alignment horizontal="center" vertical="center" wrapText="1"/>
    </xf>
    <xf numFmtId="1" fontId="10" fillId="0" borderId="2" xfId="0" applyNumberFormat="1" applyFont="1" applyFill="1" applyBorder="1" applyAlignment="1">
      <alignment horizontal="center" vertical="center" wrapText="1"/>
    </xf>
    <xf numFmtId="0" fontId="10" fillId="0" borderId="0" xfId="0" applyFont="1" applyAlignment="1">
      <alignment horizontal="center" vertical="center"/>
    </xf>
    <xf numFmtId="0" fontId="10" fillId="6" borderId="2" xfId="0" applyFont="1" applyFill="1" applyBorder="1" applyAlignment="1">
      <alignment vertical="center" wrapText="1"/>
    </xf>
    <xf numFmtId="0" fontId="11" fillId="0" borderId="2" xfId="1" applyFill="1" applyBorder="1" applyAlignment="1" applyProtection="1">
      <alignment vertical="center" wrapText="1"/>
    </xf>
    <xf numFmtId="0" fontId="10" fillId="0" borderId="2" xfId="0" applyFont="1" applyFill="1" applyBorder="1" applyAlignment="1">
      <alignment vertical="center"/>
    </xf>
    <xf numFmtId="0" fontId="22" fillId="0" borderId="5" xfId="2" applyFont="1" applyBorder="1" applyAlignment="1">
      <alignment horizontal="left" vertical="center" wrapText="1"/>
    </xf>
    <xf numFmtId="0" fontId="10" fillId="0" borderId="2" xfId="0" applyNumberFormat="1" applyFont="1" applyFill="1" applyBorder="1" applyAlignment="1">
      <alignment horizontal="center" vertical="center" wrapText="1"/>
    </xf>
    <xf numFmtId="166" fontId="8" fillId="0" borderId="3" xfId="0" applyNumberFormat="1" applyFont="1" applyFill="1" applyBorder="1" applyAlignment="1">
      <alignment horizontal="center" vertical="center"/>
    </xf>
    <xf numFmtId="166" fontId="8" fillId="0" borderId="3" xfId="0" applyNumberFormat="1" applyFont="1" applyFill="1" applyBorder="1" applyAlignment="1">
      <alignment horizontal="center" vertical="center" wrapText="1"/>
    </xf>
    <xf numFmtId="165" fontId="20" fillId="3" borderId="6" xfId="0" applyNumberFormat="1" applyFont="1" applyFill="1" applyBorder="1" applyAlignment="1">
      <alignment horizontal="center" vertical="center" textRotation="69" wrapText="1"/>
    </xf>
    <xf numFmtId="165" fontId="23" fillId="0" borderId="0" xfId="0" applyNumberFormat="1" applyFont="1" applyFill="1" applyBorder="1" applyAlignment="1">
      <alignment horizontal="center" vertical="center" textRotation="90" wrapText="1"/>
    </xf>
    <xf numFmtId="0" fontId="24" fillId="0" borderId="0" xfId="0" applyFont="1" applyAlignment="1">
      <alignment vertical="center"/>
    </xf>
    <xf numFmtId="0" fontId="10" fillId="0" borderId="2" xfId="0" applyNumberFormat="1" applyFont="1" applyFill="1" applyBorder="1" applyAlignment="1">
      <alignment vertical="center" wrapText="1"/>
    </xf>
    <xf numFmtId="0" fontId="12" fillId="0" borderId="2" xfId="1" applyFont="1" applyFill="1" applyBorder="1" applyAlignment="1" applyProtection="1">
      <alignment horizontal="center" vertical="center" wrapText="1"/>
    </xf>
    <xf numFmtId="0" fontId="14" fillId="0" borderId="0" xfId="0" applyFont="1" applyFill="1" applyAlignment="1">
      <alignment vertical="center"/>
    </xf>
    <xf numFmtId="0" fontId="10" fillId="4" borderId="7" xfId="0" applyFont="1" applyFill="1" applyBorder="1" applyAlignment="1">
      <alignment horizontal="left" vertical="center"/>
    </xf>
    <xf numFmtId="0" fontId="10" fillId="4" borderId="8" xfId="0" applyFont="1" applyFill="1" applyBorder="1" applyAlignment="1">
      <alignment vertical="center"/>
    </xf>
    <xf numFmtId="0" fontId="10" fillId="5" borderId="9" xfId="0" applyFont="1" applyFill="1" applyBorder="1" applyAlignment="1">
      <alignment horizontal="left" vertical="center"/>
    </xf>
    <xf numFmtId="0" fontId="10" fillId="5" borderId="10" xfId="0" applyFont="1" applyFill="1" applyBorder="1" applyAlignment="1">
      <alignment vertical="center"/>
    </xf>
    <xf numFmtId="0" fontId="9" fillId="0" borderId="11" xfId="0" applyFont="1" applyBorder="1" applyAlignment="1">
      <alignment horizontal="left" vertical="center"/>
    </xf>
    <xf numFmtId="0" fontId="9" fillId="0" borderId="12" xfId="0" applyFont="1" applyBorder="1" applyAlignment="1">
      <alignment vertical="center"/>
    </xf>
    <xf numFmtId="0" fontId="9" fillId="0" borderId="11" xfId="0" applyFont="1" applyBorder="1" applyAlignment="1">
      <alignment horizontal="right" vertical="center" wrapText="1"/>
    </xf>
    <xf numFmtId="0" fontId="10" fillId="0" borderId="12" xfId="0" applyFont="1" applyBorder="1" applyAlignment="1">
      <alignment vertical="center" wrapText="1"/>
    </xf>
    <xf numFmtId="0" fontId="10" fillId="0" borderId="11" xfId="0" applyFont="1" applyBorder="1" applyAlignment="1">
      <alignment vertical="center" wrapText="1"/>
    </xf>
    <xf numFmtId="0" fontId="10" fillId="0" borderId="13" xfId="0" applyFont="1" applyBorder="1" applyAlignment="1">
      <alignment vertical="center" wrapText="1"/>
    </xf>
    <xf numFmtId="0" fontId="10" fillId="0" borderId="14" xfId="0" applyFont="1" applyBorder="1" applyAlignment="1">
      <alignment vertical="center" wrapText="1"/>
    </xf>
    <xf numFmtId="0" fontId="9" fillId="0" borderId="15" xfId="0" applyFont="1" applyBorder="1" applyAlignment="1">
      <alignment vertical="center"/>
    </xf>
    <xf numFmtId="0" fontId="10" fillId="0" borderId="15" xfId="0" applyFont="1" applyBorder="1" applyAlignment="1">
      <alignment vertical="center" wrapText="1"/>
    </xf>
    <xf numFmtId="0" fontId="9" fillId="0" borderId="13" xfId="0" applyFont="1" applyBorder="1" applyAlignment="1">
      <alignment horizontal="right" vertical="center" wrapText="1"/>
    </xf>
    <xf numFmtId="0" fontId="10" fillId="7" borderId="8" xfId="0" applyFont="1" applyFill="1" applyBorder="1" applyAlignment="1">
      <alignment vertical="center"/>
    </xf>
    <xf numFmtId="0" fontId="10" fillId="8" borderId="8" xfId="0" applyFont="1" applyFill="1" applyBorder="1" applyAlignment="1">
      <alignment vertical="center"/>
    </xf>
    <xf numFmtId="0" fontId="10" fillId="0" borderId="0" xfId="0" applyFont="1" applyFill="1" applyBorder="1" applyAlignment="1">
      <alignment horizontal="left" vertical="center"/>
    </xf>
    <xf numFmtId="0" fontId="9" fillId="0" borderId="0" xfId="0" applyFont="1" applyFill="1" applyBorder="1" applyAlignment="1">
      <alignment horizontal="left" vertical="center"/>
    </xf>
    <xf numFmtId="0" fontId="9" fillId="0" borderId="0" xfId="0" applyFont="1" applyFill="1" applyBorder="1" applyAlignment="1">
      <alignment vertical="center"/>
    </xf>
    <xf numFmtId="0" fontId="9" fillId="0" borderId="0" xfId="0" applyFont="1" applyFill="1" applyBorder="1" applyAlignment="1">
      <alignment horizontal="right" vertical="center" wrapText="1"/>
    </xf>
    <xf numFmtId="0" fontId="10" fillId="0" borderId="0" xfId="0" applyFont="1" applyFill="1" applyBorder="1" applyAlignment="1">
      <alignment vertical="center" wrapText="1"/>
    </xf>
    <xf numFmtId="0" fontId="0" fillId="0" borderId="0" xfId="0" applyAlignment="1">
      <alignment horizontal="center" vertical="center"/>
    </xf>
    <xf numFmtId="0" fontId="10" fillId="0" borderId="0" xfId="0" applyFont="1" applyFill="1" applyBorder="1" applyAlignment="1">
      <alignment horizontal="center" vertical="center"/>
    </xf>
    <xf numFmtId="49" fontId="10" fillId="0" borderId="2" xfId="0" applyNumberFormat="1" applyFont="1" applyFill="1" applyBorder="1" applyAlignment="1">
      <alignment horizontal="center" vertical="center" wrapText="1"/>
    </xf>
    <xf numFmtId="0" fontId="27" fillId="0" borderId="2" xfId="0" applyFont="1" applyFill="1" applyBorder="1" applyAlignment="1">
      <alignment vertical="center" wrapText="1"/>
    </xf>
    <xf numFmtId="0" fontId="9" fillId="0" borderId="0" xfId="0" applyFont="1" applyFill="1" applyBorder="1" applyAlignment="1">
      <alignment horizontal="center" vertical="center"/>
    </xf>
    <xf numFmtId="166" fontId="10" fillId="0" borderId="0" xfId="0" applyNumberFormat="1" applyFont="1" applyFill="1" applyBorder="1" applyAlignment="1">
      <alignment horizontal="center" vertical="center"/>
    </xf>
    <xf numFmtId="20" fontId="10" fillId="0" borderId="0" xfId="0" applyNumberFormat="1" applyFont="1" applyFill="1" applyBorder="1" applyAlignment="1">
      <alignment horizontal="center" vertical="center"/>
    </xf>
    <xf numFmtId="0" fontId="10" fillId="0" borderId="0" xfId="0" applyNumberFormat="1" applyFont="1" applyFill="1" applyBorder="1" applyAlignment="1">
      <alignment vertical="center" wrapText="1"/>
    </xf>
    <xf numFmtId="166" fontId="10" fillId="0" borderId="0" xfId="0" applyNumberFormat="1" applyFont="1" applyFill="1" applyBorder="1" applyAlignment="1">
      <alignment horizontal="left" vertical="center" wrapText="1"/>
    </xf>
    <xf numFmtId="166" fontId="8" fillId="0" borderId="0" xfId="0" applyNumberFormat="1" applyFont="1" applyFill="1" applyBorder="1" applyAlignment="1">
      <alignment horizontal="center" vertical="center"/>
    </xf>
    <xf numFmtId="167" fontId="10" fillId="0" borderId="0" xfId="0" applyNumberFormat="1" applyFont="1" applyFill="1" applyBorder="1" applyAlignment="1">
      <alignment horizontal="center" vertical="center"/>
    </xf>
    <xf numFmtId="2" fontId="10" fillId="0" borderId="2" xfId="0" applyNumberFormat="1" applyFont="1" applyFill="1" applyBorder="1" applyAlignment="1">
      <alignment horizontal="center" vertical="center"/>
    </xf>
    <xf numFmtId="0" fontId="29" fillId="0" borderId="0" xfId="0"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16" fontId="10" fillId="0" borderId="2" xfId="0" applyNumberFormat="1" applyFont="1" applyFill="1" applyBorder="1" applyAlignment="1">
      <alignment vertical="center" wrapText="1"/>
    </xf>
    <xf numFmtId="1" fontId="13" fillId="0" borderId="3" xfId="0" applyNumberFormat="1" applyFont="1" applyFill="1" applyBorder="1" applyAlignment="1">
      <alignment horizontal="center" vertical="center" wrapText="1"/>
    </xf>
    <xf numFmtId="0" fontId="10" fillId="0" borderId="2" xfId="0" applyNumberFormat="1" applyFont="1" applyFill="1" applyBorder="1" applyAlignment="1">
      <alignment horizontal="left" vertical="center" wrapText="1"/>
    </xf>
    <xf numFmtId="2" fontId="10" fillId="0" borderId="2" xfId="0" applyNumberFormat="1" applyFont="1" applyFill="1" applyBorder="1" applyAlignment="1">
      <alignment horizontal="left" vertical="center"/>
    </xf>
    <xf numFmtId="0" fontId="10" fillId="0" borderId="2" xfId="0" applyFont="1" applyFill="1" applyBorder="1" applyAlignment="1">
      <alignment horizontal="left" vertical="center" wrapText="1"/>
    </xf>
    <xf numFmtId="166" fontId="8" fillId="0" borderId="3" xfId="0" applyNumberFormat="1" applyFont="1" applyFill="1" applyBorder="1" applyAlignment="1">
      <alignment horizontal="left" vertical="top" wrapText="1"/>
    </xf>
    <xf numFmtId="16" fontId="11" fillId="0" borderId="2" xfId="1" applyNumberFormat="1" applyFill="1" applyBorder="1" applyAlignment="1" applyProtection="1">
      <alignment horizontal="center" vertical="center"/>
    </xf>
    <xf numFmtId="2" fontId="10" fillId="0" borderId="2" xfId="0" applyNumberFormat="1" applyFont="1" applyFill="1" applyBorder="1" applyAlignment="1">
      <alignment horizontal="center" vertical="center" wrapText="1"/>
    </xf>
    <xf numFmtId="0" fontId="33" fillId="0" borderId="3" xfId="0" applyNumberFormat="1" applyFont="1" applyFill="1" applyBorder="1" applyAlignment="1">
      <alignment horizontal="left" vertical="center" wrapText="1"/>
    </xf>
    <xf numFmtId="166" fontId="11" fillId="0" borderId="3" xfId="1" applyNumberFormat="1" applyFill="1" applyBorder="1" applyAlignment="1" applyProtection="1">
      <alignment horizontal="center" vertical="center" wrapText="1"/>
    </xf>
    <xf numFmtId="0" fontId="30" fillId="0" borderId="2" xfId="0" applyFont="1" applyFill="1" applyBorder="1" applyAlignment="1">
      <alignment vertical="center" wrapText="1"/>
    </xf>
    <xf numFmtId="0" fontId="13" fillId="0" borderId="2" xfId="1" applyFont="1" applyFill="1" applyBorder="1" applyAlignment="1" applyProtection="1">
      <alignment horizontal="center" vertical="center" wrapText="1"/>
    </xf>
    <xf numFmtId="0" fontId="10" fillId="0" borderId="2" xfId="0" applyNumberFormat="1" applyFont="1" applyFill="1" applyBorder="1" applyAlignment="1">
      <alignment horizontal="center" vertical="center"/>
    </xf>
    <xf numFmtId="0" fontId="9" fillId="6" borderId="2"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3" xfId="0" applyFont="1" applyFill="1" applyBorder="1" applyAlignment="1">
      <alignment vertical="center" wrapText="1"/>
    </xf>
    <xf numFmtId="0" fontId="27" fillId="0" borderId="3" xfId="0" applyFont="1" applyFill="1" applyBorder="1" applyAlignment="1">
      <alignment vertical="center" wrapText="1"/>
    </xf>
    <xf numFmtId="8" fontId="10" fillId="0" borderId="2" xfId="0" applyNumberFormat="1" applyFont="1" applyFill="1" applyBorder="1" applyAlignment="1">
      <alignment horizontal="center" vertical="center"/>
    </xf>
    <xf numFmtId="0" fontId="13" fillId="0" borderId="3" xfId="0" applyFont="1" applyFill="1" applyBorder="1" applyAlignment="1">
      <alignment horizontal="center" vertical="center"/>
    </xf>
    <xf numFmtId="0" fontId="11" fillId="0" borderId="3" xfId="1" applyFill="1" applyBorder="1" applyAlignment="1" applyProtection="1">
      <alignment vertical="center" wrapText="1"/>
    </xf>
    <xf numFmtId="164" fontId="10" fillId="0" borderId="2" xfId="0" applyNumberFormat="1" applyFont="1" applyFill="1" applyBorder="1" applyAlignment="1">
      <alignment horizontal="center" vertical="center"/>
    </xf>
    <xf numFmtId="0" fontId="36" fillId="0" borderId="0" xfId="0" applyFont="1" applyAlignment="1">
      <alignment wrapText="1"/>
    </xf>
    <xf numFmtId="166" fontId="10" fillId="0" borderId="3" xfId="0" applyNumberFormat="1" applyFont="1" applyFill="1" applyBorder="1" applyAlignment="1">
      <alignment horizontal="center" vertical="center" wrapText="1"/>
    </xf>
    <xf numFmtId="0" fontId="10" fillId="0" borderId="0" xfId="0" applyFont="1" applyFill="1" applyAlignment="1">
      <alignment horizontal="center" vertical="center"/>
    </xf>
    <xf numFmtId="0" fontId="10" fillId="0" borderId="33" xfId="0" applyFont="1" applyFill="1" applyBorder="1" applyAlignment="1">
      <alignment horizontal="center" vertical="center" wrapText="1"/>
    </xf>
    <xf numFmtId="0" fontId="10" fillId="0" borderId="32" xfId="0" applyFont="1" applyFill="1" applyBorder="1" applyAlignment="1">
      <alignment horizontal="center" vertical="center" wrapText="1"/>
    </xf>
    <xf numFmtId="166" fontId="10" fillId="0" borderId="32" xfId="0" applyNumberFormat="1" applyFont="1" applyFill="1" applyBorder="1" applyAlignment="1">
      <alignment horizontal="center" vertical="center"/>
    </xf>
    <xf numFmtId="1" fontId="13" fillId="0" borderId="34" xfId="0" applyNumberFormat="1" applyFont="1" applyFill="1" applyBorder="1" applyAlignment="1">
      <alignment horizontal="center" vertical="center" wrapText="1"/>
    </xf>
    <xf numFmtId="0" fontId="54" fillId="27" borderId="0" xfId="0" applyFont="1" applyFill="1" applyAlignment="1">
      <alignment wrapText="1"/>
    </xf>
    <xf numFmtId="167" fontId="10" fillId="0" borderId="2" xfId="0" applyNumberFormat="1" applyFont="1" applyFill="1" applyBorder="1" applyAlignment="1">
      <alignment horizontal="center" vertical="center" wrapText="1"/>
    </xf>
    <xf numFmtId="0" fontId="55" fillId="0" borderId="2" xfId="0" applyFont="1" applyBorder="1" applyAlignment="1">
      <alignment horizontal="justify" wrapText="1"/>
    </xf>
    <xf numFmtId="0" fontId="55" fillId="0" borderId="2" xfId="0" applyFont="1" applyBorder="1" applyAlignment="1">
      <alignment horizontal="justify"/>
    </xf>
    <xf numFmtId="0" fontId="55" fillId="0" borderId="2" xfId="0" applyFont="1" applyBorder="1" applyAlignment="1">
      <alignment horizontal="justify" vertical="center"/>
    </xf>
    <xf numFmtId="0" fontId="55" fillId="0" borderId="2" xfId="0" applyFont="1" applyBorder="1" applyAlignment="1">
      <alignment horizontal="left" vertical="center" wrapText="1"/>
    </xf>
    <xf numFmtId="0" fontId="55" fillId="0" borderId="2" xfId="0" applyFont="1" applyBorder="1" applyAlignment="1">
      <alignment horizontal="justify" vertical="center" wrapText="1"/>
    </xf>
    <xf numFmtId="0" fontId="20" fillId="0" borderId="0" xfId="0" applyFont="1" applyAlignment="1">
      <alignment horizontal="center" vertical="center"/>
    </xf>
    <xf numFmtId="0" fontId="55" fillId="0" borderId="2" xfId="0" applyFont="1" applyBorder="1" applyAlignment="1">
      <alignment horizontal="justify" vertical="top" wrapText="1"/>
    </xf>
    <xf numFmtId="0" fontId="4" fillId="0" borderId="19" xfId="44" applyBorder="1"/>
    <xf numFmtId="0" fontId="4" fillId="0" borderId="0" xfId="44"/>
    <xf numFmtId="0" fontId="4" fillId="0" borderId="35" xfId="44" applyBorder="1" applyAlignment="1">
      <alignment horizontal="center" vertical="center"/>
    </xf>
    <xf numFmtId="0" fontId="4" fillId="0" borderId="21" xfId="44" applyBorder="1" applyAlignment="1">
      <alignment horizontal="center" vertical="center"/>
    </xf>
    <xf numFmtId="11" fontId="4" fillId="0" borderId="21" xfId="44" applyNumberFormat="1" applyBorder="1" applyAlignment="1">
      <alignment horizontal="center" vertical="center"/>
    </xf>
    <xf numFmtId="0" fontId="4" fillId="0" borderId="36" xfId="44" applyBorder="1" applyAlignment="1">
      <alignment horizontal="center" vertical="center"/>
    </xf>
    <xf numFmtId="0" fontId="4" fillId="0" borderId="37" xfId="44" applyBorder="1" applyAlignment="1">
      <alignment horizontal="center" vertical="center" wrapText="1"/>
    </xf>
    <xf numFmtId="0" fontId="4" fillId="0" borderId="38" xfId="44" applyBorder="1" applyAlignment="1">
      <alignment horizontal="center" vertical="center"/>
    </xf>
    <xf numFmtId="0" fontId="4" fillId="0" borderId="4" xfId="44" applyBorder="1" applyAlignment="1">
      <alignment horizontal="center" vertical="center"/>
    </xf>
    <xf numFmtId="0" fontId="4" fillId="0" borderId="39" xfId="44" applyBorder="1" applyAlignment="1">
      <alignment horizontal="center" vertical="center" wrapText="1"/>
    </xf>
    <xf numFmtId="0" fontId="4" fillId="0" borderId="40" xfId="44" applyBorder="1" applyAlignment="1">
      <alignment horizontal="center" vertical="center"/>
    </xf>
    <xf numFmtId="0" fontId="4" fillId="28" borderId="41" xfId="44" applyFill="1" applyBorder="1" applyAlignment="1">
      <alignment horizontal="center" vertical="center"/>
    </xf>
    <xf numFmtId="0" fontId="4" fillId="0" borderId="41" xfId="44" applyBorder="1" applyAlignment="1">
      <alignment horizontal="center" vertical="center"/>
    </xf>
    <xf numFmtId="0" fontId="4" fillId="0" borderId="42" xfId="44" applyBorder="1" applyAlignment="1">
      <alignment horizontal="center" vertical="center" wrapText="1"/>
    </xf>
    <xf numFmtId="0" fontId="4" fillId="0" borderId="43" xfId="44" applyBorder="1" applyAlignment="1">
      <alignment horizontal="center" vertical="center"/>
    </xf>
    <xf numFmtId="0" fontId="4" fillId="28" borderId="35" xfId="44" applyFill="1" applyBorder="1" applyAlignment="1">
      <alignment horizontal="center" vertical="center"/>
    </xf>
    <xf numFmtId="0" fontId="4" fillId="0" borderId="0" xfId="44" applyFill="1" applyBorder="1" applyAlignment="1">
      <alignment horizontal="center" vertical="center"/>
    </xf>
    <xf numFmtId="0" fontId="4" fillId="0" borderId="54" xfId="44" applyFill="1" applyBorder="1" applyAlignment="1">
      <alignment horizontal="center" vertical="center"/>
    </xf>
    <xf numFmtId="0" fontId="4" fillId="0" borderId="55" xfId="44" applyBorder="1" applyAlignment="1">
      <alignment horizontal="center" vertical="center" wrapText="1"/>
    </xf>
    <xf numFmtId="0" fontId="4" fillId="0" borderId="56" xfId="44" applyBorder="1" applyAlignment="1">
      <alignment horizontal="center" vertical="center" wrapText="1"/>
    </xf>
    <xf numFmtId="0" fontId="4" fillId="0" borderId="57" xfId="44" applyBorder="1" applyAlignment="1">
      <alignment horizontal="center" vertical="center" wrapText="1"/>
    </xf>
    <xf numFmtId="0" fontId="4" fillId="0" borderId="58" xfId="44" applyBorder="1" applyAlignment="1">
      <alignment horizontal="center" vertical="center"/>
    </xf>
    <xf numFmtId="0" fontId="4" fillId="0" borderId="56" xfId="44" applyBorder="1" applyAlignment="1">
      <alignment horizontal="center" vertical="center"/>
    </xf>
    <xf numFmtId="0" fontId="4" fillId="0" borderId="57" xfId="44" applyBorder="1" applyAlignment="1">
      <alignment horizontal="center" vertical="center"/>
    </xf>
    <xf numFmtId="0" fontId="4" fillId="0" borderId="20" xfId="44" applyBorder="1" applyAlignment="1">
      <alignment horizontal="center" vertical="center"/>
    </xf>
    <xf numFmtId="0" fontId="4" fillId="0" borderId="22" xfId="44" applyFill="1" applyBorder="1" applyAlignment="1">
      <alignment horizontal="center" vertical="center"/>
    </xf>
    <xf numFmtId="0" fontId="4" fillId="0" borderId="59" xfId="44" applyBorder="1" applyAlignment="1">
      <alignment horizontal="center" vertical="center"/>
    </xf>
    <xf numFmtId="0" fontId="4" fillId="0" borderId="60" xfId="44" applyBorder="1" applyAlignment="1">
      <alignment horizontal="center" vertical="center"/>
    </xf>
    <xf numFmtId="0" fontId="4" fillId="0" borderId="23" xfId="44" applyBorder="1" applyAlignment="1">
      <alignment horizontal="center" vertical="center"/>
    </xf>
    <xf numFmtId="0" fontId="4" fillId="0" borderId="61" xfId="44" applyBorder="1" applyAlignment="1">
      <alignment horizontal="center" vertical="center"/>
    </xf>
    <xf numFmtId="0" fontId="4" fillId="28" borderId="22" xfId="44" applyFill="1" applyBorder="1" applyAlignment="1">
      <alignment horizontal="center" vertical="center"/>
    </xf>
    <xf numFmtId="0" fontId="4" fillId="28" borderId="59" xfId="44" applyFill="1" applyBorder="1" applyAlignment="1">
      <alignment horizontal="center" vertical="center"/>
    </xf>
    <xf numFmtId="0" fontId="4" fillId="28" borderId="60" xfId="44" applyFill="1" applyBorder="1" applyAlignment="1">
      <alignment horizontal="center" vertical="center"/>
    </xf>
    <xf numFmtId="0" fontId="4" fillId="28" borderId="23" xfId="44" applyFill="1" applyBorder="1" applyAlignment="1">
      <alignment horizontal="center" vertical="center"/>
    </xf>
    <xf numFmtId="0" fontId="4" fillId="0" borderId="36" xfId="44" applyFill="1" applyBorder="1" applyAlignment="1">
      <alignment horizontal="center" vertical="center"/>
    </xf>
    <xf numFmtId="0" fontId="4" fillId="0" borderId="36" xfId="44" applyBorder="1" applyAlignment="1">
      <alignment horizontal="center" vertical="center" wrapText="1"/>
    </xf>
    <xf numFmtId="0" fontId="4" fillId="28" borderId="36" xfId="44" applyFill="1" applyBorder="1" applyAlignment="1">
      <alignment horizontal="center" vertical="center" wrapText="1"/>
    </xf>
    <xf numFmtId="0" fontId="4" fillId="0" borderId="62" xfId="44" applyFill="1" applyBorder="1" applyAlignment="1">
      <alignment horizontal="center" vertical="center"/>
    </xf>
    <xf numFmtId="0" fontId="4" fillId="0" borderId="63" xfId="44" applyBorder="1" applyAlignment="1">
      <alignment horizontal="center" vertical="center"/>
    </xf>
    <xf numFmtId="0" fontId="4" fillId="0" borderId="64" xfId="44" applyBorder="1" applyAlignment="1">
      <alignment horizontal="center" vertical="center"/>
    </xf>
    <xf numFmtId="20" fontId="10" fillId="0" borderId="2" xfId="0" applyNumberFormat="1" applyFont="1" applyFill="1" applyBorder="1" applyAlignment="1">
      <alignment horizontal="center" vertical="center" wrapText="1"/>
    </xf>
    <xf numFmtId="0" fontId="8" fillId="0" borderId="0" xfId="0" applyNumberFormat="1" applyFont="1" applyAlignment="1">
      <alignment vertical="top" wrapText="1"/>
    </xf>
    <xf numFmtId="166" fontId="8" fillId="0" borderId="2" xfId="0" applyNumberFormat="1" applyFont="1" applyFill="1" applyBorder="1" applyAlignment="1">
      <alignment horizontal="left" vertical="center" wrapText="1"/>
    </xf>
    <xf numFmtId="0" fontId="55" fillId="0" borderId="2" xfId="0" applyFont="1" applyBorder="1" applyAlignment="1">
      <alignment horizontal="justify" vertical="top"/>
    </xf>
    <xf numFmtId="166" fontId="8" fillId="0" borderId="2" xfId="0" applyNumberFormat="1" applyFont="1" applyFill="1" applyBorder="1" applyAlignment="1">
      <alignment horizontal="justify" vertical="top"/>
    </xf>
    <xf numFmtId="166" fontId="8" fillId="0" borderId="3" xfId="0" applyNumberFormat="1" applyFont="1" applyFill="1" applyBorder="1" applyAlignment="1">
      <alignment horizontal="justify" vertical="top"/>
    </xf>
    <xf numFmtId="166" fontId="8" fillId="0" borderId="3" xfId="0" applyNumberFormat="1" applyFont="1" applyFill="1" applyBorder="1" applyAlignment="1">
      <alignment horizontal="justify" vertical="top" wrapText="1"/>
    </xf>
    <xf numFmtId="166" fontId="8" fillId="0" borderId="3" xfId="0" applyNumberFormat="1" applyFont="1" applyFill="1" applyBorder="1" applyAlignment="1">
      <alignment horizontal="left" vertical="center" wrapText="1"/>
    </xf>
    <xf numFmtId="0" fontId="8" fillId="0" borderId="3" xfId="0" applyNumberFormat="1" applyFont="1" applyFill="1" applyBorder="1" applyAlignment="1">
      <alignment horizontal="left" vertical="top" wrapText="1"/>
    </xf>
    <xf numFmtId="166" fontId="30" fillId="0" borderId="3" xfId="0" applyNumberFormat="1" applyFont="1" applyFill="1" applyBorder="1" applyAlignment="1">
      <alignment horizontal="center" vertical="center" wrapText="1"/>
    </xf>
    <xf numFmtId="0" fontId="30" fillId="0" borderId="2" xfId="0" applyNumberFormat="1" applyFont="1" applyFill="1" applyBorder="1" applyAlignment="1">
      <alignment horizontal="center" vertical="center" wrapText="1"/>
    </xf>
    <xf numFmtId="0" fontId="30" fillId="0" borderId="2" xfId="1" applyFont="1" applyFill="1" applyBorder="1" applyAlignment="1" applyProtection="1">
      <alignment horizontal="center" vertical="center" wrapText="1"/>
    </xf>
    <xf numFmtId="0" fontId="10" fillId="0" borderId="3" xfId="0" applyFont="1" applyFill="1" applyBorder="1" applyAlignment="1">
      <alignment horizontal="left" vertical="top" wrapText="1"/>
    </xf>
    <xf numFmtId="0" fontId="8" fillId="0" borderId="3" xfId="0" applyFont="1" applyFill="1" applyBorder="1" applyAlignment="1">
      <alignment horizontal="left" vertical="top" wrapText="1"/>
    </xf>
    <xf numFmtId="0" fontId="8" fillId="0" borderId="0" xfId="0" applyNumberFormat="1" applyFont="1" applyAlignment="1">
      <alignment horizontal="left" vertical="top" wrapText="1"/>
    </xf>
    <xf numFmtId="166" fontId="8" fillId="0" borderId="2" xfId="0" applyNumberFormat="1" applyFont="1" applyFill="1" applyBorder="1" applyAlignment="1">
      <alignment horizontal="left" vertical="top" wrapText="1"/>
    </xf>
    <xf numFmtId="166" fontId="12" fillId="0" borderId="3" xfId="0" applyNumberFormat="1" applyFont="1" applyFill="1" applyBorder="1" applyAlignment="1">
      <alignment horizontal="center" vertical="center" wrapText="1"/>
    </xf>
    <xf numFmtId="166" fontId="12" fillId="0" borderId="2" xfId="0" applyNumberFormat="1" applyFont="1" applyFill="1" applyBorder="1" applyAlignment="1">
      <alignment horizontal="center" vertical="center" wrapText="1"/>
    </xf>
    <xf numFmtId="0" fontId="56" fillId="0" borderId="2" xfId="0" applyNumberFormat="1" applyFont="1" applyFill="1" applyBorder="1" applyAlignment="1">
      <alignment horizontal="left" vertical="top" wrapText="1"/>
    </xf>
    <xf numFmtId="166" fontId="56" fillId="0" borderId="2" xfId="0" applyNumberFormat="1" applyFont="1" applyFill="1" applyBorder="1" applyAlignment="1">
      <alignment horizontal="left" vertical="top" wrapText="1"/>
    </xf>
    <xf numFmtId="16" fontId="10" fillId="0" borderId="3" xfId="0" applyNumberFormat="1" applyFont="1" applyFill="1" applyBorder="1" applyAlignment="1">
      <alignment horizontal="center" vertical="center" wrapText="1"/>
    </xf>
    <xf numFmtId="0" fontId="9" fillId="0" borderId="66" xfId="0" applyFont="1" applyBorder="1" applyAlignment="1">
      <alignment horizontal="right" vertical="center" wrapText="1"/>
    </xf>
    <xf numFmtId="0" fontId="10" fillId="0" borderId="67" xfId="0" applyFont="1" applyBorder="1" applyAlignment="1">
      <alignment vertical="center" wrapText="1"/>
    </xf>
    <xf numFmtId="0" fontId="10" fillId="0" borderId="68" xfId="0" applyFont="1" applyBorder="1" applyAlignment="1">
      <alignment vertical="center" wrapText="1"/>
    </xf>
    <xf numFmtId="0" fontId="9" fillId="0" borderId="69" xfId="0" applyFont="1" applyBorder="1" applyAlignment="1">
      <alignment horizontal="right" vertical="center" wrapText="1"/>
    </xf>
    <xf numFmtId="0" fontId="10" fillId="0" borderId="70" xfId="0" applyFont="1" applyBorder="1" applyAlignment="1">
      <alignment vertical="center" wrapText="1"/>
    </xf>
    <xf numFmtId="0" fontId="10" fillId="0" borderId="65" xfId="0" applyFont="1" applyBorder="1" applyAlignment="1">
      <alignment vertical="center" wrapText="1"/>
    </xf>
    <xf numFmtId="0" fontId="10" fillId="0" borderId="0" xfId="0" applyNumberFormat="1" applyFont="1" applyFill="1" applyBorder="1" applyAlignment="1">
      <alignment horizontal="center" vertical="center"/>
    </xf>
    <xf numFmtId="1" fontId="10" fillId="0" borderId="0" xfId="0" applyNumberFormat="1" applyFont="1" applyFill="1" applyBorder="1" applyAlignment="1">
      <alignment horizontal="center" vertical="center"/>
    </xf>
    <xf numFmtId="0" fontId="10" fillId="0" borderId="0" xfId="0" applyFont="1" applyFill="1" applyBorder="1" applyAlignment="1">
      <alignment horizontal="center" vertical="center" wrapText="1"/>
    </xf>
    <xf numFmtId="1" fontId="10" fillId="0" borderId="0" xfId="0" applyNumberFormat="1" applyFont="1" applyFill="1" applyBorder="1" applyAlignment="1">
      <alignment horizontal="center" vertical="center" wrapText="1"/>
    </xf>
    <xf numFmtId="2" fontId="10" fillId="0" borderId="0" xfId="0" applyNumberFormat="1" applyFont="1" applyFill="1" applyBorder="1" applyAlignment="1">
      <alignment horizontal="center" vertical="center"/>
    </xf>
    <xf numFmtId="1" fontId="13" fillId="0" borderId="0" xfId="0" applyNumberFormat="1" applyFont="1" applyFill="1" applyBorder="1" applyAlignment="1">
      <alignment horizontal="center" vertical="center" wrapText="1"/>
    </xf>
    <xf numFmtId="0" fontId="13" fillId="0" borderId="0" xfId="0" applyFont="1" applyFill="1" applyBorder="1" applyAlignment="1">
      <alignment horizontal="center" vertical="center"/>
    </xf>
    <xf numFmtId="166" fontId="8" fillId="0" borderId="0" xfId="0" applyNumberFormat="1" applyFont="1" applyFill="1" applyBorder="1" applyAlignment="1">
      <alignment horizontal="center" vertical="center" wrapText="1"/>
    </xf>
    <xf numFmtId="0" fontId="12" fillId="0" borderId="0" xfId="1" applyFont="1" applyFill="1" applyBorder="1" applyAlignment="1" applyProtection="1">
      <alignment horizontal="center" vertical="center" wrapText="1"/>
    </xf>
    <xf numFmtId="0" fontId="56" fillId="0" borderId="0" xfId="0" applyNumberFormat="1" applyFont="1" applyFill="1" applyBorder="1" applyAlignment="1">
      <alignment horizontal="left" vertical="top" wrapText="1"/>
    </xf>
    <xf numFmtId="16" fontId="56" fillId="0" borderId="2" xfId="0" applyNumberFormat="1" applyFont="1" applyFill="1" applyBorder="1" applyAlignment="1">
      <alignment horizontal="left" vertical="top" wrapText="1"/>
    </xf>
    <xf numFmtId="0" fontId="7" fillId="0" borderId="0" xfId="0" applyFont="1" applyAlignment="1">
      <alignment horizontal="center" vertical="center"/>
    </xf>
    <xf numFmtId="0" fontId="3" fillId="0" borderId="0" xfId="44" applyFont="1"/>
    <xf numFmtId="0" fontId="36" fillId="0" borderId="0" xfId="0" applyFont="1" applyAlignment="1">
      <alignment horizontal="center" wrapText="1" readingOrder="1"/>
    </xf>
    <xf numFmtId="0" fontId="8" fillId="0" borderId="2" xfId="0" applyNumberFormat="1" applyFont="1" applyFill="1" applyBorder="1" applyAlignment="1">
      <alignment vertical="center" wrapText="1"/>
    </xf>
    <xf numFmtId="49" fontId="8" fillId="0" borderId="3" xfId="0" applyNumberFormat="1" applyFont="1" applyFill="1" applyBorder="1" applyAlignment="1">
      <alignment horizontal="justify" vertical="top" wrapText="1"/>
    </xf>
    <xf numFmtId="0" fontId="6" fillId="0" borderId="0" xfId="0" applyFont="1" applyAlignment="1">
      <alignment horizontal="center" wrapText="1"/>
    </xf>
    <xf numFmtId="0" fontId="6" fillId="0" borderId="0" xfId="0" applyFont="1" applyAlignment="1">
      <alignment wrapText="1"/>
    </xf>
    <xf numFmtId="0" fontId="0" fillId="0" borderId="0" xfId="0" applyAlignment="1">
      <alignment wrapText="1"/>
    </xf>
    <xf numFmtId="0" fontId="11" fillId="0" borderId="0" xfId="1" applyFill="1" applyBorder="1" applyAlignment="1" applyProtection="1">
      <alignment horizontal="center" vertical="center" wrapText="1"/>
    </xf>
    <xf numFmtId="0" fontId="13" fillId="0" borderId="2" xfId="0" applyFont="1" applyFill="1" applyBorder="1" applyAlignment="1">
      <alignment horizontal="center" vertical="center" wrapText="1"/>
    </xf>
    <xf numFmtId="0" fontId="11" fillId="0" borderId="0" xfId="1" applyAlignment="1" applyProtection="1">
      <alignment wrapText="1"/>
    </xf>
    <xf numFmtId="0" fontId="8" fillId="0" borderId="0" xfId="0" applyFont="1" applyAlignment="1">
      <alignment wrapText="1"/>
    </xf>
    <xf numFmtId="0" fontId="12" fillId="0" borderId="3" xfId="1" applyFont="1" applyFill="1" applyBorder="1" applyAlignment="1" applyProtection="1">
      <alignment horizontal="center" vertical="center" wrapText="1"/>
    </xf>
    <xf numFmtId="166" fontId="10" fillId="6" borderId="2" xfId="0" applyNumberFormat="1" applyFont="1" applyFill="1" applyBorder="1" applyAlignment="1">
      <alignment horizontal="center" vertical="center"/>
    </xf>
    <xf numFmtId="0" fontId="10" fillId="6" borderId="3" xfId="0" applyNumberFormat="1" applyFont="1" applyFill="1" applyBorder="1" applyAlignment="1">
      <alignment horizontal="center" vertical="center"/>
    </xf>
    <xf numFmtId="1" fontId="10" fillId="6" borderId="2" xfId="0" applyNumberFormat="1" applyFont="1" applyFill="1" applyBorder="1" applyAlignment="1">
      <alignment horizontal="center" vertical="center"/>
    </xf>
    <xf numFmtId="0" fontId="10"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2" xfId="0" applyFont="1" applyFill="1" applyBorder="1" applyAlignment="1">
      <alignment horizontal="center" vertical="center"/>
    </xf>
    <xf numFmtId="1" fontId="10" fillId="6" borderId="2" xfId="0" applyNumberFormat="1" applyFont="1" applyFill="1" applyBorder="1" applyAlignment="1">
      <alignment horizontal="center" vertical="center" wrapText="1"/>
    </xf>
    <xf numFmtId="2" fontId="10" fillId="6" borderId="2" xfId="0" applyNumberFormat="1" applyFont="1" applyFill="1" applyBorder="1" applyAlignment="1">
      <alignment horizontal="center" vertical="center"/>
    </xf>
    <xf numFmtId="20" fontId="10" fillId="6" borderId="2" xfId="0" applyNumberFormat="1" applyFont="1" applyFill="1" applyBorder="1" applyAlignment="1">
      <alignment horizontal="center" vertical="center"/>
    </xf>
    <xf numFmtId="0" fontId="10" fillId="6" borderId="2" xfId="0" applyNumberFormat="1" applyFont="1" applyFill="1" applyBorder="1" applyAlignment="1">
      <alignment vertical="center" wrapText="1"/>
    </xf>
    <xf numFmtId="166" fontId="10" fillId="6" borderId="3" xfId="0" applyNumberFormat="1" applyFont="1" applyFill="1" applyBorder="1" applyAlignment="1">
      <alignment horizontal="center" vertical="center"/>
    </xf>
    <xf numFmtId="166" fontId="10" fillId="6" borderId="3" xfId="0" applyNumberFormat="1" applyFont="1" applyFill="1" applyBorder="1" applyAlignment="1">
      <alignment horizontal="left" vertical="center" wrapText="1"/>
    </xf>
    <xf numFmtId="1" fontId="13" fillId="6" borderId="3" xfId="0" applyNumberFormat="1" applyFont="1" applyFill="1" applyBorder="1" applyAlignment="1">
      <alignment horizontal="center" vertical="center" wrapText="1"/>
    </xf>
    <xf numFmtId="166" fontId="8" fillId="6" borderId="3" xfId="0" applyNumberFormat="1" applyFont="1" applyFill="1" applyBorder="1" applyAlignment="1">
      <alignment horizontal="center" vertical="center"/>
    </xf>
    <xf numFmtId="0" fontId="13" fillId="6" borderId="3" xfId="0" applyFont="1" applyFill="1" applyBorder="1" applyAlignment="1">
      <alignment horizontal="center" vertical="center"/>
    </xf>
    <xf numFmtId="166" fontId="8" fillId="6" borderId="3" xfId="0" applyNumberFormat="1" applyFont="1" applyFill="1" applyBorder="1" applyAlignment="1">
      <alignment horizontal="center" vertical="center" wrapText="1"/>
    </xf>
    <xf numFmtId="0" fontId="11" fillId="6" borderId="2" xfId="1" applyFill="1" applyBorder="1" applyAlignment="1" applyProtection="1">
      <alignment horizontal="center" vertical="center" wrapText="1"/>
    </xf>
    <xf numFmtId="167" fontId="10" fillId="6" borderId="2" xfId="0" applyNumberFormat="1" applyFont="1" applyFill="1" applyBorder="1" applyAlignment="1">
      <alignment horizontal="center" vertical="center"/>
    </xf>
    <xf numFmtId="166" fontId="8" fillId="6" borderId="3" xfId="0" applyNumberFormat="1" applyFont="1" applyFill="1" applyBorder="1" applyAlignment="1">
      <alignment horizontal="left" vertical="top" wrapText="1"/>
    </xf>
    <xf numFmtId="0" fontId="10" fillId="6" borderId="0" xfId="0" applyFont="1" applyFill="1" applyAlignment="1">
      <alignment horizontal="center" vertical="center"/>
    </xf>
    <xf numFmtId="0" fontId="20" fillId="6" borderId="0" xfId="0" applyFont="1" applyFill="1" applyAlignment="1">
      <alignment horizontal="center" vertical="center"/>
    </xf>
    <xf numFmtId="0" fontId="0" fillId="6" borderId="0" xfId="0" applyFill="1"/>
    <xf numFmtId="166" fontId="13" fillId="0" borderId="0" xfId="0" quotePrefix="1" applyNumberFormat="1" applyFont="1"/>
    <xf numFmtId="49" fontId="0" fillId="0" borderId="0" xfId="0" applyNumberFormat="1"/>
    <xf numFmtId="0" fontId="10" fillId="0" borderId="1" xfId="0" applyNumberFormat="1" applyFont="1" applyFill="1" applyBorder="1" applyAlignment="1">
      <alignment horizontal="center" vertical="center"/>
    </xf>
    <xf numFmtId="1" fontId="20" fillId="3" borderId="6" xfId="0" applyNumberFormat="1" applyFont="1" applyFill="1" applyBorder="1" applyAlignment="1">
      <alignment horizontal="center" vertical="center" textRotation="69" wrapText="1"/>
    </xf>
    <xf numFmtId="1" fontId="6" fillId="0" borderId="0" xfId="0" applyNumberFormat="1" applyFont="1" applyAlignment="1">
      <alignment horizontal="center" vertical="center"/>
    </xf>
    <xf numFmtId="1" fontId="6" fillId="0" borderId="0" xfId="0" applyNumberFormat="1" applyFont="1" applyAlignment="1">
      <alignment vertical="center"/>
    </xf>
    <xf numFmtId="1" fontId="0" fillId="0" borderId="0" xfId="0" applyNumberFormat="1" applyAlignment="1">
      <alignment vertical="center"/>
    </xf>
    <xf numFmtId="0" fontId="20" fillId="0" borderId="0" xfId="0" applyFont="1" applyFill="1" applyAlignment="1">
      <alignment horizontal="center" vertical="center"/>
    </xf>
    <xf numFmtId="0" fontId="0" fillId="0" borderId="0" xfId="0" applyFill="1"/>
    <xf numFmtId="49" fontId="13" fillId="0" borderId="0" xfId="0" applyNumberFormat="1" applyFont="1" applyAlignment="1">
      <alignment horizontal="center" vertical="center"/>
    </xf>
    <xf numFmtId="49" fontId="13" fillId="3" borderId="6" xfId="0" applyNumberFormat="1" applyFont="1" applyFill="1" applyBorder="1" applyAlignment="1">
      <alignment horizontal="center" vertical="center" textRotation="69" wrapText="1"/>
    </xf>
    <xf numFmtId="49" fontId="13" fillId="0" borderId="2" xfId="0" applyNumberFormat="1" applyFont="1" applyFill="1" applyBorder="1" applyAlignment="1">
      <alignment horizontal="center" vertical="center"/>
    </xf>
    <xf numFmtId="49" fontId="13" fillId="0" borderId="0" xfId="0" applyNumberFormat="1" applyFont="1" applyFill="1" applyBorder="1" applyAlignment="1">
      <alignment horizontal="center" vertical="center"/>
    </xf>
    <xf numFmtId="49" fontId="13" fillId="0" borderId="0" xfId="0" applyNumberFormat="1" applyFont="1" applyAlignment="1">
      <alignment vertical="center"/>
    </xf>
    <xf numFmtId="1" fontId="32" fillId="29" borderId="0" xfId="0" applyNumberFormat="1" applyFont="1" applyFill="1"/>
    <xf numFmtId="0" fontId="32" fillId="29" borderId="0" xfId="0" applyFont="1" applyFill="1"/>
    <xf numFmtId="165" fontId="20" fillId="29" borderId="6" xfId="0" applyNumberFormat="1" applyFont="1" applyFill="1" applyBorder="1" applyAlignment="1">
      <alignment horizontal="center" vertical="center" textRotation="69" wrapText="1"/>
    </xf>
    <xf numFmtId="1" fontId="20" fillId="29" borderId="6" xfId="0" applyNumberFormat="1" applyFont="1" applyFill="1" applyBorder="1" applyAlignment="1">
      <alignment horizontal="center" vertical="center" textRotation="69" wrapText="1"/>
    </xf>
    <xf numFmtId="0" fontId="13" fillId="29" borderId="2" xfId="0" applyFont="1" applyFill="1" applyBorder="1" applyAlignment="1">
      <alignment horizontal="center" vertical="center"/>
    </xf>
    <xf numFmtId="0" fontId="13" fillId="29" borderId="3" xfId="0" applyFont="1" applyFill="1" applyBorder="1" applyAlignment="1">
      <alignment horizontal="center" vertical="center"/>
    </xf>
    <xf numFmtId="0" fontId="13" fillId="29" borderId="0" xfId="0" applyFont="1" applyFill="1" applyBorder="1" applyAlignment="1">
      <alignment horizontal="center" vertical="center"/>
    </xf>
    <xf numFmtId="0" fontId="31" fillId="29" borderId="0" xfId="0" applyFont="1" applyFill="1"/>
    <xf numFmtId="0" fontId="0" fillId="29" borderId="0" xfId="0" applyFill="1"/>
    <xf numFmtId="1" fontId="0" fillId="29" borderId="0" xfId="0" applyNumberFormat="1" applyFill="1"/>
    <xf numFmtId="1" fontId="31" fillId="29" borderId="0" xfId="0" applyNumberFormat="1" applyFont="1" applyFill="1"/>
    <xf numFmtId="0" fontId="0" fillId="0" borderId="0" xfId="0" pivotButton="1"/>
    <xf numFmtId="0" fontId="0" fillId="0" borderId="0" xfId="0" applyNumberFormat="1"/>
    <xf numFmtId="0" fontId="0" fillId="0" borderId="0" xfId="0" applyAlignment="1">
      <alignment horizontal="left"/>
    </xf>
    <xf numFmtId="0" fontId="0" fillId="0" borderId="0" xfId="0" applyAlignment="1">
      <alignment horizontal="left" indent="1"/>
    </xf>
    <xf numFmtId="0" fontId="29" fillId="0" borderId="0" xfId="0" applyFont="1" applyFill="1" applyBorder="1" applyAlignment="1">
      <alignment horizontal="center" vertical="center" wrapText="1"/>
    </xf>
    <xf numFmtId="0" fontId="0" fillId="0" borderId="2" xfId="0" applyBorder="1" applyAlignment="1">
      <alignment horizontal="center" vertical="center"/>
    </xf>
    <xf numFmtId="166" fontId="10" fillId="0" borderId="34" xfId="0" applyNumberFormat="1" applyFont="1" applyFill="1" applyBorder="1" applyAlignment="1">
      <alignment horizontal="left" vertical="center" wrapText="1"/>
    </xf>
    <xf numFmtId="0" fontId="4" fillId="6" borderId="59" xfId="44" applyFill="1" applyBorder="1" applyAlignment="1">
      <alignment horizontal="center" vertical="center"/>
    </xf>
    <xf numFmtId="0" fontId="4" fillId="0" borderId="0" xfId="44" applyAlignment="1">
      <alignment horizontal="center"/>
    </xf>
    <xf numFmtId="0" fontId="2" fillId="0" borderId="0" xfId="44" applyFont="1" applyAlignment="1">
      <alignment horizontal="center"/>
    </xf>
    <xf numFmtId="0" fontId="4" fillId="30" borderId="59" xfId="44" applyFill="1" applyBorder="1" applyAlignment="1">
      <alignment horizontal="center" vertical="center"/>
    </xf>
    <xf numFmtId="0" fontId="4" fillId="30" borderId="63" xfId="44" applyFill="1" applyBorder="1" applyAlignment="1">
      <alignment horizontal="center" vertical="center"/>
    </xf>
    <xf numFmtId="0" fontId="4" fillId="30" borderId="64" xfId="44" applyFill="1" applyBorder="1" applyAlignment="1">
      <alignment horizontal="center" vertical="center"/>
    </xf>
    <xf numFmtId="0" fontId="2" fillId="0" borderId="0" xfId="44" applyFont="1" applyAlignment="1">
      <alignment horizontal="center" vertical="center"/>
    </xf>
    <xf numFmtId="0" fontId="4" fillId="0" borderId="0" xfId="44" applyAlignment="1">
      <alignment horizontal="center" vertical="center"/>
    </xf>
    <xf numFmtId="0" fontId="4" fillId="30" borderId="21" xfId="44" applyFill="1" applyBorder="1" applyAlignment="1">
      <alignment horizontal="center" vertical="center"/>
    </xf>
    <xf numFmtId="0" fontId="29" fillId="0" borderId="0" xfId="0" applyFont="1" applyFill="1" applyBorder="1" applyAlignment="1">
      <alignment horizontal="center" vertical="center" wrapText="1"/>
    </xf>
    <xf numFmtId="0" fontId="29" fillId="0" borderId="0" xfId="0" applyNumberFormat="1" applyFont="1" applyFill="1" applyBorder="1" applyAlignment="1">
      <alignment horizontal="center" vertical="center" wrapText="1"/>
    </xf>
    <xf numFmtId="0" fontId="58" fillId="6" borderId="18" xfId="0" applyFont="1" applyFill="1" applyBorder="1" applyAlignment="1">
      <alignment horizontal="center" vertical="center" wrapText="1"/>
    </xf>
    <xf numFmtId="0" fontId="58" fillId="6" borderId="18" xfId="0" applyNumberFormat="1" applyFont="1" applyFill="1" applyBorder="1" applyAlignment="1">
      <alignment horizontal="center" vertical="center" wrapText="1"/>
    </xf>
    <xf numFmtId="1" fontId="58" fillId="6" borderId="18" xfId="0" applyNumberFormat="1" applyFont="1" applyFill="1" applyBorder="1" applyAlignment="1">
      <alignment horizontal="center" vertical="center" wrapText="1"/>
    </xf>
    <xf numFmtId="0" fontId="17" fillId="0" borderId="0" xfId="0" applyFont="1" applyAlignment="1">
      <alignment horizontal="center" vertical="center"/>
    </xf>
    <xf numFmtId="0" fontId="10" fillId="0" borderId="0" xfId="0" applyFont="1" applyFill="1" applyBorder="1" applyAlignment="1">
      <alignment horizontal="left" vertical="center"/>
    </xf>
    <xf numFmtId="0" fontId="10" fillId="8" borderId="16" xfId="0" applyFont="1" applyFill="1" applyBorder="1" applyAlignment="1">
      <alignment horizontal="left" vertical="center"/>
    </xf>
    <xf numFmtId="0" fontId="10" fillId="8" borderId="17" xfId="0" applyFont="1" applyFill="1" applyBorder="1" applyAlignment="1">
      <alignment horizontal="left" vertical="center"/>
    </xf>
    <xf numFmtId="0" fontId="4" fillId="0" borderId="19" xfId="44" applyBorder="1" applyAlignment="1">
      <alignment horizontal="center"/>
    </xf>
    <xf numFmtId="0" fontId="2" fillId="0" borderId="19" xfId="44" applyFont="1" applyBorder="1" applyAlignment="1">
      <alignment horizontal="center"/>
    </xf>
    <xf numFmtId="0" fontId="4" fillId="0" borderId="7" xfId="44" applyFill="1" applyBorder="1" applyAlignment="1">
      <alignment horizontal="center" vertical="center"/>
    </xf>
    <xf numFmtId="0" fontId="4" fillId="0" borderId="48" xfId="44" applyFill="1" applyBorder="1" applyAlignment="1">
      <alignment horizontal="center" vertical="center"/>
    </xf>
    <xf numFmtId="0" fontId="4" fillId="0" borderId="44" xfId="44" applyBorder="1" applyAlignment="1">
      <alignment horizontal="center" wrapText="1"/>
    </xf>
    <xf numFmtId="0" fontId="4" fillId="0" borderId="49" xfId="44" applyBorder="1" applyAlignment="1">
      <alignment horizontal="center" wrapText="1"/>
    </xf>
    <xf numFmtId="0" fontId="4" fillId="28" borderId="45" xfId="44" applyFill="1" applyBorder="1" applyAlignment="1">
      <alignment horizontal="center" vertical="center"/>
    </xf>
    <xf numFmtId="0" fontId="4" fillId="28" borderId="46" xfId="44" applyFill="1" applyBorder="1" applyAlignment="1">
      <alignment horizontal="center" vertical="center"/>
    </xf>
    <xf numFmtId="0" fontId="4" fillId="28" borderId="47" xfId="44" applyFill="1" applyBorder="1" applyAlignment="1">
      <alignment horizontal="center" vertical="center"/>
    </xf>
    <xf numFmtId="0" fontId="4" fillId="0" borderId="50" xfId="44" applyBorder="1" applyAlignment="1">
      <alignment horizontal="center" vertical="center" wrapText="1"/>
    </xf>
    <xf numFmtId="0" fontId="4" fillId="0" borderId="51" xfId="44" applyBorder="1" applyAlignment="1">
      <alignment horizontal="center" vertical="center" wrapText="1"/>
    </xf>
    <xf numFmtId="0" fontId="4" fillId="0" borderId="52" xfId="44" applyBorder="1" applyAlignment="1">
      <alignment horizontal="center" vertical="center"/>
    </xf>
    <xf numFmtId="0" fontId="4" fillId="0" borderId="53" xfId="44" applyBorder="1" applyAlignment="1">
      <alignment horizontal="center" vertical="center"/>
    </xf>
    <xf numFmtId="49" fontId="1" fillId="0" borderId="0" xfId="44" applyNumberFormat="1" applyFont="1" applyAlignment="1">
      <alignment horizontal="center"/>
    </xf>
    <xf numFmtId="0" fontId="10" fillId="31" borderId="1" xfId="0" applyFont="1" applyFill="1" applyBorder="1" applyAlignment="1">
      <alignment horizontal="center" vertical="center" wrapText="1"/>
    </xf>
    <xf numFmtId="0" fontId="10" fillId="31" borderId="1" xfId="0" applyFont="1" applyFill="1" applyBorder="1" applyAlignment="1">
      <alignment horizontal="center" vertical="center"/>
    </xf>
    <xf numFmtId="0" fontId="10" fillId="31" borderId="3" xfId="0" applyFont="1" applyFill="1" applyBorder="1" applyAlignment="1">
      <alignment horizontal="center" vertical="center"/>
    </xf>
    <xf numFmtId="0" fontId="10" fillId="31" borderId="2" xfId="0" applyFont="1" applyFill="1" applyBorder="1" applyAlignment="1">
      <alignment vertical="center" wrapText="1"/>
    </xf>
    <xf numFmtId="1" fontId="10" fillId="31" borderId="1" xfId="0" applyNumberFormat="1" applyFont="1" applyFill="1" applyBorder="1" applyAlignment="1">
      <alignment horizontal="center" vertical="center"/>
    </xf>
    <xf numFmtId="10" fontId="10" fillId="31" borderId="2" xfId="0" applyNumberFormat="1" applyFont="1" applyFill="1" applyBorder="1" applyAlignment="1">
      <alignment horizontal="center" vertical="center"/>
    </xf>
    <xf numFmtId="20" fontId="10" fillId="31" borderId="1" xfId="0" applyNumberFormat="1" applyFont="1" applyFill="1" applyBorder="1" applyAlignment="1">
      <alignment horizontal="center" vertical="center"/>
    </xf>
    <xf numFmtId="0" fontId="10" fillId="31" borderId="1" xfId="0" applyFont="1" applyFill="1" applyBorder="1" applyAlignment="1">
      <alignment vertical="center"/>
    </xf>
    <xf numFmtId="49" fontId="13" fillId="31" borderId="2" xfId="0" applyNumberFormat="1" applyFont="1" applyFill="1" applyBorder="1" applyAlignment="1">
      <alignment horizontal="center" vertical="center"/>
    </xf>
    <xf numFmtId="166" fontId="10" fillId="31" borderId="3" xfId="0" applyNumberFormat="1" applyFont="1" applyFill="1" applyBorder="1" applyAlignment="1">
      <alignment horizontal="center" vertical="center"/>
    </xf>
    <xf numFmtId="166" fontId="10" fillId="31" borderId="3" xfId="0" applyNumberFormat="1" applyFont="1" applyFill="1" applyBorder="1" applyAlignment="1">
      <alignment horizontal="left" vertical="center" wrapText="1"/>
    </xf>
    <xf numFmtId="1" fontId="10" fillId="31" borderId="3" xfId="0" applyNumberFormat="1" applyFont="1" applyFill="1" applyBorder="1" applyAlignment="1">
      <alignment horizontal="center" vertical="center" wrapText="1"/>
    </xf>
    <xf numFmtId="0" fontId="20" fillId="31" borderId="0" xfId="0" applyFont="1" applyFill="1" applyAlignment="1">
      <alignment horizontal="center" vertical="center"/>
    </xf>
    <xf numFmtId="1" fontId="10" fillId="31" borderId="3" xfId="0" applyNumberFormat="1" applyFont="1" applyFill="1" applyBorder="1" applyAlignment="1">
      <alignment horizontal="left" vertical="center" wrapText="1"/>
    </xf>
    <xf numFmtId="0" fontId="10" fillId="31" borderId="0" xfId="0" applyFont="1" applyFill="1" applyAlignment="1">
      <alignment vertical="center"/>
    </xf>
    <xf numFmtId="1" fontId="13" fillId="31" borderId="3" xfId="0" applyNumberFormat="1" applyFont="1" applyFill="1" applyBorder="1" applyAlignment="1">
      <alignment horizontal="center" vertical="center" wrapText="1"/>
    </xf>
    <xf numFmtId="166" fontId="8" fillId="31" borderId="3" xfId="0" applyNumberFormat="1" applyFont="1" applyFill="1" applyBorder="1" applyAlignment="1">
      <alignment horizontal="center" vertical="center"/>
    </xf>
    <xf numFmtId="0" fontId="13" fillId="31" borderId="3" xfId="0" applyFont="1" applyFill="1" applyBorder="1" applyAlignment="1">
      <alignment horizontal="center" vertical="center"/>
    </xf>
    <xf numFmtId="0" fontId="0" fillId="31" borderId="1" xfId="0" applyFill="1" applyBorder="1" applyAlignment="1">
      <alignment horizontal="center" vertical="center"/>
    </xf>
    <xf numFmtId="166" fontId="8" fillId="31" borderId="3" xfId="0" applyNumberFormat="1" applyFont="1" applyFill="1" applyBorder="1" applyAlignment="1">
      <alignment horizontal="center" vertical="center" wrapText="1"/>
    </xf>
    <xf numFmtId="0" fontId="12" fillId="31" borderId="2" xfId="1" applyFont="1" applyFill="1" applyBorder="1" applyAlignment="1" applyProtection="1">
      <alignment horizontal="center" vertical="center" wrapText="1"/>
    </xf>
    <xf numFmtId="167" fontId="10" fillId="31" borderId="1" xfId="0" applyNumberFormat="1" applyFont="1" applyFill="1" applyBorder="1" applyAlignment="1">
      <alignment horizontal="center" vertical="center"/>
    </xf>
    <xf numFmtId="0" fontId="10" fillId="31" borderId="1" xfId="0" applyFont="1" applyFill="1" applyBorder="1" applyAlignment="1">
      <alignment vertical="center" wrapText="1"/>
    </xf>
    <xf numFmtId="0" fontId="10" fillId="31" borderId="0" xfId="0" applyFont="1" applyFill="1" applyAlignment="1">
      <alignment horizontal="center" vertical="center"/>
    </xf>
    <xf numFmtId="0" fontId="0" fillId="31" borderId="0" xfId="0" applyFill="1"/>
    <xf numFmtId="0" fontId="10" fillId="31" borderId="2" xfId="0" applyFont="1" applyFill="1" applyBorder="1" applyAlignment="1">
      <alignment horizontal="center" vertical="center" wrapText="1"/>
    </xf>
    <xf numFmtId="0" fontId="10" fillId="31" borderId="2" xfId="0" applyFont="1" applyFill="1" applyBorder="1" applyAlignment="1">
      <alignment horizontal="center" vertical="center"/>
    </xf>
    <xf numFmtId="1" fontId="10" fillId="31" borderId="2" xfId="0" applyNumberFormat="1" applyFont="1" applyFill="1" applyBorder="1" applyAlignment="1">
      <alignment horizontal="center" vertical="center"/>
    </xf>
    <xf numFmtId="20" fontId="10" fillId="31" borderId="2" xfId="0" applyNumberFormat="1" applyFont="1" applyFill="1" applyBorder="1" applyAlignment="1">
      <alignment horizontal="center" vertical="center"/>
    </xf>
    <xf numFmtId="0" fontId="0" fillId="31" borderId="2" xfId="0" applyFill="1" applyBorder="1" applyAlignment="1">
      <alignment horizontal="center" vertical="center"/>
    </xf>
    <xf numFmtId="167" fontId="10" fillId="31" borderId="2" xfId="0" applyNumberFormat="1" applyFont="1" applyFill="1" applyBorder="1" applyAlignment="1">
      <alignment horizontal="center" vertical="center"/>
    </xf>
    <xf numFmtId="166" fontId="10" fillId="31" borderId="3" xfId="0" applyNumberFormat="1" applyFont="1" applyFill="1" applyBorder="1" applyAlignment="1">
      <alignment horizontal="center" vertical="center" wrapText="1"/>
    </xf>
    <xf numFmtId="0" fontId="0" fillId="31" borderId="0" xfId="0" applyFill="1" applyAlignment="1">
      <alignment horizontal="center" vertical="center"/>
    </xf>
  </cellXfs>
  <cellStyles count="45">
    <cellStyle name="20% - Accent1" xfId="5"/>
    <cellStyle name="20% - Accent2" xfId="6"/>
    <cellStyle name="20% - Accent3" xfId="7"/>
    <cellStyle name="20% - Accent4" xfId="8"/>
    <cellStyle name="20% - Accent5" xfId="9"/>
    <cellStyle name="20% - Accent6" xfId="10"/>
    <cellStyle name="40% - Accent1" xfId="11"/>
    <cellStyle name="40% - Accent2" xfId="12"/>
    <cellStyle name="40% - Accent3" xfId="13"/>
    <cellStyle name="40% - Accent4" xfId="14"/>
    <cellStyle name="40% - Accent5" xfId="15"/>
    <cellStyle name="40% - Accent6" xfId="16"/>
    <cellStyle name="60% - Accent1" xfId="17"/>
    <cellStyle name="60% - Accent2" xfId="18"/>
    <cellStyle name="60% - Accent3" xfId="19"/>
    <cellStyle name="60% - Accent4" xfId="20"/>
    <cellStyle name="60% - Accent5" xfId="21"/>
    <cellStyle name="60% - Accent6" xfId="22"/>
    <cellStyle name="Bad" xfId="23"/>
    <cellStyle name="Calculation" xfId="24"/>
    <cellStyle name="Check Cell" xfId="25"/>
    <cellStyle name="Euro" xfId="26"/>
    <cellStyle name="Explanatory Text" xfId="27"/>
    <cellStyle name="Good" xfId="28"/>
    <cellStyle name="Heading 1" xfId="29"/>
    <cellStyle name="Heading 2" xfId="30"/>
    <cellStyle name="Heading 3" xfId="31"/>
    <cellStyle name="Heading 4" xfId="32"/>
    <cellStyle name="Input" xfId="33"/>
    <cellStyle name="Lien hypertexte" xfId="1" builtinId="8"/>
    <cellStyle name="Lien hypertexte 2" xfId="34"/>
    <cellStyle name="Linked Cell" xfId="35"/>
    <cellStyle name="Neutral" xfId="36"/>
    <cellStyle name="Normal" xfId="0" builtinId="0"/>
    <cellStyle name="Normal 2" xfId="3"/>
    <cellStyle name="Normal 2 2" xfId="4"/>
    <cellStyle name="Normal 3" xfId="37"/>
    <cellStyle name="Normal 4" xfId="38"/>
    <cellStyle name="Normal 5" xfId="44"/>
    <cellStyle name="Normal_2006 Bilan_pb_carte_papier" xfId="2"/>
    <cellStyle name="Note" xfId="39"/>
    <cellStyle name="Output" xfId="40"/>
    <cellStyle name="Pourcentage 2" xfId="41"/>
    <cellStyle name="Title" xfId="42"/>
    <cellStyle name="Warning Text" xfId="43"/>
  </cellStyles>
  <dxfs count="68">
    <dxf>
      <font>
        <color rgb="FF00B050"/>
      </font>
    </dxf>
    <dxf>
      <font>
        <color rgb="FFFF0000"/>
      </font>
    </dxf>
    <dxf>
      <fill>
        <patternFill>
          <bgColor rgb="FFFF0000"/>
        </patternFill>
      </fill>
    </dxf>
    <dxf>
      <fill>
        <patternFill>
          <bgColor rgb="FFFFC000"/>
        </patternFill>
      </fill>
    </dxf>
    <dxf>
      <font>
        <b/>
        <i val="0"/>
        <color auto="1"/>
      </font>
      <fill>
        <patternFill>
          <bgColor rgb="FFFFFF00"/>
        </patternFill>
      </fill>
    </dxf>
    <dxf>
      <font>
        <b val="0"/>
        <i val="0"/>
      </font>
      <fill>
        <patternFill>
          <bgColor rgb="FFFF0000"/>
        </patternFill>
      </fill>
    </dxf>
    <dxf>
      <font>
        <b val="0"/>
        <i val="0"/>
        <color auto="1"/>
      </font>
      <fill>
        <patternFill>
          <bgColor rgb="FF92D050"/>
        </patternFill>
      </fill>
    </dxf>
    <dxf>
      <font>
        <color rgb="FF00B050"/>
      </font>
    </dxf>
    <dxf>
      <font>
        <color rgb="FFFF0000"/>
      </font>
    </dxf>
    <dxf>
      <font>
        <b/>
        <i val="0"/>
      </font>
      <fill>
        <patternFill>
          <bgColor rgb="FFFF0000"/>
        </patternFill>
      </fill>
    </dxf>
    <dxf>
      <font>
        <b/>
        <i val="0"/>
        <color auto="1"/>
      </font>
      <fill>
        <patternFill>
          <bgColor rgb="FF92D050"/>
        </patternFill>
      </fill>
    </dxf>
    <dxf>
      <fill>
        <patternFill>
          <bgColor rgb="FFFF0000"/>
        </patternFill>
      </fill>
    </dxf>
    <dxf>
      <fill>
        <patternFill>
          <bgColor rgb="FFFFC000"/>
        </patternFill>
      </fill>
    </dxf>
    <dxf>
      <font>
        <b/>
        <i val="0"/>
        <color auto="1"/>
      </font>
      <fill>
        <patternFill>
          <bgColor rgb="FFFFFF00"/>
        </patternFill>
      </fill>
    </dxf>
    <dxf>
      <font>
        <color rgb="FF00B050"/>
      </font>
    </dxf>
    <dxf>
      <font>
        <color rgb="FFFF0000"/>
      </font>
    </dxf>
    <dxf>
      <font>
        <color rgb="FF00B050"/>
      </font>
    </dxf>
    <dxf>
      <font>
        <color rgb="FFFF0000"/>
      </font>
    </dxf>
    <dxf>
      <font>
        <condense val="0"/>
        <extend val="0"/>
        <color rgb="FF9C0006"/>
      </font>
    </dxf>
    <dxf>
      <font>
        <color rgb="FF00B050"/>
      </font>
    </dxf>
    <dxf>
      <font>
        <condense val="0"/>
        <extend val="0"/>
        <color rgb="FF9C0006"/>
      </font>
    </dxf>
    <dxf>
      <font>
        <color rgb="FF00B050"/>
      </font>
    </dxf>
    <dxf>
      <font>
        <b val="0"/>
        <i val="0"/>
        <color auto="1"/>
      </font>
      <fill>
        <patternFill>
          <bgColor rgb="FF92D050"/>
        </patternFill>
      </fill>
    </dxf>
    <dxf>
      <font>
        <b val="0"/>
        <i val="0"/>
      </font>
      <fill>
        <patternFill>
          <bgColor rgb="FFFF0000"/>
        </patternFill>
      </fill>
    </dxf>
    <dxf>
      <fill>
        <patternFill>
          <bgColor rgb="FFFF0000"/>
        </patternFill>
      </fill>
    </dxf>
    <dxf>
      <fill>
        <patternFill>
          <bgColor rgb="FFFFC000"/>
        </patternFill>
      </fill>
    </dxf>
    <dxf>
      <font>
        <b/>
        <i val="0"/>
        <color auto="1"/>
      </font>
      <fill>
        <patternFill>
          <bgColor rgb="FFFFFF00"/>
        </patternFill>
      </fill>
    </dxf>
    <dxf>
      <font>
        <color rgb="FF00B050"/>
      </font>
    </dxf>
    <dxf>
      <font>
        <color rgb="FFFF0000"/>
      </font>
    </dxf>
    <dxf>
      <font>
        <color rgb="FF00B050"/>
      </font>
    </dxf>
    <dxf>
      <font>
        <color rgb="FFFF0000"/>
      </font>
    </dxf>
    <dxf>
      <font>
        <condense val="0"/>
        <extend val="0"/>
        <color rgb="FF9C0006"/>
      </font>
    </dxf>
    <dxf>
      <font>
        <color rgb="FF00B050"/>
      </font>
    </dxf>
    <dxf>
      <font>
        <condense val="0"/>
        <extend val="0"/>
        <color rgb="FF9C0006"/>
      </font>
    </dxf>
    <dxf>
      <font>
        <color rgb="FF00B050"/>
      </font>
    </dxf>
    <dxf>
      <fill>
        <patternFill>
          <bgColor rgb="FFFF0000"/>
        </patternFill>
      </fill>
    </dxf>
    <dxf>
      <font>
        <b/>
        <i val="0"/>
      </font>
      <fill>
        <patternFill>
          <bgColor rgb="FF92D050"/>
        </patternFill>
      </fill>
    </dxf>
    <dxf>
      <fill>
        <patternFill>
          <bgColor rgb="FFFF0000"/>
        </patternFill>
      </fill>
    </dxf>
    <dxf>
      <fill>
        <patternFill>
          <bgColor rgb="FFFFC000"/>
        </patternFill>
      </fill>
    </dxf>
    <dxf>
      <font>
        <b/>
        <i val="0"/>
        <color auto="1"/>
      </font>
      <fill>
        <patternFill>
          <bgColor rgb="FFFFFF00"/>
        </patternFill>
      </fill>
    </dxf>
    <dxf>
      <font>
        <color rgb="FF00B050"/>
      </font>
    </dxf>
    <dxf>
      <font>
        <color rgb="FFFF0000"/>
      </font>
    </dxf>
    <dxf>
      <font>
        <color rgb="FF00B050"/>
      </font>
    </dxf>
    <dxf>
      <font>
        <color rgb="FFFF0000"/>
      </font>
    </dxf>
    <dxf>
      <font>
        <condense val="0"/>
        <extend val="0"/>
        <color rgb="FF9C0006"/>
      </font>
    </dxf>
    <dxf>
      <font>
        <color rgb="FF00B050"/>
      </font>
    </dxf>
    <dxf>
      <font>
        <condense val="0"/>
        <extend val="0"/>
        <color rgb="FF9C0006"/>
      </font>
    </dxf>
    <dxf>
      <font>
        <color rgb="FF00B050"/>
      </font>
    </dxf>
    <dxf>
      <font>
        <condense val="0"/>
        <extend val="0"/>
        <color rgb="FF9C0006"/>
      </font>
    </dxf>
    <dxf>
      <font>
        <color rgb="FF00B050"/>
      </font>
    </dxf>
    <dxf>
      <font>
        <condense val="0"/>
        <extend val="0"/>
        <color rgb="FF9C0006"/>
      </font>
    </dxf>
    <dxf>
      <fill>
        <patternFill>
          <bgColor rgb="FFFF0000"/>
        </patternFill>
      </fill>
    </dxf>
    <dxf>
      <font>
        <b/>
        <i val="0"/>
      </font>
      <fill>
        <patternFill>
          <bgColor rgb="FF92D050"/>
        </patternFill>
      </fill>
    </dxf>
    <dxf>
      <font>
        <condense val="0"/>
        <extend val="0"/>
        <color rgb="FF9C0006"/>
      </font>
    </dxf>
    <dxf>
      <font>
        <color rgb="FF00B050"/>
      </font>
    </dxf>
    <dxf>
      <font>
        <condense val="0"/>
        <extend val="0"/>
        <color rgb="FF9C0006"/>
      </font>
    </dxf>
    <dxf>
      <font>
        <b/>
        <i val="0"/>
      </font>
      <fill>
        <patternFill>
          <bgColor rgb="FF92D050"/>
        </patternFill>
      </fill>
    </dxf>
    <dxf>
      <font>
        <b/>
        <i val="0"/>
      </font>
      <fill>
        <patternFill>
          <bgColor rgb="FF92D050"/>
        </patternFill>
      </fill>
    </dxf>
    <dxf>
      <font>
        <condense val="0"/>
        <extend val="0"/>
        <color rgb="FF9C0006"/>
      </font>
    </dxf>
    <dxf>
      <font>
        <color rgb="FF00B050"/>
      </font>
    </dxf>
    <dxf>
      <font>
        <condense val="0"/>
        <extend val="0"/>
        <color rgb="FF9C0006"/>
      </font>
    </dxf>
    <dxf>
      <fill>
        <patternFill>
          <bgColor rgb="FFFF0000"/>
        </patternFill>
      </fill>
    </dxf>
    <dxf>
      <fill>
        <patternFill>
          <bgColor rgb="FFFFC000"/>
        </patternFill>
      </fill>
    </dxf>
    <dxf>
      <font>
        <b/>
        <i val="0"/>
        <color auto="1"/>
      </font>
      <fill>
        <patternFill>
          <bgColor rgb="FFFFFF00"/>
        </patternFill>
      </fill>
    </dxf>
    <dxf>
      <fill>
        <patternFill>
          <bgColor rgb="FFFFC000"/>
        </patternFill>
      </fill>
    </dxf>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s>
  <tableStyles count="0" defaultTableStyle="TableStyleMedium9" defaultPivotStyle="PivotStyleLight16"/>
  <colors>
    <mruColors>
      <color rgb="FF66FF99"/>
      <color rgb="FF66FF66"/>
      <color rgb="FF9C6500"/>
    </mruColors>
  </colors>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Haute</a:t>
            </a:r>
          </a:p>
        </c:rich>
      </c:tx>
      <c:layout/>
    </c:title>
    <c:plotArea>
      <c:layout/>
      <c:barChart>
        <c:barDir val="col"/>
        <c:grouping val="clustered"/>
        <c:ser>
          <c:idx val="0"/>
          <c:order val="0"/>
          <c:tx>
            <c:strRef>
              <c:f>Codes!$A$9:$A$21</c:f>
              <c:strCache>
                <c:ptCount val="1"/>
                <c:pt idx="0">
                  <c:v>A1 A2 A3 A4 A5 A6 A7 A8 A9 A10 A11</c:v>
                </c:pt>
              </c:strCache>
            </c:strRef>
          </c:tx>
          <c:spPr>
            <a:solidFill>
              <a:srgbClr val="FF0000"/>
            </a:solidFill>
          </c:spPr>
          <c:cat>
            <c:strRef>
              <c:f>Codes!$A$9:$A$21</c:f>
              <c:strCache>
                <c:ptCount val="11"/>
                <c:pt idx="0">
                  <c:v>A1</c:v>
                </c:pt>
                <c:pt idx="1">
                  <c:v>A2</c:v>
                </c:pt>
                <c:pt idx="2">
                  <c:v>A3</c:v>
                </c:pt>
                <c:pt idx="3">
                  <c:v>A4</c:v>
                </c:pt>
                <c:pt idx="4">
                  <c:v>A5</c:v>
                </c:pt>
                <c:pt idx="5">
                  <c:v>A6</c:v>
                </c:pt>
                <c:pt idx="6">
                  <c:v>A7</c:v>
                </c:pt>
                <c:pt idx="7">
                  <c:v>A8</c:v>
                </c:pt>
                <c:pt idx="8">
                  <c:v>A9</c:v>
                </c:pt>
                <c:pt idx="9">
                  <c:v>A10</c:v>
                </c:pt>
                <c:pt idx="10">
                  <c:v>A11</c:v>
                </c:pt>
              </c:strCache>
            </c:strRef>
          </c:cat>
          <c:val>
            <c:numRef>
              <c:f>Codes!$C$9:$C$21</c:f>
              <c:numCache>
                <c:formatCode>General</c:formatCode>
                <c:ptCount val="13"/>
                <c:pt idx="0">
                  <c:v>4</c:v>
                </c:pt>
                <c:pt idx="1">
                  <c:v>4</c:v>
                </c:pt>
                <c:pt idx="2">
                  <c:v>1</c:v>
                </c:pt>
                <c:pt idx="3">
                  <c:v>4</c:v>
                </c:pt>
                <c:pt idx="4">
                  <c:v>3</c:v>
                </c:pt>
                <c:pt idx="5">
                  <c:v>5</c:v>
                </c:pt>
                <c:pt idx="6">
                  <c:v>10</c:v>
                </c:pt>
                <c:pt idx="7">
                  <c:v>63</c:v>
                </c:pt>
                <c:pt idx="8">
                  <c:v>9</c:v>
                </c:pt>
                <c:pt idx="9">
                  <c:v>36</c:v>
                </c:pt>
                <c:pt idx="10">
                  <c:v>10</c:v>
                </c:pt>
                <c:pt idx="11">
                  <c:v>0</c:v>
                </c:pt>
                <c:pt idx="12">
                  <c:v>0</c:v>
                </c:pt>
              </c:numCache>
            </c:numRef>
          </c:val>
        </c:ser>
        <c:ser>
          <c:idx val="1"/>
          <c:order val="1"/>
          <c:tx>
            <c:strRef>
              <c:f>Codes!$A$9:$A$21</c:f>
              <c:strCache>
                <c:ptCount val="1"/>
                <c:pt idx="0">
                  <c:v>A1 A2 A3 A4 A5 A6 A7 A8 A9 A10 A11</c:v>
                </c:pt>
              </c:strCache>
            </c:strRef>
          </c:tx>
          <c:spPr>
            <a:solidFill>
              <a:srgbClr val="FF0000"/>
            </a:solidFill>
          </c:spPr>
          <c:cat>
            <c:strRef>
              <c:f>Codes!$A$9:$A$21</c:f>
              <c:strCache>
                <c:ptCount val="11"/>
                <c:pt idx="0">
                  <c:v>A1</c:v>
                </c:pt>
                <c:pt idx="1">
                  <c:v>A2</c:v>
                </c:pt>
                <c:pt idx="2">
                  <c:v>A3</c:v>
                </c:pt>
                <c:pt idx="3">
                  <c:v>A4</c:v>
                </c:pt>
                <c:pt idx="4">
                  <c:v>A5</c:v>
                </c:pt>
                <c:pt idx="5">
                  <c:v>A6</c:v>
                </c:pt>
                <c:pt idx="6">
                  <c:v>A7</c:v>
                </c:pt>
                <c:pt idx="7">
                  <c:v>A8</c:v>
                </c:pt>
                <c:pt idx="8">
                  <c:v>A9</c:v>
                </c:pt>
                <c:pt idx="9">
                  <c:v>A10</c:v>
                </c:pt>
                <c:pt idx="10">
                  <c:v>A11</c:v>
                </c:pt>
              </c:strCache>
            </c:strRef>
          </c:cat>
          <c:val>
            <c:numRef>
              <c:f>Codes!$C$9:$C$21</c:f>
              <c:numCache>
                <c:formatCode>General</c:formatCode>
                <c:ptCount val="13"/>
                <c:pt idx="0">
                  <c:v>4</c:v>
                </c:pt>
                <c:pt idx="1">
                  <c:v>4</c:v>
                </c:pt>
                <c:pt idx="2">
                  <c:v>1</c:v>
                </c:pt>
                <c:pt idx="3">
                  <c:v>4</c:v>
                </c:pt>
                <c:pt idx="4">
                  <c:v>3</c:v>
                </c:pt>
                <c:pt idx="5">
                  <c:v>5</c:v>
                </c:pt>
                <c:pt idx="6">
                  <c:v>10</c:v>
                </c:pt>
                <c:pt idx="7">
                  <c:v>63</c:v>
                </c:pt>
                <c:pt idx="8">
                  <c:v>9</c:v>
                </c:pt>
                <c:pt idx="9">
                  <c:v>36</c:v>
                </c:pt>
                <c:pt idx="10">
                  <c:v>10</c:v>
                </c:pt>
                <c:pt idx="11">
                  <c:v>0</c:v>
                </c:pt>
                <c:pt idx="12">
                  <c:v>0</c:v>
                </c:pt>
              </c:numCache>
            </c:numRef>
          </c:val>
        </c:ser>
        <c:axId val="136088576"/>
        <c:axId val="136106752"/>
      </c:barChart>
      <c:catAx>
        <c:axId val="13608857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36106752"/>
        <c:crosses val="autoZero"/>
        <c:auto val="1"/>
        <c:lblAlgn val="ctr"/>
        <c:lblOffset val="100"/>
      </c:catAx>
      <c:valAx>
        <c:axId val="136106752"/>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36088576"/>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Moyenne</a:t>
            </a:r>
          </a:p>
        </c:rich>
      </c:tx>
      <c:layout>
        <c:manualLayout>
          <c:xMode val="edge"/>
          <c:yMode val="edge"/>
          <c:x val="2.1157729923529092E-3"/>
          <c:y val="0"/>
        </c:manualLayout>
      </c:layout>
    </c:title>
    <c:plotArea>
      <c:layout/>
      <c:barChart>
        <c:barDir val="col"/>
        <c:grouping val="clustered"/>
        <c:ser>
          <c:idx val="0"/>
          <c:order val="0"/>
          <c:tx>
            <c:strRef>
              <c:f>Codes!$A$24:$A$36</c:f>
              <c:strCache>
                <c:ptCount val="1"/>
                <c:pt idx="0">
                  <c:v>B1 B2 B3 B4 B5 B6 B9 B8 B9 B10 B11 B12</c:v>
                </c:pt>
              </c:strCache>
            </c:strRef>
          </c:tx>
          <c:spPr>
            <a:solidFill>
              <a:schemeClr val="accent6">
                <a:lumMod val="75000"/>
              </a:schemeClr>
            </a:solidFill>
          </c:spPr>
          <c:cat>
            <c:strRef>
              <c:f>Codes!$A$24:$A$36</c:f>
              <c:strCache>
                <c:ptCount val="12"/>
                <c:pt idx="0">
                  <c:v>B1</c:v>
                </c:pt>
                <c:pt idx="1">
                  <c:v>B2</c:v>
                </c:pt>
                <c:pt idx="2">
                  <c:v>B3</c:v>
                </c:pt>
                <c:pt idx="3">
                  <c:v>B4</c:v>
                </c:pt>
                <c:pt idx="4">
                  <c:v>B5</c:v>
                </c:pt>
                <c:pt idx="5">
                  <c:v>B6</c:v>
                </c:pt>
                <c:pt idx="6">
                  <c:v>B9</c:v>
                </c:pt>
                <c:pt idx="7">
                  <c:v>B8</c:v>
                </c:pt>
                <c:pt idx="8">
                  <c:v>B9</c:v>
                </c:pt>
                <c:pt idx="9">
                  <c:v>B10</c:v>
                </c:pt>
                <c:pt idx="10">
                  <c:v>B11</c:v>
                </c:pt>
                <c:pt idx="11">
                  <c:v>B12</c:v>
                </c:pt>
              </c:strCache>
            </c:strRef>
          </c:cat>
          <c:val>
            <c:numRef>
              <c:f>Codes!$C$24:$C$36</c:f>
              <c:numCache>
                <c:formatCode>General</c:formatCode>
                <c:ptCount val="13"/>
                <c:pt idx="0">
                  <c:v>4</c:v>
                </c:pt>
                <c:pt idx="1">
                  <c:v>13</c:v>
                </c:pt>
                <c:pt idx="2">
                  <c:v>17</c:v>
                </c:pt>
                <c:pt idx="3">
                  <c:v>4</c:v>
                </c:pt>
                <c:pt idx="4">
                  <c:v>0</c:v>
                </c:pt>
                <c:pt idx="5">
                  <c:v>1</c:v>
                </c:pt>
                <c:pt idx="6">
                  <c:v>0</c:v>
                </c:pt>
                <c:pt idx="7">
                  <c:v>2</c:v>
                </c:pt>
                <c:pt idx="8">
                  <c:v>0</c:v>
                </c:pt>
                <c:pt idx="9">
                  <c:v>0</c:v>
                </c:pt>
                <c:pt idx="10">
                  <c:v>0</c:v>
                </c:pt>
                <c:pt idx="11">
                  <c:v>0</c:v>
                </c:pt>
                <c:pt idx="12">
                  <c:v>0</c:v>
                </c:pt>
              </c:numCache>
            </c:numRef>
          </c:val>
        </c:ser>
        <c:axId val="136155520"/>
        <c:axId val="136157056"/>
      </c:barChart>
      <c:catAx>
        <c:axId val="13615552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36157056"/>
        <c:crosses val="autoZero"/>
        <c:auto val="1"/>
        <c:lblAlgn val="ctr"/>
        <c:lblOffset val="100"/>
      </c:catAx>
      <c:valAx>
        <c:axId val="136157056"/>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3615552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Faible</a:t>
            </a:r>
          </a:p>
        </c:rich>
      </c:tx>
      <c:layout/>
    </c:title>
    <c:plotArea>
      <c:layout>
        <c:manualLayout>
          <c:layoutTarget val="inner"/>
          <c:xMode val="edge"/>
          <c:yMode val="edge"/>
          <c:x val="0.11584106741700508"/>
          <c:y val="0.15213896015807021"/>
          <c:w val="0.86235709630255963"/>
          <c:h val="0.75137328667254133"/>
        </c:manualLayout>
      </c:layout>
      <c:barChart>
        <c:barDir val="col"/>
        <c:grouping val="clustered"/>
        <c:ser>
          <c:idx val="0"/>
          <c:order val="0"/>
          <c:tx>
            <c:strRef>
              <c:f>Codes!$A$39:$A$52</c:f>
              <c:strCache>
                <c:ptCount val="1"/>
                <c:pt idx="0">
                  <c:v>C1 C2 C3 C4 C5 C6 C7 C8 C9 C10 C11 C12 C13 C14</c:v>
                </c:pt>
              </c:strCache>
            </c:strRef>
          </c:tx>
          <c:spPr>
            <a:solidFill>
              <a:srgbClr val="FFC000"/>
            </a:solidFill>
          </c:spPr>
          <c:cat>
            <c:strRef>
              <c:f>Codes!$A$39:$A$52</c:f>
              <c:strCache>
                <c:ptCount val="14"/>
                <c:pt idx="0">
                  <c:v>C1</c:v>
                </c:pt>
                <c:pt idx="1">
                  <c:v>C2</c:v>
                </c:pt>
                <c:pt idx="2">
                  <c:v>C3</c:v>
                </c:pt>
                <c:pt idx="3">
                  <c:v>C4</c:v>
                </c:pt>
                <c:pt idx="4">
                  <c:v>C5</c:v>
                </c:pt>
                <c:pt idx="5">
                  <c:v>C6</c:v>
                </c:pt>
                <c:pt idx="6">
                  <c:v>C7</c:v>
                </c:pt>
                <c:pt idx="7">
                  <c:v>C8</c:v>
                </c:pt>
                <c:pt idx="8">
                  <c:v>C9</c:v>
                </c:pt>
                <c:pt idx="9">
                  <c:v>C10</c:v>
                </c:pt>
                <c:pt idx="10">
                  <c:v>C11</c:v>
                </c:pt>
                <c:pt idx="11">
                  <c:v>C12</c:v>
                </c:pt>
                <c:pt idx="12">
                  <c:v>C13</c:v>
                </c:pt>
                <c:pt idx="13">
                  <c:v>C14</c:v>
                </c:pt>
              </c:strCache>
            </c:strRef>
          </c:cat>
          <c:val>
            <c:numRef>
              <c:f>Codes!$C$39:$C$52</c:f>
              <c:numCache>
                <c:formatCode>General</c:formatCode>
                <c:ptCount val="14"/>
                <c:pt idx="0">
                  <c:v>4</c:v>
                </c:pt>
                <c:pt idx="1">
                  <c:v>8</c:v>
                </c:pt>
                <c:pt idx="2">
                  <c:v>9</c:v>
                </c:pt>
                <c:pt idx="3">
                  <c:v>5</c:v>
                </c:pt>
                <c:pt idx="4">
                  <c:v>1</c:v>
                </c:pt>
                <c:pt idx="5">
                  <c:v>6</c:v>
                </c:pt>
                <c:pt idx="6">
                  <c:v>19</c:v>
                </c:pt>
                <c:pt idx="7">
                  <c:v>29</c:v>
                </c:pt>
                <c:pt idx="8">
                  <c:v>15</c:v>
                </c:pt>
                <c:pt idx="9">
                  <c:v>7</c:v>
                </c:pt>
                <c:pt idx="10">
                  <c:v>11</c:v>
                </c:pt>
                <c:pt idx="11">
                  <c:v>2</c:v>
                </c:pt>
                <c:pt idx="12">
                  <c:v>10</c:v>
                </c:pt>
                <c:pt idx="13">
                  <c:v>3</c:v>
                </c:pt>
              </c:numCache>
            </c:numRef>
          </c:val>
        </c:ser>
        <c:axId val="141108352"/>
        <c:axId val="141109888"/>
      </c:barChart>
      <c:catAx>
        <c:axId val="14110835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1109888"/>
        <c:crosses val="autoZero"/>
        <c:auto val="1"/>
        <c:lblAlgn val="ctr"/>
        <c:lblOffset val="100"/>
      </c:catAx>
      <c:valAx>
        <c:axId val="14110988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110835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Pareto des défauts 2014</a:t>
            </a:r>
          </a:p>
        </c:rich>
      </c:tx>
    </c:title>
    <c:plotArea>
      <c:layout>
        <c:manualLayout>
          <c:layoutTarget val="inner"/>
          <c:xMode val="edge"/>
          <c:yMode val="edge"/>
          <c:x val="4.9590177519429013E-2"/>
          <c:y val="6.9612758366141822E-2"/>
          <c:w val="0.92936121934241567"/>
          <c:h val="0.41683122129267941"/>
        </c:manualLayout>
      </c:layout>
      <c:barChart>
        <c:barDir val="col"/>
        <c:grouping val="clustered"/>
        <c:ser>
          <c:idx val="0"/>
          <c:order val="0"/>
          <c:tx>
            <c:strRef>
              <c:f>Codes!$A$66:$A$101</c:f>
              <c:strCache>
                <c:ptCount val="1"/>
                <c:pt idx="0">
                  <c:v>A8 C8 C7 C9 B3 A10 C11 C13 B2 C3 C10 C2 A7 C4 A1 A9 B1 A2 A3 A5 A11 B4 B6 B8 C1 C5 C6 C12 A4 A6 B5 B9 B9 B10 B11 B12</c:v>
                </c:pt>
              </c:strCache>
            </c:strRef>
          </c:tx>
          <c:cat>
            <c:strRef>
              <c:f>Codes!$B$66:$B$101</c:f>
              <c:strCache>
                <c:ptCount val="32"/>
                <c:pt idx="0">
                  <c:v>Produit inadapté au processus(tension ruban, etc…)</c:v>
                </c:pt>
                <c:pt idx="1">
                  <c:v>Conditionnement inadapté</c:v>
                </c:pt>
                <c:pt idx="2">
                  <c:v>produit déchiré, abimé dans l'emballage.</c:v>
                </c:pt>
                <c:pt idx="3">
                  <c:v>Mauvaise impression sur le produit</c:v>
                </c:pt>
                <c:pt idx="4">
                  <c:v>Mauvaise qualité des micro-perforations</c:v>
                </c:pt>
                <c:pt idx="5">
                  <c:v>Défaut carte visuel.</c:v>
                </c:pt>
                <c:pt idx="6">
                  <c:v>Quantité livrée non conforme au document.</c:v>
                </c:pt>
                <c:pt idx="7">
                  <c:v>Mauvais encollage </c:v>
                </c:pt>
                <c:pt idx="8">
                  <c:v>Produit inadapté au processus</c:v>
                </c:pt>
                <c:pt idx="9">
                  <c:v>Produits collés entre eux</c:v>
                </c:pt>
                <c:pt idx="10">
                  <c:v>Manque tout ou partie des documents.</c:v>
                </c:pt>
                <c:pt idx="11">
                  <c:v>Les documents d'accompagnement sont déformés</c:v>
                </c:pt>
                <c:pt idx="12">
                  <c:v>Mauvaise dépose du complexe etiquette.</c:v>
                </c:pt>
                <c:pt idx="13">
                  <c:v>Absence ou manque de colle sur le produit </c:v>
                </c:pt>
                <c:pt idx="14">
                  <c:v>Absence ou manque de colle sur le produit </c:v>
                </c:pt>
                <c:pt idx="15">
                  <c:v>Défaut carte préperso</c:v>
                </c:pt>
                <c:pt idx="16">
                  <c:v>Produit chargé en électricité Statique</c:v>
                </c:pt>
                <c:pt idx="17">
                  <c:v>Décalage de l'impression ou dépose de colle / BAT</c:v>
                </c:pt>
                <c:pt idx="18">
                  <c:v>Absence de pré-perforation ou micro-perforation</c:v>
                </c:pt>
                <c:pt idx="19">
                  <c:v>Manque conplexe code conf</c:v>
                </c:pt>
                <c:pt idx="20">
                  <c:v>Défaut carte piste</c:v>
                </c:pt>
                <c:pt idx="21">
                  <c:v>Mauvais étiquetage des cartons.</c:v>
                </c:pt>
                <c:pt idx="22">
                  <c:v>Plusieurs référence mélangées dans un même cartons.</c:v>
                </c:pt>
                <c:pt idx="23">
                  <c:v>Absence de pré-perforation ou micro-perforation (non prévu)</c:v>
                </c:pt>
                <c:pt idx="24">
                  <c:v>Mauvaise découpe du produit</c:v>
                </c:pt>
                <c:pt idx="25">
                  <c:v>Produit monté à l'envers ou mal monté.</c:v>
                </c:pt>
                <c:pt idx="26">
                  <c:v>Les documents d'accompagnement sont doublés</c:v>
                </c:pt>
                <c:pt idx="27">
                  <c:v>pas de BL</c:v>
                </c:pt>
                <c:pt idx="28">
                  <c:v>Mauvaise découpe du format feuille à feuille (A4)</c:v>
                </c:pt>
                <c:pt idx="29">
                  <c:v>Mauvaise version du document</c:v>
                </c:pt>
                <c:pt idx="30">
                  <c:v>Déformation lors du passage sur machine.</c:v>
                </c:pt>
                <c:pt idx="31">
                  <c:v>Feuilles inversées dans une ramette.</c:v>
                </c:pt>
              </c:strCache>
            </c:strRef>
          </c:cat>
          <c:val>
            <c:numRef>
              <c:f>Codes!$C$66:$C$101</c:f>
              <c:numCache>
                <c:formatCode>General</c:formatCode>
                <c:ptCount val="36"/>
                <c:pt idx="0">
                  <c:v>20</c:v>
                </c:pt>
                <c:pt idx="1">
                  <c:v>29</c:v>
                </c:pt>
                <c:pt idx="2">
                  <c:v>19</c:v>
                </c:pt>
                <c:pt idx="3">
                  <c:v>15</c:v>
                </c:pt>
                <c:pt idx="4">
                  <c:v>17</c:v>
                </c:pt>
                <c:pt idx="5">
                  <c:v>36</c:v>
                </c:pt>
                <c:pt idx="6">
                  <c:v>11</c:v>
                </c:pt>
                <c:pt idx="7">
                  <c:v>10</c:v>
                </c:pt>
                <c:pt idx="8">
                  <c:v>13</c:v>
                </c:pt>
                <c:pt idx="9">
                  <c:v>9</c:v>
                </c:pt>
                <c:pt idx="10">
                  <c:v>7</c:v>
                </c:pt>
                <c:pt idx="11">
                  <c:v>8</c:v>
                </c:pt>
                <c:pt idx="12">
                  <c:v>10</c:v>
                </c:pt>
                <c:pt idx="13">
                  <c:v>5</c:v>
                </c:pt>
                <c:pt idx="14">
                  <c:v>11</c:v>
                </c:pt>
                <c:pt idx="15">
                  <c:v>9</c:v>
                </c:pt>
                <c:pt idx="16">
                  <c:v>4</c:v>
                </c:pt>
                <c:pt idx="17">
                  <c:v>4</c:v>
                </c:pt>
                <c:pt idx="18">
                  <c:v>1</c:v>
                </c:pt>
                <c:pt idx="19">
                  <c:v>3</c:v>
                </c:pt>
                <c:pt idx="20">
                  <c:v>10</c:v>
                </c:pt>
                <c:pt idx="21">
                  <c:v>4</c:v>
                </c:pt>
                <c:pt idx="22">
                  <c:v>1</c:v>
                </c:pt>
                <c:pt idx="23">
                  <c:v>2</c:v>
                </c:pt>
                <c:pt idx="24">
                  <c:v>4</c:v>
                </c:pt>
                <c:pt idx="25">
                  <c:v>1</c:v>
                </c:pt>
                <c:pt idx="26">
                  <c:v>6</c:v>
                </c:pt>
                <c:pt idx="27">
                  <c:v>2</c:v>
                </c:pt>
                <c:pt idx="28">
                  <c:v>4</c:v>
                </c:pt>
                <c:pt idx="29">
                  <c:v>5</c:v>
                </c:pt>
                <c:pt idx="30">
                  <c:v>0</c:v>
                </c:pt>
                <c:pt idx="31">
                  <c:v>0</c:v>
                </c:pt>
                <c:pt idx="32">
                  <c:v>0</c:v>
                </c:pt>
                <c:pt idx="33">
                  <c:v>0</c:v>
                </c:pt>
                <c:pt idx="34">
                  <c:v>0</c:v>
                </c:pt>
                <c:pt idx="35">
                  <c:v>0</c:v>
                </c:pt>
              </c:numCache>
            </c:numRef>
          </c:val>
        </c:ser>
        <c:axId val="141154560"/>
        <c:axId val="141156352"/>
      </c:barChart>
      <c:catAx>
        <c:axId val="141154560"/>
        <c:scaling>
          <c:orientation val="minMax"/>
        </c:scaling>
        <c:axPos val="b"/>
        <c:numFmt formatCode="General" sourceLinked="1"/>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41156352"/>
        <c:crosses val="autoZero"/>
        <c:auto val="1"/>
        <c:lblAlgn val="ctr"/>
        <c:lblOffset val="100"/>
      </c:catAx>
      <c:valAx>
        <c:axId val="141156352"/>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115456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Haute</a:t>
            </a:r>
          </a:p>
        </c:rich>
      </c:tx>
      <c:layout/>
    </c:title>
    <c:plotArea>
      <c:layout/>
      <c:barChart>
        <c:barDir val="col"/>
        <c:grouping val="clustered"/>
        <c:ser>
          <c:idx val="0"/>
          <c:order val="0"/>
          <c:tx>
            <c:strRef>
              <c:f>Codes!$A$9:$A$21</c:f>
              <c:strCache>
                <c:ptCount val="1"/>
                <c:pt idx="0">
                  <c:v>A1 A2 A3 A4 A5 A6 A7 A8 A9 A10 A11</c:v>
                </c:pt>
              </c:strCache>
            </c:strRef>
          </c:tx>
          <c:spPr>
            <a:solidFill>
              <a:srgbClr val="FF0000"/>
            </a:solidFill>
          </c:spPr>
          <c:cat>
            <c:strRef>
              <c:f>Codes!$A$9:$A$21</c:f>
              <c:strCache>
                <c:ptCount val="11"/>
                <c:pt idx="0">
                  <c:v>A1</c:v>
                </c:pt>
                <c:pt idx="1">
                  <c:v>A2</c:v>
                </c:pt>
                <c:pt idx="2">
                  <c:v>A3</c:v>
                </c:pt>
                <c:pt idx="3">
                  <c:v>A4</c:v>
                </c:pt>
                <c:pt idx="4">
                  <c:v>A5</c:v>
                </c:pt>
                <c:pt idx="5">
                  <c:v>A6</c:v>
                </c:pt>
                <c:pt idx="6">
                  <c:v>A7</c:v>
                </c:pt>
                <c:pt idx="7">
                  <c:v>A8</c:v>
                </c:pt>
                <c:pt idx="8">
                  <c:v>A9</c:v>
                </c:pt>
                <c:pt idx="9">
                  <c:v>A10</c:v>
                </c:pt>
                <c:pt idx="10">
                  <c:v>A11</c:v>
                </c:pt>
              </c:strCache>
            </c:strRef>
          </c:cat>
          <c:val>
            <c:numRef>
              <c:f>Codes!$D$10:$D$21</c:f>
              <c:numCache>
                <c:formatCode>General</c:formatCode>
                <c:ptCount val="12"/>
                <c:pt idx="0">
                  <c:v>3</c:v>
                </c:pt>
                <c:pt idx="1">
                  <c:v>0</c:v>
                </c:pt>
                <c:pt idx="2">
                  <c:v>4</c:v>
                </c:pt>
                <c:pt idx="3">
                  <c:v>2</c:v>
                </c:pt>
                <c:pt idx="4">
                  <c:v>5</c:v>
                </c:pt>
                <c:pt idx="5">
                  <c:v>5</c:v>
                </c:pt>
                <c:pt idx="6">
                  <c:v>43</c:v>
                </c:pt>
                <c:pt idx="7">
                  <c:v>6</c:v>
                </c:pt>
                <c:pt idx="8">
                  <c:v>25</c:v>
                </c:pt>
                <c:pt idx="9">
                  <c:v>9</c:v>
                </c:pt>
                <c:pt idx="10">
                  <c:v>0</c:v>
                </c:pt>
                <c:pt idx="11">
                  <c:v>0</c:v>
                </c:pt>
              </c:numCache>
            </c:numRef>
          </c:val>
        </c:ser>
        <c:ser>
          <c:idx val="1"/>
          <c:order val="1"/>
          <c:tx>
            <c:strRef>
              <c:f>Codes!$A$9:$A$21</c:f>
              <c:strCache>
                <c:ptCount val="1"/>
                <c:pt idx="0">
                  <c:v>A1 A2 A3 A4 A5 A6 A7 A8 A9 A10 A11</c:v>
                </c:pt>
              </c:strCache>
            </c:strRef>
          </c:tx>
          <c:spPr>
            <a:solidFill>
              <a:srgbClr val="FF0000"/>
            </a:solidFill>
          </c:spPr>
          <c:cat>
            <c:strRef>
              <c:f>Codes!$A$9:$A$21</c:f>
              <c:strCache>
                <c:ptCount val="11"/>
                <c:pt idx="0">
                  <c:v>A1</c:v>
                </c:pt>
                <c:pt idx="1">
                  <c:v>A2</c:v>
                </c:pt>
                <c:pt idx="2">
                  <c:v>A3</c:v>
                </c:pt>
                <c:pt idx="3">
                  <c:v>A4</c:v>
                </c:pt>
                <c:pt idx="4">
                  <c:v>A5</c:v>
                </c:pt>
                <c:pt idx="5">
                  <c:v>A6</c:v>
                </c:pt>
                <c:pt idx="6">
                  <c:v>A7</c:v>
                </c:pt>
                <c:pt idx="7">
                  <c:v>A8</c:v>
                </c:pt>
                <c:pt idx="8">
                  <c:v>A9</c:v>
                </c:pt>
                <c:pt idx="9">
                  <c:v>A10</c:v>
                </c:pt>
                <c:pt idx="10">
                  <c:v>A11</c:v>
                </c:pt>
              </c:strCache>
            </c:strRef>
          </c:cat>
          <c:val>
            <c:numRef>
              <c:f>Codes!$D$9:$D$21</c:f>
              <c:numCache>
                <c:formatCode>General</c:formatCode>
                <c:ptCount val="13"/>
                <c:pt idx="0">
                  <c:v>7</c:v>
                </c:pt>
                <c:pt idx="1">
                  <c:v>3</c:v>
                </c:pt>
                <c:pt idx="2">
                  <c:v>0</c:v>
                </c:pt>
                <c:pt idx="3">
                  <c:v>4</c:v>
                </c:pt>
                <c:pt idx="4">
                  <c:v>2</c:v>
                </c:pt>
                <c:pt idx="5">
                  <c:v>5</c:v>
                </c:pt>
                <c:pt idx="6">
                  <c:v>5</c:v>
                </c:pt>
                <c:pt idx="7">
                  <c:v>43</c:v>
                </c:pt>
                <c:pt idx="8">
                  <c:v>6</c:v>
                </c:pt>
                <c:pt idx="9">
                  <c:v>25</c:v>
                </c:pt>
                <c:pt idx="10">
                  <c:v>9</c:v>
                </c:pt>
                <c:pt idx="11">
                  <c:v>0</c:v>
                </c:pt>
                <c:pt idx="12">
                  <c:v>0</c:v>
                </c:pt>
              </c:numCache>
            </c:numRef>
          </c:val>
        </c:ser>
        <c:axId val="141163904"/>
        <c:axId val="138978432"/>
      </c:barChart>
      <c:catAx>
        <c:axId val="14116390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38978432"/>
        <c:crosses val="autoZero"/>
        <c:auto val="1"/>
        <c:lblAlgn val="ctr"/>
        <c:lblOffset val="100"/>
      </c:catAx>
      <c:valAx>
        <c:axId val="138978432"/>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1163904"/>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Moyenne</a:t>
            </a:r>
          </a:p>
        </c:rich>
      </c:tx>
      <c:layout>
        <c:manualLayout>
          <c:xMode val="edge"/>
          <c:yMode val="edge"/>
          <c:x val="2.1157729923529092E-3"/>
          <c:y val="0"/>
        </c:manualLayout>
      </c:layout>
    </c:title>
    <c:plotArea>
      <c:layout/>
      <c:barChart>
        <c:barDir val="col"/>
        <c:grouping val="clustered"/>
        <c:ser>
          <c:idx val="0"/>
          <c:order val="0"/>
          <c:tx>
            <c:strRef>
              <c:f>Codes!$A$24:$A$36</c:f>
              <c:strCache>
                <c:ptCount val="1"/>
                <c:pt idx="0">
                  <c:v>B1 B2 B3 B4 B5 B6 B9 B8 B9 B10 B11 B12</c:v>
                </c:pt>
              </c:strCache>
            </c:strRef>
          </c:tx>
          <c:spPr>
            <a:solidFill>
              <a:schemeClr val="accent6">
                <a:lumMod val="75000"/>
              </a:schemeClr>
            </a:solidFill>
          </c:spPr>
          <c:cat>
            <c:strRef>
              <c:f>Codes!$A$24:$A$36</c:f>
              <c:strCache>
                <c:ptCount val="12"/>
                <c:pt idx="0">
                  <c:v>B1</c:v>
                </c:pt>
                <c:pt idx="1">
                  <c:v>B2</c:v>
                </c:pt>
                <c:pt idx="2">
                  <c:v>B3</c:v>
                </c:pt>
                <c:pt idx="3">
                  <c:v>B4</c:v>
                </c:pt>
                <c:pt idx="4">
                  <c:v>B5</c:v>
                </c:pt>
                <c:pt idx="5">
                  <c:v>B6</c:v>
                </c:pt>
                <c:pt idx="6">
                  <c:v>B9</c:v>
                </c:pt>
                <c:pt idx="7">
                  <c:v>B8</c:v>
                </c:pt>
                <c:pt idx="8">
                  <c:v>B9</c:v>
                </c:pt>
                <c:pt idx="9">
                  <c:v>B10</c:v>
                </c:pt>
                <c:pt idx="10">
                  <c:v>B11</c:v>
                </c:pt>
                <c:pt idx="11">
                  <c:v>B12</c:v>
                </c:pt>
              </c:strCache>
            </c:strRef>
          </c:cat>
          <c:val>
            <c:numRef>
              <c:f>Codes!$D$24:$D$36</c:f>
              <c:numCache>
                <c:formatCode>General</c:formatCode>
                <c:ptCount val="13"/>
                <c:pt idx="0">
                  <c:v>4</c:v>
                </c:pt>
                <c:pt idx="1">
                  <c:v>26</c:v>
                </c:pt>
                <c:pt idx="2">
                  <c:v>41</c:v>
                </c:pt>
                <c:pt idx="3">
                  <c:v>10</c:v>
                </c:pt>
                <c:pt idx="4">
                  <c:v>9</c:v>
                </c:pt>
                <c:pt idx="5">
                  <c:v>12</c:v>
                </c:pt>
                <c:pt idx="6">
                  <c:v>2</c:v>
                </c:pt>
                <c:pt idx="7">
                  <c:v>1</c:v>
                </c:pt>
                <c:pt idx="8">
                  <c:v>2</c:v>
                </c:pt>
                <c:pt idx="9">
                  <c:v>1</c:v>
                </c:pt>
                <c:pt idx="10">
                  <c:v>1</c:v>
                </c:pt>
                <c:pt idx="11">
                  <c:v>0</c:v>
                </c:pt>
                <c:pt idx="12">
                  <c:v>0</c:v>
                </c:pt>
              </c:numCache>
            </c:numRef>
          </c:val>
        </c:ser>
        <c:axId val="146485632"/>
        <c:axId val="146487168"/>
      </c:barChart>
      <c:catAx>
        <c:axId val="14648563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6487168"/>
        <c:crosses val="autoZero"/>
        <c:auto val="1"/>
        <c:lblAlgn val="ctr"/>
        <c:lblOffset val="100"/>
      </c:catAx>
      <c:valAx>
        <c:axId val="14648716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648563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Faible</a:t>
            </a:r>
          </a:p>
        </c:rich>
      </c:tx>
      <c:layout/>
    </c:title>
    <c:plotArea>
      <c:layout>
        <c:manualLayout>
          <c:layoutTarget val="inner"/>
          <c:xMode val="edge"/>
          <c:yMode val="edge"/>
          <c:x val="0.11584106741700508"/>
          <c:y val="0.15213896015807021"/>
          <c:w val="0.86235709630255963"/>
          <c:h val="0.75137328667254155"/>
        </c:manualLayout>
      </c:layout>
      <c:barChart>
        <c:barDir val="col"/>
        <c:grouping val="clustered"/>
        <c:ser>
          <c:idx val="0"/>
          <c:order val="0"/>
          <c:tx>
            <c:strRef>
              <c:f>Codes!$A$39:$A$52</c:f>
              <c:strCache>
                <c:ptCount val="1"/>
                <c:pt idx="0">
                  <c:v>C1 C2 C3 C4 C5 C6 C7 C8 C9 C10 C11 C12 C13 C14</c:v>
                </c:pt>
              </c:strCache>
            </c:strRef>
          </c:tx>
          <c:spPr>
            <a:solidFill>
              <a:srgbClr val="FFC000"/>
            </a:solidFill>
          </c:spPr>
          <c:cat>
            <c:strRef>
              <c:f>Codes!$A$39:$A$52</c:f>
              <c:strCache>
                <c:ptCount val="14"/>
                <c:pt idx="0">
                  <c:v>C1</c:v>
                </c:pt>
                <c:pt idx="1">
                  <c:v>C2</c:v>
                </c:pt>
                <c:pt idx="2">
                  <c:v>C3</c:v>
                </c:pt>
                <c:pt idx="3">
                  <c:v>C4</c:v>
                </c:pt>
                <c:pt idx="4">
                  <c:v>C5</c:v>
                </c:pt>
                <c:pt idx="5">
                  <c:v>C6</c:v>
                </c:pt>
                <c:pt idx="6">
                  <c:v>C7</c:v>
                </c:pt>
                <c:pt idx="7">
                  <c:v>C8</c:v>
                </c:pt>
                <c:pt idx="8">
                  <c:v>C9</c:v>
                </c:pt>
                <c:pt idx="9">
                  <c:v>C10</c:v>
                </c:pt>
                <c:pt idx="10">
                  <c:v>C11</c:v>
                </c:pt>
                <c:pt idx="11">
                  <c:v>C12</c:v>
                </c:pt>
                <c:pt idx="12">
                  <c:v>C13</c:v>
                </c:pt>
                <c:pt idx="13">
                  <c:v>C14</c:v>
                </c:pt>
              </c:strCache>
            </c:strRef>
          </c:cat>
          <c:val>
            <c:numRef>
              <c:f>Codes!$D$39:$D$52</c:f>
              <c:numCache>
                <c:formatCode>General</c:formatCode>
                <c:ptCount val="14"/>
                <c:pt idx="0">
                  <c:v>8</c:v>
                </c:pt>
                <c:pt idx="1">
                  <c:v>13</c:v>
                </c:pt>
                <c:pt idx="2">
                  <c:v>12</c:v>
                </c:pt>
                <c:pt idx="3">
                  <c:v>7</c:v>
                </c:pt>
                <c:pt idx="4">
                  <c:v>4</c:v>
                </c:pt>
                <c:pt idx="5">
                  <c:v>6</c:v>
                </c:pt>
                <c:pt idx="6">
                  <c:v>17</c:v>
                </c:pt>
                <c:pt idx="7">
                  <c:v>61</c:v>
                </c:pt>
                <c:pt idx="8">
                  <c:v>20</c:v>
                </c:pt>
                <c:pt idx="9">
                  <c:v>10</c:v>
                </c:pt>
                <c:pt idx="10">
                  <c:v>23</c:v>
                </c:pt>
                <c:pt idx="11">
                  <c:v>2</c:v>
                </c:pt>
                <c:pt idx="12">
                  <c:v>10</c:v>
                </c:pt>
                <c:pt idx="13">
                  <c:v>16</c:v>
                </c:pt>
              </c:numCache>
            </c:numRef>
          </c:val>
        </c:ser>
        <c:axId val="146515072"/>
        <c:axId val="146516608"/>
      </c:barChart>
      <c:catAx>
        <c:axId val="14651507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6516608"/>
        <c:crosses val="autoZero"/>
        <c:auto val="1"/>
        <c:lblAlgn val="ctr"/>
        <c:lblOffset val="100"/>
      </c:catAx>
      <c:valAx>
        <c:axId val="14651660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651507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800" b="1" i="0" u="none" strike="noStrike" baseline="0">
                <a:solidFill>
                  <a:srgbClr val="000000"/>
                </a:solidFill>
                <a:latin typeface="Calibri"/>
                <a:ea typeface="Calibri"/>
                <a:cs typeface="Calibri"/>
              </a:defRPr>
            </a:pPr>
            <a:r>
              <a:rPr lang="fr-FR"/>
              <a:t>Pareto des défauts 2014</a:t>
            </a:r>
          </a:p>
        </c:rich>
      </c:tx>
    </c:title>
    <c:plotArea>
      <c:layout>
        <c:manualLayout>
          <c:layoutTarget val="inner"/>
          <c:xMode val="edge"/>
          <c:yMode val="edge"/>
          <c:x val="4.9590177519429013E-2"/>
          <c:y val="6.9612758366141822E-2"/>
          <c:w val="0.92936121934241567"/>
          <c:h val="0.41683122129267952"/>
        </c:manualLayout>
      </c:layout>
      <c:barChart>
        <c:barDir val="col"/>
        <c:grouping val="clustered"/>
        <c:ser>
          <c:idx val="0"/>
          <c:order val="0"/>
          <c:tx>
            <c:strRef>
              <c:f>Codes!$A$66:$A$101</c:f>
              <c:strCache>
                <c:ptCount val="1"/>
                <c:pt idx="0">
                  <c:v>A8 C8 C7 C9 B3 A10 C11 C13 B2 C3 C10 C2 A7 C4 A1 A9 B1 A2 A3 A5 A11 B4 B6 B8 C1 C5 C6 C12 A4 A6 B5 B9 B9 B10 B11 B12</c:v>
                </c:pt>
              </c:strCache>
            </c:strRef>
          </c:tx>
          <c:cat>
            <c:strRef>
              <c:f>Codes!$B$66:$B$101</c:f>
              <c:strCache>
                <c:ptCount val="32"/>
                <c:pt idx="0">
                  <c:v>Produit inadapté au processus(tension ruban, etc…)</c:v>
                </c:pt>
                <c:pt idx="1">
                  <c:v>Conditionnement inadapté</c:v>
                </c:pt>
                <c:pt idx="2">
                  <c:v>produit déchiré, abimé dans l'emballage.</c:v>
                </c:pt>
                <c:pt idx="3">
                  <c:v>Mauvaise impression sur le produit</c:v>
                </c:pt>
                <c:pt idx="4">
                  <c:v>Mauvaise qualité des micro-perforations</c:v>
                </c:pt>
                <c:pt idx="5">
                  <c:v>Défaut carte visuel.</c:v>
                </c:pt>
                <c:pt idx="6">
                  <c:v>Quantité livrée non conforme au document.</c:v>
                </c:pt>
                <c:pt idx="7">
                  <c:v>Mauvais encollage </c:v>
                </c:pt>
                <c:pt idx="8">
                  <c:v>Produit inadapté au processus</c:v>
                </c:pt>
                <c:pt idx="9">
                  <c:v>Produits collés entre eux</c:v>
                </c:pt>
                <c:pt idx="10">
                  <c:v>Manque tout ou partie des documents.</c:v>
                </c:pt>
                <c:pt idx="11">
                  <c:v>Les documents d'accompagnement sont déformés</c:v>
                </c:pt>
                <c:pt idx="12">
                  <c:v>Mauvaise dépose du complexe etiquette.</c:v>
                </c:pt>
                <c:pt idx="13">
                  <c:v>Absence ou manque de colle sur le produit </c:v>
                </c:pt>
                <c:pt idx="14">
                  <c:v>Absence ou manque de colle sur le produit </c:v>
                </c:pt>
                <c:pt idx="15">
                  <c:v>Défaut carte préperso</c:v>
                </c:pt>
                <c:pt idx="16">
                  <c:v>Produit chargé en électricité Statique</c:v>
                </c:pt>
                <c:pt idx="17">
                  <c:v>Décalage de l'impression ou dépose de colle / BAT</c:v>
                </c:pt>
                <c:pt idx="18">
                  <c:v>Absence de pré-perforation ou micro-perforation</c:v>
                </c:pt>
                <c:pt idx="19">
                  <c:v>Manque conplexe code conf</c:v>
                </c:pt>
                <c:pt idx="20">
                  <c:v>Défaut carte piste</c:v>
                </c:pt>
                <c:pt idx="21">
                  <c:v>Mauvais étiquetage des cartons.</c:v>
                </c:pt>
                <c:pt idx="22">
                  <c:v>Plusieurs référence mélangées dans un même cartons.</c:v>
                </c:pt>
                <c:pt idx="23">
                  <c:v>Absence de pré-perforation ou micro-perforation (non prévu)</c:v>
                </c:pt>
                <c:pt idx="24">
                  <c:v>Mauvaise découpe du produit</c:v>
                </c:pt>
                <c:pt idx="25">
                  <c:v>Produit monté à l'envers ou mal monté.</c:v>
                </c:pt>
                <c:pt idx="26">
                  <c:v>Les documents d'accompagnement sont doublés</c:v>
                </c:pt>
                <c:pt idx="27">
                  <c:v>pas de BL</c:v>
                </c:pt>
                <c:pt idx="28">
                  <c:v>Mauvaise découpe du format feuille à feuille (A4)</c:v>
                </c:pt>
                <c:pt idx="29">
                  <c:v>Mauvaise version du document</c:v>
                </c:pt>
                <c:pt idx="30">
                  <c:v>Déformation lors du passage sur machine.</c:v>
                </c:pt>
                <c:pt idx="31">
                  <c:v>Feuilles inversées dans une ramette.</c:v>
                </c:pt>
              </c:strCache>
            </c:strRef>
          </c:cat>
          <c:val>
            <c:numRef>
              <c:f>Codes!$D$66:$D$101</c:f>
              <c:numCache>
                <c:formatCode>General</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val>
        </c:ser>
        <c:axId val="141170560"/>
        <c:axId val="141172096"/>
      </c:barChart>
      <c:catAx>
        <c:axId val="141170560"/>
        <c:scaling>
          <c:orientation val="minMax"/>
        </c:scaling>
        <c:axPos val="b"/>
        <c:numFmt formatCode="General" sourceLinked="1"/>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41172096"/>
        <c:crosses val="autoZero"/>
        <c:auto val="1"/>
        <c:lblAlgn val="ctr"/>
        <c:lblOffset val="100"/>
      </c:catAx>
      <c:valAx>
        <c:axId val="141172096"/>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1170560"/>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image" Target="../media/image2.jpeg"/><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104775</xdr:colOff>
      <xdr:row>0</xdr:row>
      <xdr:rowOff>0</xdr:rowOff>
    </xdr:to>
    <xdr:pic>
      <xdr:nvPicPr>
        <xdr:cNvPr id="1311409" name="Picture 117"/>
        <xdr:cNvPicPr>
          <a:picLocks noChangeAspect="1" noChangeArrowheads="1"/>
        </xdr:cNvPicPr>
      </xdr:nvPicPr>
      <xdr:blipFill>
        <a:blip xmlns:r="http://schemas.openxmlformats.org/officeDocument/2006/relationships" r:embed="rId1"/>
        <a:srcRect r="98404" b="9523"/>
        <a:stretch>
          <a:fillRect/>
        </a:stretch>
      </xdr:blipFill>
      <xdr:spPr bwMode="auto">
        <a:xfrm>
          <a:off x="1714500" y="0"/>
          <a:ext cx="104775" cy="0"/>
        </a:xfrm>
        <a:prstGeom prst="rect">
          <a:avLst/>
        </a:prstGeom>
        <a:noFill/>
        <a:ln w="9525">
          <a:noFill/>
          <a:miter lim="800000"/>
          <a:headEnd/>
          <a:tailEnd/>
        </a:ln>
      </xdr:spPr>
    </xdr:pic>
    <xdr:clientData/>
  </xdr:twoCellAnchor>
  <xdr:twoCellAnchor editAs="oneCell">
    <xdr:from>
      <xdr:col>10</xdr:col>
      <xdr:colOff>0</xdr:colOff>
      <xdr:row>0</xdr:row>
      <xdr:rowOff>0</xdr:rowOff>
    </xdr:from>
    <xdr:to>
      <xdr:col>10</xdr:col>
      <xdr:colOff>104775</xdr:colOff>
      <xdr:row>0</xdr:row>
      <xdr:rowOff>0</xdr:rowOff>
    </xdr:to>
    <xdr:pic>
      <xdr:nvPicPr>
        <xdr:cNvPr id="1311410" name="Picture 117"/>
        <xdr:cNvPicPr>
          <a:picLocks noChangeAspect="1" noChangeArrowheads="1"/>
        </xdr:cNvPicPr>
      </xdr:nvPicPr>
      <xdr:blipFill>
        <a:blip xmlns:r="http://schemas.openxmlformats.org/officeDocument/2006/relationships" r:embed="rId1"/>
        <a:srcRect r="98404" b="9523"/>
        <a:stretch>
          <a:fillRect/>
        </a:stretch>
      </xdr:blipFill>
      <xdr:spPr bwMode="auto">
        <a:xfrm>
          <a:off x="5162550" y="0"/>
          <a:ext cx="104775" cy="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1057275</xdr:colOff>
      <xdr:row>5</xdr:row>
      <xdr:rowOff>38100</xdr:rowOff>
    </xdr:from>
    <xdr:to>
      <xdr:col>7</xdr:col>
      <xdr:colOff>962025</xdr:colOff>
      <xdr:row>21</xdr:row>
      <xdr:rowOff>9525</xdr:rowOff>
    </xdr:to>
    <xdr:graphicFrame macro="">
      <xdr:nvGraphicFramePr>
        <xdr:cNvPr id="1915897"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1057275</xdr:colOff>
      <xdr:row>21</xdr:row>
      <xdr:rowOff>95250</xdr:rowOff>
    </xdr:from>
    <xdr:to>
      <xdr:col>7</xdr:col>
      <xdr:colOff>962025</xdr:colOff>
      <xdr:row>36</xdr:row>
      <xdr:rowOff>47625</xdr:rowOff>
    </xdr:to>
    <xdr:graphicFrame macro="">
      <xdr:nvGraphicFramePr>
        <xdr:cNvPr id="1915898"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1228725</xdr:colOff>
      <xdr:row>37</xdr:row>
      <xdr:rowOff>66675</xdr:rowOff>
    </xdr:from>
    <xdr:to>
      <xdr:col>7</xdr:col>
      <xdr:colOff>1133475</xdr:colOff>
      <xdr:row>53</xdr:row>
      <xdr:rowOff>9525</xdr:rowOff>
    </xdr:to>
    <xdr:graphicFrame macro="">
      <xdr:nvGraphicFramePr>
        <xdr:cNvPr id="1915899"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28575</xdr:colOff>
      <xdr:row>0</xdr:row>
      <xdr:rowOff>104775</xdr:rowOff>
    </xdr:from>
    <xdr:to>
      <xdr:col>1</xdr:col>
      <xdr:colOff>1028700</xdr:colOff>
      <xdr:row>3</xdr:row>
      <xdr:rowOff>19050</xdr:rowOff>
    </xdr:to>
    <xdr:pic>
      <xdr:nvPicPr>
        <xdr:cNvPr id="1915900" name="Image 6" descr="Oberthur Technologies Logo, RGB, 150 DPI.jpg"/>
        <xdr:cNvPicPr>
          <a:picLocks noChangeAspect="1"/>
        </xdr:cNvPicPr>
      </xdr:nvPicPr>
      <xdr:blipFill>
        <a:blip xmlns:r="http://schemas.openxmlformats.org/officeDocument/2006/relationships" r:embed="rId4" cstate="print"/>
        <a:srcRect/>
        <a:stretch>
          <a:fillRect/>
        </a:stretch>
      </xdr:blipFill>
      <xdr:spPr bwMode="auto">
        <a:xfrm>
          <a:off x="28575" y="104775"/>
          <a:ext cx="1295400" cy="419100"/>
        </a:xfrm>
        <a:prstGeom prst="rect">
          <a:avLst/>
        </a:prstGeom>
        <a:noFill/>
        <a:ln w="9525">
          <a:noFill/>
          <a:miter lim="800000"/>
          <a:headEnd/>
          <a:tailEnd/>
        </a:ln>
      </xdr:spPr>
    </xdr:pic>
    <xdr:clientData/>
  </xdr:twoCellAnchor>
  <xdr:twoCellAnchor>
    <xdr:from>
      <xdr:col>4</xdr:col>
      <xdr:colOff>704850</xdr:colOff>
      <xdr:row>64</xdr:row>
      <xdr:rowOff>47625</xdr:rowOff>
    </xdr:from>
    <xdr:to>
      <xdr:col>9</xdr:col>
      <xdr:colOff>666750</xdr:colOff>
      <xdr:row>101</xdr:row>
      <xdr:rowOff>9525</xdr:rowOff>
    </xdr:to>
    <xdr:graphicFrame macro="">
      <xdr:nvGraphicFramePr>
        <xdr:cNvPr id="1915901"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0</xdr:colOff>
      <xdr:row>5</xdr:row>
      <xdr:rowOff>0</xdr:rowOff>
    </xdr:from>
    <xdr:to>
      <xdr:col>12</xdr:col>
      <xdr:colOff>657225</xdr:colOff>
      <xdr:row>20</xdr:row>
      <xdr:rowOff>133350</xdr:rowOff>
    </xdr:to>
    <xdr:graphicFrame macro="">
      <xdr:nvGraphicFramePr>
        <xdr:cNvPr id="1915902"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0</xdr:colOff>
      <xdr:row>20</xdr:row>
      <xdr:rowOff>152400</xdr:rowOff>
    </xdr:from>
    <xdr:to>
      <xdr:col>12</xdr:col>
      <xdr:colOff>657225</xdr:colOff>
      <xdr:row>35</xdr:row>
      <xdr:rowOff>112395</xdr:rowOff>
    </xdr:to>
    <xdr:graphicFrame macro="">
      <xdr:nvGraphicFramePr>
        <xdr:cNvPr id="1915903"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0</xdr:colOff>
      <xdr:row>38</xdr:row>
      <xdr:rowOff>0</xdr:rowOff>
    </xdr:from>
    <xdr:to>
      <xdr:col>12</xdr:col>
      <xdr:colOff>657225</xdr:colOff>
      <xdr:row>53</xdr:row>
      <xdr:rowOff>95250</xdr:rowOff>
    </xdr:to>
    <xdr:graphicFrame macro="">
      <xdr:nvGraphicFramePr>
        <xdr:cNvPr id="3208192"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0</xdr:colOff>
      <xdr:row>64</xdr:row>
      <xdr:rowOff>0</xdr:rowOff>
    </xdr:from>
    <xdr:to>
      <xdr:col>18</xdr:col>
      <xdr:colOff>457200</xdr:colOff>
      <xdr:row>100</xdr:row>
      <xdr:rowOff>123825</xdr:rowOff>
    </xdr:to>
    <xdr:graphicFrame macro="">
      <xdr:nvGraphicFramePr>
        <xdr:cNvPr id="3208193"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enrimar\Desktop\2015\8D\1_Accus&#233;%20de%20Reception_D1\05_Mai%202014\8D\R&#233;unions\HC_Personnel\Fev_20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di-438\FRDI-438\Ancien%20FRDI161\Personnel\Avril_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enrimar\Desktop\2015\8D\1_Accus&#233;%20de%20Reception_D1\05_Mai%202014\8D\R&#233;unions\HC_Personnel\Mars_20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rdi-438\FRDI-438\Documents%20and%20Settings\henrimar\Desktop\Fev_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ARSOI"/>
      <sheetName val="YearlyCalendar"/>
      <sheetName val="Help"/>
      <sheetName val="Calendar"/>
      <sheetName val="Internet"/>
      <sheetName val="Perso"/>
      <sheetName val="Point"/>
      <sheetName val="Bud"/>
      <sheetName val="AM"/>
      <sheetName val="Feuil2"/>
      <sheetName val="Planning"/>
      <sheetName val="Settings"/>
    </sheetNames>
    <sheetDataSet>
      <sheetData sheetId="0"/>
      <sheetData sheetId="1"/>
      <sheetData sheetId="2"/>
      <sheetData sheetId="3">
        <row r="8">
          <cell r="A8">
            <v>40210</v>
          </cell>
          <cell r="C8">
            <v>40211</v>
          </cell>
          <cell r="E8">
            <v>40212</v>
          </cell>
          <cell r="G8">
            <v>40213</v>
          </cell>
          <cell r="I8">
            <v>40214</v>
          </cell>
          <cell r="K8">
            <v>40215</v>
          </cell>
          <cell r="M8">
            <v>40216</v>
          </cell>
        </row>
        <row r="14">
          <cell r="A14">
            <v>40217</v>
          </cell>
          <cell r="C14">
            <v>40218</v>
          </cell>
          <cell r="E14">
            <v>40219</v>
          </cell>
          <cell r="G14">
            <v>40220</v>
          </cell>
          <cell r="I14">
            <v>40221</v>
          </cell>
          <cell r="K14">
            <v>40222</v>
          </cell>
          <cell r="M14">
            <v>40223</v>
          </cell>
        </row>
        <row r="20">
          <cell r="A20">
            <v>40224</v>
          </cell>
          <cell r="C20">
            <v>40225</v>
          </cell>
          <cell r="E20">
            <v>40226</v>
          </cell>
          <cell r="G20">
            <v>40227</v>
          </cell>
          <cell r="I20">
            <v>40228</v>
          </cell>
          <cell r="K20">
            <v>40229</v>
          </cell>
          <cell r="M20">
            <v>40230</v>
          </cell>
        </row>
        <row r="26">
          <cell r="A26">
            <v>40231</v>
          </cell>
          <cell r="C26">
            <v>40232</v>
          </cell>
          <cell r="E26">
            <v>40233</v>
          </cell>
          <cell r="G26">
            <v>40234</v>
          </cell>
          <cell r="I26">
            <v>40235</v>
          </cell>
          <cell r="K26">
            <v>40236</v>
          </cell>
          <cell r="M26">
            <v>40237</v>
          </cell>
        </row>
        <row r="32">
          <cell r="A32" t="str">
            <v/>
          </cell>
          <cell r="C32" t="str">
            <v/>
          </cell>
          <cell r="E32" t="str">
            <v/>
          </cell>
          <cell r="G32" t="str">
            <v/>
          </cell>
          <cell r="I32" t="str">
            <v/>
          </cell>
          <cell r="K32" t="str">
            <v/>
          </cell>
          <cell r="M32" t="str">
            <v/>
          </cell>
        </row>
        <row r="38">
          <cell r="A38" t="str">
            <v/>
          </cell>
          <cell r="C38" t="str">
            <v/>
          </cell>
        </row>
      </sheetData>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T"/>
      <sheetName val="HCM"/>
      <sheetName val="YC"/>
      <sheetName val="CARSOI"/>
      <sheetName val="Int"/>
      <sheetName val="Pos"/>
      <sheetName val="Perso"/>
      <sheetName val="Point"/>
      <sheetName val="Bud"/>
      <sheetName val="Bud2"/>
      <sheetName val="AM"/>
      <sheetName val="Santé"/>
      <sheetName val="RP"/>
      <sheetName val="Tel"/>
      <sheetName val="Siq1"/>
      <sheetName val="Siq2"/>
      <sheetName val="Siq3"/>
      <sheetName val="Siq4"/>
      <sheetName val="Web"/>
      <sheetName val="Reflexion"/>
      <sheetName val="Planning"/>
      <sheetName val="Settings"/>
    </sheetNames>
    <sheetDataSet>
      <sheetData sheetId="0" refreshError="1">
        <row r="3">
          <cell r="C3">
            <v>0</v>
          </cell>
          <cell r="F3">
            <v>2010</v>
          </cell>
        </row>
        <row r="6">
          <cell r="G6" t="str">
            <v>APRIL  2010</v>
          </cell>
        </row>
        <row r="7">
          <cell r="A7" t="str">
            <v>Monday</v>
          </cell>
          <cell r="C7" t="str">
            <v>Tuesday</v>
          </cell>
          <cell r="E7" t="str">
            <v>Wednesday</v>
          </cell>
          <cell r="G7" t="str">
            <v>Thursday</v>
          </cell>
          <cell r="I7" t="str">
            <v>Friday</v>
          </cell>
          <cell r="K7" t="str">
            <v>Saturday</v>
          </cell>
          <cell r="M7" t="str">
            <v>Sunday</v>
          </cell>
        </row>
        <row r="8">
          <cell r="A8" t="str">
            <v/>
          </cell>
          <cell r="C8" t="str">
            <v/>
          </cell>
          <cell r="E8" t="str">
            <v/>
          </cell>
          <cell r="G8">
            <v>40269</v>
          </cell>
          <cell r="H8" t="str">
            <v xml:space="preserve"> </v>
          </cell>
          <cell r="I8">
            <v>40270</v>
          </cell>
          <cell r="K8">
            <v>40271</v>
          </cell>
          <cell r="M8">
            <v>40272</v>
          </cell>
        </row>
        <row r="10">
          <cell r="G10" t="str">
            <v xml:space="preserve"> </v>
          </cell>
        </row>
        <row r="11">
          <cell r="G11" t="str">
            <v>Salon CE</v>
          </cell>
          <cell r="I11" t="str">
            <v>Réunion Qualité</v>
          </cell>
        </row>
        <row r="14">
          <cell r="A14">
            <v>40273</v>
          </cell>
          <cell r="C14">
            <v>40274</v>
          </cell>
          <cell r="E14">
            <v>40275</v>
          </cell>
          <cell r="G14">
            <v>40276</v>
          </cell>
          <cell r="I14">
            <v>40277</v>
          </cell>
          <cell r="K14">
            <v>40278</v>
          </cell>
          <cell r="M14">
            <v>40279</v>
          </cell>
        </row>
        <row r="16">
          <cell r="A16" t="str">
            <v xml:space="preserve"> </v>
          </cell>
        </row>
        <row r="17">
          <cell r="A17" t="str">
            <v>Férié</v>
          </cell>
          <cell r="C17" t="str">
            <v>Key ceremony</v>
          </cell>
          <cell r="E17" t="str">
            <v>Key ceremony</v>
          </cell>
        </row>
        <row r="20">
          <cell r="A20">
            <v>40280</v>
          </cell>
          <cell r="C20">
            <v>40281</v>
          </cell>
          <cell r="E20">
            <v>40282</v>
          </cell>
          <cell r="G20">
            <v>40283</v>
          </cell>
          <cell r="I20">
            <v>40284</v>
          </cell>
          <cell r="K20">
            <v>40285</v>
          </cell>
          <cell r="M20">
            <v>40286</v>
          </cell>
        </row>
        <row r="21">
          <cell r="I21" t="str">
            <v xml:space="preserve"> </v>
          </cell>
        </row>
        <row r="23">
          <cell r="A23" t="str">
            <v>Congés</v>
          </cell>
          <cell r="C23" t="str">
            <v>Congés</v>
          </cell>
          <cell r="E23" t="str">
            <v>Congés</v>
          </cell>
        </row>
        <row r="26">
          <cell r="A26">
            <v>40287</v>
          </cell>
          <cell r="C26">
            <v>40288</v>
          </cell>
          <cell r="E26">
            <v>40289</v>
          </cell>
          <cell r="G26">
            <v>40290</v>
          </cell>
          <cell r="I26">
            <v>40291</v>
          </cell>
          <cell r="K26">
            <v>40292</v>
          </cell>
          <cell r="M26">
            <v>40293</v>
          </cell>
        </row>
        <row r="28">
          <cell r="F28" t="str">
            <v xml:space="preserve"> </v>
          </cell>
        </row>
        <row r="29">
          <cell r="C29" t="str">
            <v>Key ceremony</v>
          </cell>
          <cell r="E29" t="str">
            <v>Key ceremony</v>
          </cell>
        </row>
        <row r="32">
          <cell r="A32">
            <v>40294</v>
          </cell>
          <cell r="C32">
            <v>40295</v>
          </cell>
          <cell r="E32">
            <v>40296</v>
          </cell>
          <cell r="G32">
            <v>40297</v>
          </cell>
          <cell r="I32">
            <v>40298</v>
          </cell>
          <cell r="K32" t="str">
            <v/>
          </cell>
          <cell r="M32" t="str">
            <v/>
          </cell>
        </row>
        <row r="35">
          <cell r="A35" t="str">
            <v>Réunion DP-CE</v>
          </cell>
          <cell r="C35" t="str">
            <v>Key ceremony</v>
          </cell>
          <cell r="E35" t="str">
            <v>Key ceremony</v>
          </cell>
        </row>
        <row r="38">
          <cell r="A38" t="str">
            <v/>
          </cell>
          <cell r="C38" t="str">
            <v/>
          </cell>
          <cell r="K38" t="str">
            <v>Notes:</v>
          </cell>
        </row>
        <row r="43">
          <cell r="K43" t="str">
            <v>© 2007 Vertex42 LLC</v>
          </cell>
          <cell r="N43" t="str">
            <v>http://www.vertex42.com</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ARSOI"/>
      <sheetName val="YC"/>
      <sheetName val="Calendar"/>
      <sheetName val="Cal_HCM"/>
      <sheetName val="Int"/>
      <sheetName val="Pos"/>
      <sheetName val="Perso"/>
      <sheetName val="Point"/>
      <sheetName val="Bud"/>
      <sheetName val="AM"/>
      <sheetName val="Santé"/>
      <sheetName val="RP"/>
      <sheetName val="Tel"/>
      <sheetName val="Siq1"/>
      <sheetName val="Siq2"/>
      <sheetName val="Siq3"/>
      <sheetName val="Siq4"/>
      <sheetName val="Web"/>
      <sheetName val="Reflexion"/>
      <sheetName val="Planning"/>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5">
          <cell r="C5" t="str">
            <v>January</v>
          </cell>
        </row>
        <row r="6">
          <cell r="C6" t="str">
            <v>February</v>
          </cell>
          <cell r="G6" t="str">
            <v>April</v>
          </cell>
        </row>
        <row r="7">
          <cell r="C7" t="str">
            <v>March</v>
          </cell>
        </row>
        <row r="8">
          <cell r="C8" t="str">
            <v>April</v>
          </cell>
        </row>
        <row r="9">
          <cell r="C9" t="str">
            <v>May</v>
          </cell>
        </row>
        <row r="10">
          <cell r="C10" t="str">
            <v>June</v>
          </cell>
        </row>
        <row r="11">
          <cell r="C11" t="str">
            <v>July</v>
          </cell>
        </row>
        <row r="12">
          <cell r="C12" t="str">
            <v>August</v>
          </cell>
        </row>
        <row r="13">
          <cell r="C13" t="str">
            <v>September</v>
          </cell>
          <cell r="G13" t="b">
            <v>1</v>
          </cell>
        </row>
        <row r="14">
          <cell r="C14" t="str">
            <v>October</v>
          </cell>
        </row>
        <row r="15">
          <cell r="C15" t="str">
            <v>November</v>
          </cell>
        </row>
        <row r="16">
          <cell r="C16" t="str">
            <v>December</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ARSOI"/>
      <sheetName val="YearlyCalendar"/>
      <sheetName val="Help"/>
      <sheetName val="Calendar"/>
      <sheetName val="Internet"/>
      <sheetName val="Perso"/>
      <sheetName val="Point"/>
      <sheetName val="Bud"/>
      <sheetName val="AM"/>
      <sheetName val="Feuil2"/>
      <sheetName val="Planning"/>
      <sheetName val="Settings"/>
    </sheetNames>
    <sheetDataSet>
      <sheetData sheetId="0"/>
      <sheetData sheetId="1"/>
      <sheetData sheetId="2"/>
      <sheetData sheetId="3">
        <row r="8">
          <cell r="A8">
            <v>40210</v>
          </cell>
          <cell r="C8">
            <v>40211</v>
          </cell>
          <cell r="E8">
            <v>40212</v>
          </cell>
          <cell r="G8">
            <v>40213</v>
          </cell>
          <cell r="I8">
            <v>40214</v>
          </cell>
          <cell r="K8">
            <v>40215</v>
          </cell>
          <cell r="M8">
            <v>40216</v>
          </cell>
        </row>
        <row r="14">
          <cell r="A14">
            <v>40217</v>
          </cell>
          <cell r="C14">
            <v>40218</v>
          </cell>
          <cell r="E14">
            <v>40219</v>
          </cell>
          <cell r="G14">
            <v>40220</v>
          </cell>
          <cell r="I14">
            <v>40221</v>
          </cell>
          <cell r="K14">
            <v>40222</v>
          </cell>
          <cell r="M14">
            <v>40223</v>
          </cell>
        </row>
        <row r="20">
          <cell r="A20">
            <v>40224</v>
          </cell>
          <cell r="C20">
            <v>40225</v>
          </cell>
          <cell r="E20">
            <v>40226</v>
          </cell>
          <cell r="G20">
            <v>40227</v>
          </cell>
          <cell r="I20">
            <v>40228</v>
          </cell>
          <cell r="K20">
            <v>40229</v>
          </cell>
          <cell r="M20">
            <v>40230</v>
          </cell>
        </row>
        <row r="26">
          <cell r="A26">
            <v>40231</v>
          </cell>
          <cell r="C26">
            <v>40232</v>
          </cell>
          <cell r="E26">
            <v>40233</v>
          </cell>
          <cell r="G26">
            <v>40234</v>
          </cell>
          <cell r="I26">
            <v>40235</v>
          </cell>
          <cell r="K26">
            <v>40236</v>
          </cell>
          <cell r="M26">
            <v>40237</v>
          </cell>
        </row>
        <row r="32">
          <cell r="A32" t="str">
            <v/>
          </cell>
          <cell r="C32" t="str">
            <v/>
          </cell>
          <cell r="E32" t="str">
            <v/>
          </cell>
          <cell r="G32" t="str">
            <v/>
          </cell>
          <cell r="I32" t="str">
            <v/>
          </cell>
          <cell r="K32" t="str">
            <v/>
          </cell>
          <cell r="M32" t="str">
            <v/>
          </cell>
        </row>
        <row r="38">
          <cell r="A38" t="str">
            <v/>
          </cell>
          <cell r="C38" t="str">
            <v/>
          </cell>
        </row>
      </sheetData>
      <sheetData sheetId="4"/>
      <sheetData sheetId="5"/>
      <sheetData sheetId="6"/>
      <sheetData sheetId="7"/>
      <sheetData sheetId="8"/>
      <sheetData sheetId="9"/>
      <sheetData sheetId="10"/>
      <sheetData sheetId="1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Oberthur Technologies" refreshedDate="42622.621472916668" createdVersion="3" refreshedVersion="3" minRefreshableVersion="3" recordCount="15">
  <cacheSource type="worksheet">
    <worksheetSource ref="B4:AM19" sheet="Tableau de Suivi"/>
  </cacheSource>
  <cacheFields count="37">
    <cacheField name="Date " numFmtId="166">
      <sharedItems containsSemiMixedTypes="0" containsNonDate="0" containsDate="1" containsString="0" minDate="2014-01-03T00:00:00" maxDate="2014-01-31T00:00:00"/>
    </cacheField>
    <cacheField name="MOis" numFmtId="0">
      <sharedItems containsSemiMixedTypes="0" containsString="0" containsNumber="1" containsInteger="1" minValue="1" maxValue="1"/>
    </cacheField>
    <cacheField name="Année" numFmtId="0">
      <sharedItems containsSemiMixedTypes="0" containsString="0" containsNumber="1" containsInteger="1" minValue="2014" maxValue="2014" count="1">
        <n v="2014"/>
      </sharedItems>
    </cacheField>
    <cacheField name="Réf. AX" numFmtId="0">
      <sharedItems containsSemiMixedTypes="0" containsString="0" containsNumber="1" containsInteger="1" minValue="1051704" maxValue="1254874" count="14">
        <n v="1254874"/>
        <n v="1233115"/>
        <n v="1058653"/>
        <n v="1058722"/>
        <n v="1051704"/>
        <n v="1058588"/>
        <n v="1195659"/>
        <n v="1057730"/>
        <n v="1150634"/>
        <n v="1177965"/>
        <n v="1058702"/>
        <n v="1058088"/>
        <n v="1098711"/>
        <n v="1057846"/>
      </sharedItems>
    </cacheField>
    <cacheField name="PU" numFmtId="0">
      <sharedItems containsSemiMixedTypes="0" containsString="0" containsNumber="1" containsInteger="1" minValue="21974" maxValue="30873"/>
    </cacheField>
    <cacheField name="Sérial Number" numFmtId="0">
      <sharedItems containsSemiMixedTypes="0" containsString="0" containsNumber="1" containsInteger="1" minValue="22436" maxValue="131126"/>
    </cacheField>
    <cacheField name="Service" numFmtId="0">
      <sharedItems/>
    </cacheField>
    <cacheField name="Client" numFmtId="0">
      <sharedItems/>
    </cacheField>
    <cacheField name="MO /  HMO" numFmtId="0">
      <sharedItems/>
    </cacheField>
    <cacheField name="M.O. = Fournisseur " numFmtId="0">
      <sharedItems containsBlank="1"/>
    </cacheField>
    <cacheField name="Produit" numFmtId="0">
      <sharedItems/>
    </cacheField>
    <cacheField name="Qté impactée" numFmtId="1">
      <sharedItems containsSemiMixedTypes="0" containsString="0" containsNumber="1" containsInteger="1" minValue="1" maxValue="4000"/>
    </cacheField>
    <cacheField name="Quantité Livrée" numFmtId="1">
      <sharedItems containsSemiMixedTypes="0" containsString="0" containsNumber="1" containsInteger="1" minValue="300" maxValue="500000"/>
    </cacheField>
    <cacheField name="Quantité en stock" numFmtId="1">
      <sharedItems containsSemiMixedTypes="0" containsString="0" containsNumber="1" containsInteger="1" minValue="47" maxValue="478000"/>
    </cacheField>
    <cacheField name="Poucentage" numFmtId="2">
      <sharedItems containsSemiMixedTypes="0" containsString="0" containsNumber="1" minValue="8.0388006109488458E-3" maxValue="158.66666666666666"/>
    </cacheField>
    <cacheField name="Temps perdu_x000a_en Production" numFmtId="20">
      <sharedItems containsSemiMixedTypes="0" containsNonDate="0" containsDate="1" containsString="0" minDate="1899-12-30T00:10:00" maxDate="1899-12-30T02:00:00"/>
    </cacheField>
    <cacheField name="Temps Passé  Qualité" numFmtId="20">
      <sharedItems containsSemiMixedTypes="0" containsNonDate="0" containsDate="1" containsString="0" minDate="1899-12-30T00:10:00" maxDate="1899-12-30T03:00:00"/>
    </cacheField>
    <cacheField name="Description du Problème par l'émetteur de la fiche." numFmtId="0">
      <sharedItems/>
    </cacheField>
    <cacheField name="Code Défaut" numFmtId="49">
      <sharedItems count="9">
        <s v="C4"/>
        <s v="A1"/>
        <s v="A8"/>
        <s v="A9"/>
        <s v="C7"/>
        <s v="C10"/>
        <s v="C9"/>
        <s v="B2"/>
        <s v="C8"/>
      </sharedItems>
    </cacheField>
    <cacheField name="Criticité" numFmtId="166">
      <sharedItems/>
    </cacheField>
    <cacheField name="Libéllé" numFmtId="166">
      <sharedItems/>
    </cacheField>
    <cacheField name="Urgence prod. Chiffrée" numFmtId="1">
      <sharedItems containsString="0" containsBlank="1" containsNumber="1" containsInteger="1" minValue="2" maxValue="3"/>
    </cacheField>
    <cacheField name="Urgence prod." numFmtId="166">
      <sharedItems/>
    </cacheField>
    <cacheField name="Quantité concernée" numFmtId="166">
      <sharedItems/>
    </cacheField>
    <cacheField name="Criticité2" numFmtId="166">
      <sharedItems/>
    </cacheField>
    <cacheField name="Valorisation Criticité" numFmtId="1">
      <sharedItems/>
    </cacheField>
    <cacheField name="année2" numFmtId="0">
      <sharedItems containsSemiMixedTypes="0" containsString="0" containsNumber="1" containsInteger="1" minValue="177" maxValue="177"/>
    </cacheField>
    <cacheField name="Recurence Code défaut" numFmtId="0">
      <sharedItems containsSemiMixedTypes="0" containsString="0" containsNumber="1" containsInteger="1" minValue="9" maxValue="82"/>
    </cacheField>
    <cacheField name="Récurrence item" numFmtId="0">
      <sharedItems containsSemiMixedTypes="0" containsString="0" containsNumber="1" containsInteger="1" minValue="1" maxValue="8"/>
    </cacheField>
    <cacheField name="Concaténation " numFmtId="0">
      <sharedItems/>
    </cacheField>
    <cacheField name="Risque" numFmtId="2">
      <sharedItems containsSemiMixedTypes="0" containsString="0" containsNumber="1" minValue="1.6077601221897692E-4" maxValue="3.1733333333333333"/>
    </cacheField>
    <cacheField name="Conduite à tenir" numFmtId="166">
      <sharedItems/>
    </cacheField>
    <cacheField name="N° Rapport Qualité ou FDNQ" numFmtId="0">
      <sharedItems containsBlank="1"/>
    </cacheField>
    <cacheField name="Remise_x000a_SCL ou …" numFmtId="167">
      <sharedItems containsSemiMixedTypes="0" containsNonDate="0" containsDate="1" containsString="0" minDate="2014-01-08T00:00:00" maxDate="2014-01-31T00:00:00"/>
    </cacheField>
    <cacheField name="Action" numFmtId="0">
      <sharedItems/>
    </cacheField>
    <cacheField name="Date de cloture" numFmtId="167">
      <sharedItems containsSemiMixedTypes="0" containsNonDate="0" containsDate="1" containsString="0" minDate="2014-01-13T00:00:00" maxDate="2014-03-01T00:00:00"/>
    </cacheField>
    <cacheField name="Délai de traitement " numFmtId="0">
      <sharedItems containsSemiMixedTypes="0" containsString="0" containsNumber="1" containsInteger="1" minValue="1" maxValue="24"/>
    </cacheField>
  </cacheFields>
</pivotCacheDefinition>
</file>

<file path=xl/pivotCache/pivotCacheRecords1.xml><?xml version="1.0" encoding="utf-8"?>
<pivotCacheRecords xmlns="http://schemas.openxmlformats.org/spreadsheetml/2006/main" xmlns:r="http://schemas.openxmlformats.org/officeDocument/2006/relationships" count="15">
  <r>
    <d v="2014-01-03T00:00:00"/>
    <n v="1"/>
    <x v="0"/>
    <x v="0"/>
    <n v="29189"/>
    <n v="30070"/>
    <s v="Condt."/>
    <s v="OT"/>
    <s v="MO"/>
    <s v="Tompla"/>
    <s v="OT Env 114x229 F45x100 BDP"/>
    <n v="500"/>
    <n v="200000"/>
    <n v="21000"/>
    <n v="0.25"/>
    <d v="1899-12-30T01:00:00"/>
    <d v="1899-12-30T00:50:00"/>
    <s v="Le coté gauche de l'enveloppe n'est pas collé."/>
    <x v="0"/>
    <s v="C"/>
    <s v="Absence ou manque de colle sur le produit "/>
    <n v="3"/>
    <s v="fort"/>
    <s v="faible"/>
    <s v="Fort"/>
    <s v="5"/>
    <n v="177"/>
    <n v="13"/>
    <n v="3"/>
    <s v="20141254874C4"/>
    <n v="3.7499999999999999E-2"/>
    <s v="Action cloturée"/>
    <m/>
    <d v="2014-01-08T00:00:00"/>
    <s v="Contröle sur étagère du stock &quot;RAS&quot;"/>
    <d v="2014-01-13T00:00:00"/>
    <n v="7"/>
  </r>
  <r>
    <d v="2014-01-07T00:00:00"/>
    <n v="1"/>
    <x v="0"/>
    <x v="1"/>
    <n v="29610"/>
    <n v="30692"/>
    <s v="Mailers"/>
    <s v="OT"/>
    <s v="MO"/>
    <s v="GPV"/>
    <s v="OT Enveloppe 115x225 F50x100"/>
    <n v="200"/>
    <n v="500000"/>
    <n v="478000"/>
    <n v="0.04"/>
    <d v="1899-12-30T02:00:00"/>
    <d v="1899-12-30T00:50:00"/>
    <s v="Les enveloppes sont ouvertes sur le coté gauche, elles étaient toutes à la suite dans le carton 498."/>
    <x v="0"/>
    <s v="C"/>
    <s v="Absence ou manque de colle sur le produit "/>
    <n v="2"/>
    <s v="faible"/>
    <s v="faible"/>
    <s v="Faible"/>
    <s v="2"/>
    <n v="177"/>
    <n v="13"/>
    <n v="7"/>
    <s v="20141233115C4"/>
    <n v="1.6000000000000001E-3"/>
    <s v="Action cloturée"/>
    <m/>
    <d v="2014-01-08T00:00:00"/>
    <s v="Contrôle sur étagère du stock tampon &quot;RAS&quot;"/>
    <d v="2014-01-13T00:00:00"/>
    <n v="5"/>
  </r>
  <r>
    <d v="2014-01-09T00:00:00"/>
    <n v="1"/>
    <x v="0"/>
    <x v="2"/>
    <n v="28145"/>
    <n v="28675"/>
    <s v="Condt."/>
    <s v="SG"/>
    <s v="HMO"/>
    <m/>
    <s v="CSG COFFRET VISA INFINITE DIST"/>
    <n v="2"/>
    <n v="8000"/>
    <n v="4760"/>
    <n v="2.5000000000000001E-2"/>
    <d v="1899-12-30T00:10:00"/>
    <d v="1899-12-30T00:10:00"/>
    <s v="La carte ne tiend pas dans l'emplacement prévu à cet effet"/>
    <x v="0"/>
    <s v="C"/>
    <s v="Absence ou manque de colle sur le produit "/>
    <n v="3"/>
    <s v="fort"/>
    <s v="faible"/>
    <s v="Fort"/>
    <s v="5"/>
    <n v="177"/>
    <n v="13"/>
    <n v="4"/>
    <s v="20141058653C4"/>
    <n v="3.7500000000000007E-3"/>
    <s v="Action cloturée"/>
    <m/>
    <d v="2014-01-09T00:00:00"/>
    <s v="Contrôle sur étagère RAS"/>
    <d v="2014-01-13T00:00:00"/>
    <n v="3"/>
  </r>
  <r>
    <d v="2014-01-09T00:00:00"/>
    <n v="1"/>
    <x v="0"/>
    <x v="3"/>
    <n v="29510"/>
    <n v="30253"/>
    <s v="Condt."/>
    <s v="SG"/>
    <s v="HMO"/>
    <m/>
    <s v="CSG POCH 1ER CRE 130002-135502"/>
    <n v="6"/>
    <n v="6480"/>
    <n v="3360"/>
    <n v="9.2592592592592601E-2"/>
    <d v="1899-12-30T00:10:00"/>
    <d v="1899-12-30T00:10:00"/>
    <s v="Pas de colle"/>
    <x v="1"/>
    <s v="A"/>
    <s v="Absence ou manque de colle sur le produit "/>
    <m/>
    <s v="faible"/>
    <s v="faible"/>
    <s v="Faible"/>
    <s v="2"/>
    <n v="177"/>
    <n v="11"/>
    <n v="6"/>
    <s v="20141058722A1"/>
    <n v="1.8518518518518519E-3"/>
    <s v="Action cloturée"/>
    <m/>
    <d v="2014-01-09T00:00:00"/>
    <s v="Contrôle sur étagère RAS"/>
    <d v="2014-01-13T00:00:00"/>
    <n v="3"/>
  </r>
  <r>
    <d v="2014-01-14T00:00:00"/>
    <n v="1"/>
    <x v="0"/>
    <x v="4"/>
    <n v="25657"/>
    <n v="26105"/>
    <s v="Production"/>
    <s v="Crédipar"/>
    <s v="MO"/>
    <s v="OT TEWKS"/>
    <s v="CREDIPAR CARTE AMEX CITROEN Classique"/>
    <n v="15"/>
    <n v="186595"/>
    <n v="62072"/>
    <n v="8.0388006109488458E-3"/>
    <d v="1899-12-30T00:15:00"/>
    <d v="1899-12-30T01:00:00"/>
    <s v="Carte creuse sous l'overlay (défaut support)"/>
    <x v="2"/>
    <s v="A"/>
    <s v="Produit inadapté au processus (tension ruban, etc…)"/>
    <m/>
    <s v="faible"/>
    <s v="faible"/>
    <s v="Faible"/>
    <s v="2"/>
    <n v="177"/>
    <n v="63"/>
    <n v="1"/>
    <s v="20141051704A8"/>
    <n v="1.6077601221897692E-4"/>
    <s v="Action cloturée"/>
    <m/>
    <d v="2014-01-14T00:00:00"/>
    <s v="Contrôle de l'encours: 700 support RAS._x000a_Réf: barquette 003WR00083953-003SA00016949 du 26 et 27/04/13._x000a_Sérial N° C contrôleur A230."/>
    <d v="2014-02-15T00:00:00"/>
    <n v="24"/>
  </r>
  <r>
    <d v="2014-01-15T00:00:00"/>
    <n v="1"/>
    <x v="0"/>
    <x v="5"/>
    <n v="28390"/>
    <n v="29578"/>
    <s v="Production"/>
    <s v="OT"/>
    <s v="MO"/>
    <s v="COLUMBIA FRANCE SARL"/>
    <s v="OT Ruban Ocra Noir (Par 10)"/>
    <n v="476"/>
    <n v="300"/>
    <n v="290"/>
    <n v="158.66666666666666"/>
    <d v="1899-12-30T00:10:00"/>
    <d v="1899-12-30T00:50:00"/>
    <s v="Qualité très médiocre du rendu sur la carte par rapport au fournisseur DATACARD"/>
    <x v="2"/>
    <s v="A"/>
    <s v="Produit inadapté au processus (tension ruban, etc…)"/>
    <m/>
    <s v="faible"/>
    <s v="fort"/>
    <s v="Faible"/>
    <s v="2"/>
    <n v="177"/>
    <n v="63"/>
    <n v="3"/>
    <s v="20141058588A8"/>
    <n v="3.1733333333333333"/>
    <s v="Action cloturée"/>
    <m/>
    <d v="2014-01-16T00:00:00"/>
    <s v="Incident ponctuel à surveiller dans le temps"/>
    <d v="2014-01-18T00:00:00"/>
    <n v="3"/>
  </r>
  <r>
    <d v="2014-01-14T00:00:00"/>
    <n v="1"/>
    <x v="0"/>
    <x v="6"/>
    <n v="21974"/>
    <n v="22436"/>
    <s v="Production"/>
    <s v="CDN"/>
    <s v="MO"/>
    <s v="OT Vitré"/>
    <s v="CDN Visa Courtois Avion Bin4976 R6Patché"/>
    <n v="1"/>
    <n v="306"/>
    <n v="47"/>
    <n v="0.32679738562091504"/>
    <d v="1899-12-30T00:30:00"/>
    <d v="1899-12-30T01:30:00"/>
    <s v="Imposible de produire 1 carte sur 1 fichier de 2, avec lke message suivant &quot;invalid preperso i d 0 reste 47 cartes en stock qui sont NOK. Pour produire il nous faut lever le contrôle."/>
    <x v="3"/>
    <s v="A"/>
    <s v="Défaut carte préperso"/>
    <m/>
    <s v="faible"/>
    <s v="faible"/>
    <s v="Faible"/>
    <s v="2"/>
    <n v="177"/>
    <n v="9"/>
    <n v="1"/>
    <s v="20141195659A9"/>
    <n v="6.5359477124183009E-3"/>
    <s v="Action cloturée"/>
    <s v="CQUA14-02"/>
    <d v="2014-01-16T00:00:00"/>
    <s v="Réclamation faite à Vitré. Erreur, problème sur le code pr&amp;perso, le code est 000000 au mlieu de 00061D + pas de BIN sur un tag"/>
    <d v="2014-01-16T00:00:00"/>
    <n v="3"/>
  </r>
  <r>
    <d v="2014-01-20T00:00:00"/>
    <n v="1"/>
    <x v="0"/>
    <x v="7"/>
    <n v="29593"/>
    <n v="131126"/>
    <s v="Condt."/>
    <s v="SG"/>
    <s v="HMO"/>
    <m/>
    <s v="BN5 Coffret INFINITE"/>
    <n v="2"/>
    <n v="1050"/>
    <n v="470"/>
    <n v="0.19047619047619047"/>
    <d v="1899-12-30T00:10:00"/>
    <d v="1899-12-30T00:10:00"/>
    <s v="1 coffret abimé sur les cotés et 1 coffret décolé"/>
    <x v="4"/>
    <s v="C"/>
    <s v="produit déchiré, abimé dans l'emballage."/>
    <m/>
    <s v="faible"/>
    <s v="faible"/>
    <s v="Faible"/>
    <s v="2"/>
    <n v="177"/>
    <n v="34"/>
    <n v="1"/>
    <s v="20141057730C7"/>
    <n v="3.8095238095238095E-3"/>
    <s v="Action cloturée"/>
    <m/>
    <d v="2014-01-27T00:00:00"/>
    <s v="Conrôle sur étagère, RAS. A surveiller"/>
    <d v="2014-01-27T00:00:00"/>
    <n v="6"/>
  </r>
  <r>
    <d v="2014-01-20T00:00:00"/>
    <n v="1"/>
    <x v="0"/>
    <x v="8"/>
    <n v="26819"/>
    <n v="27223"/>
    <s v="Condt."/>
    <s v="NTX"/>
    <s v="HMO"/>
    <m/>
    <s v="NTX Welcome Pack Visa Platinum"/>
    <n v="1"/>
    <n v="6352"/>
    <n v="2834"/>
    <n v="1.5743073047858942E-2"/>
    <d v="1899-12-30T00:10:00"/>
    <d v="1899-12-30T00:10:00"/>
    <s v="Coffret écrassé sur le coté."/>
    <x v="4"/>
    <s v="C"/>
    <s v="produit déchiré, abimé dans l'emballage."/>
    <m/>
    <s v="faible"/>
    <s v="faible"/>
    <s v="Faible"/>
    <s v="2"/>
    <n v="177"/>
    <n v="34"/>
    <n v="5"/>
    <s v="20141150634C7"/>
    <n v="3.1486146095717883E-4"/>
    <s v="Action cloturée"/>
    <m/>
    <d v="2014-01-27T00:00:00"/>
    <s v="Conrôle sur étagère, RAS. A surveiller"/>
    <d v="2014-01-27T00:00:00"/>
    <n v="6"/>
  </r>
  <r>
    <d v="2014-01-22T00:00:00"/>
    <n v="1"/>
    <x v="0"/>
    <x v="3"/>
    <n v="30282"/>
    <n v="30980"/>
    <s v="Condt."/>
    <s v="SG"/>
    <s v="HMO"/>
    <m/>
    <s v="CSG POCH 1ER CRE 130002-135502"/>
    <n v="720"/>
    <n v="34940"/>
    <n v="30260"/>
    <n v="1"/>
    <d v="1899-12-30T00:10:00"/>
    <d v="1899-12-30T00:30:00"/>
    <s v="Les cartons de CVPcré doivent contenir 120pochettes, sauf qu'il n'y en a que 80. du coup nous perdons du temps a recommander"/>
    <x v="5"/>
    <s v="C"/>
    <s v="Manque tout ou partie des documents."/>
    <m/>
    <s v="faible"/>
    <s v="faible"/>
    <s v="Faible"/>
    <s v="2"/>
    <n v="177"/>
    <n v="17"/>
    <n v="6"/>
    <s v="20141058722C10"/>
    <n v="0.02"/>
    <s v="Action cloturée"/>
    <m/>
    <d v="2014-01-27T00:00:00"/>
    <s v="contrôle sur étagère."/>
    <d v="2014-01-27T00:00:00"/>
    <n v="4"/>
  </r>
  <r>
    <d v="2014-01-23T00:00:00"/>
    <n v="1"/>
    <x v="0"/>
    <x v="9"/>
    <n v="28275"/>
    <n v="29601"/>
    <s v="Exploit Info"/>
    <s v="SG"/>
    <s v="MO"/>
    <s v="Paragon Transaction"/>
    <s v="CSG ENC SG"/>
    <n v="1000"/>
    <n v="500000"/>
    <n v="145000"/>
    <n v="0.2"/>
    <d v="1899-12-30T01:00:00"/>
    <d v="1899-12-30T03:00:00"/>
    <s v="Une ramette sur 4 pose problème sur le visuel. Bande rouge sur le coté gauche sur la longueur. Edition effectuée avec ce problème tri non effectué."/>
    <x v="6"/>
    <s v="C"/>
    <s v="Mauvaise impression sur le produit"/>
    <m/>
    <s v="faible"/>
    <s v="faible"/>
    <s v="Faible"/>
    <s v="2"/>
    <n v="177"/>
    <n v="33"/>
    <n v="8"/>
    <s v="20141177965C9"/>
    <n v="4.0000000000000001E-3"/>
    <s v="Action cloturée"/>
    <s v="PQUA14_03"/>
    <d v="2014-01-23T00:00:00"/>
    <s v="Contact pris avec le commercial et RB pour actioncurative rapide. Envoi FDNQ n) PQUA14-03 le 24/01/14._x000a_Attendre la nouvelle livvraison, bloquer celle-ci pour reprise, tri remplacement."/>
    <d v="2014-01-31T00:00:00"/>
    <n v="7"/>
  </r>
  <r>
    <d v="2014-01-24T00:00:00"/>
    <n v="1"/>
    <x v="0"/>
    <x v="10"/>
    <n v="29432"/>
    <n v="30144"/>
    <s v="Condt."/>
    <s v="SG"/>
    <s v="HMO"/>
    <m/>
    <s v="CSG POCH CB V PAY 130031-135531"/>
    <n v="20"/>
    <n v="6600"/>
    <n v="3300"/>
    <n v="0.30303030303030304"/>
    <d v="1899-12-30T00:10:00"/>
    <d v="1899-12-30T00:10:00"/>
    <s v="Problème pour enlever les languette, donc on déchire la pochette."/>
    <x v="7"/>
    <s v="B"/>
    <s v="Produit inadapté au processus"/>
    <m/>
    <s v="faible"/>
    <s v="faible"/>
    <s v="Faible"/>
    <s v="2"/>
    <n v="177"/>
    <n v="36"/>
    <n v="7"/>
    <s v="20141058702B2"/>
    <n v="6.0606060606060606E-3"/>
    <s v="Action cloturée"/>
    <m/>
    <d v="2014-01-27T00:00:00"/>
    <s v="Contrôle sur étagère. RAS_x000a_a suivre²"/>
    <d v="2014-01-27T00:00:00"/>
    <n v="2"/>
  </r>
  <r>
    <d v="2014-01-27T00:00:00"/>
    <n v="1"/>
    <x v="0"/>
    <x v="11"/>
    <n v="30791"/>
    <n v="31595"/>
    <s v="Exploit Info"/>
    <s v="Diac France"/>
    <s v="HMO"/>
    <s v="Imprimerie Jason-TaboureXau"/>
    <s v="DIAC CONTRAT ENTRETIEN RPE"/>
    <n v="150"/>
    <n v="8000"/>
    <n v="4000"/>
    <n v="1.875"/>
    <d v="1899-12-30T00:30:00"/>
    <d v="1899-12-30T00:30:00"/>
    <s v="Fond de page NOK, ligne noires au recto "/>
    <x v="6"/>
    <s v="C"/>
    <s v="Mauvaise impression sur le produit"/>
    <m/>
    <s v="faible"/>
    <s v="faible"/>
    <s v="Faible"/>
    <s v="2"/>
    <n v="177"/>
    <n v="33"/>
    <n v="2"/>
    <s v="20141058088C9"/>
    <n v="3.7499999999999999E-2"/>
    <s v="Action cloturée"/>
    <m/>
    <d v="2014-01-27T00:00:00"/>
    <s v="Contrôle ur place et sur étagère, RAS"/>
    <d v="2014-01-27T00:00:00"/>
    <n v="1"/>
  </r>
  <r>
    <d v="2014-01-27T00:00:00"/>
    <n v="1"/>
    <x v="0"/>
    <x v="12"/>
    <n v="26830"/>
    <n v="27235"/>
    <s v="Condt."/>
    <s v="Crédipar"/>
    <s v="HMO"/>
    <m/>
    <s v="PAR Pochette CITROEN DS"/>
    <n v="2"/>
    <n v="3012"/>
    <n v="1601"/>
    <n v="1"/>
    <d v="1899-12-30T00:10:00"/>
    <d v="1899-12-30T00:10:00"/>
    <s v="Manque une partie de la pochette"/>
    <x v="5"/>
    <s v="C"/>
    <s v="Manque tout ou partie des documents."/>
    <m/>
    <s v="faible"/>
    <s v="faible"/>
    <s v="Faible"/>
    <s v="2"/>
    <n v="177"/>
    <n v="17"/>
    <n v="1"/>
    <s v="20141098711C10"/>
    <n v="0.02"/>
    <s v="Action cloturée"/>
    <m/>
    <d v="2014-01-27T00:00:00"/>
    <s v="Contrôle sur étagère, RAS"/>
    <d v="2014-01-27T00:00:00"/>
    <n v="1"/>
  </r>
  <r>
    <d v="2014-01-30T00:00:00"/>
    <n v="1"/>
    <x v="0"/>
    <x v="13"/>
    <n v="30873"/>
    <n v="31738"/>
    <s v="Stock Papier"/>
    <s v="Oney"/>
    <s v="HMO"/>
    <s v="Oney"/>
    <s v="BQUE ACCORD ENC NORAUTO CRE 300 POINTS"/>
    <n v="4000"/>
    <n v="4000"/>
    <n v="4000"/>
    <n v="1"/>
    <d v="1899-12-30T00:15:00"/>
    <d v="1899-12-30T00:15:00"/>
    <s v="Cartons conditionné en 100 ou 2000 au lieu de 500"/>
    <x v="8"/>
    <s v="C"/>
    <s v="Conditionnement inadapté"/>
    <m/>
    <s v="faible"/>
    <s v="faible"/>
    <s v="Faible"/>
    <s v="2"/>
    <n v="177"/>
    <n v="82"/>
    <n v="2"/>
    <s v="20141057846C8"/>
    <n v="0.02"/>
    <s v="Action cloturée"/>
    <m/>
    <d v="2014-01-30T00:00:00"/>
    <s v="Demander au service client de voir avec le client afin de régler le problème avec son fournisseur."/>
    <d v="2014-02-28T00:00:00"/>
    <n v="2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3:B28" firstHeaderRow="1" firstDataRow="1" firstDataCol="1" rowPageCount="1" colPageCount="1"/>
  <pivotFields count="37">
    <pivotField numFmtId="166" showAll="0"/>
    <pivotField showAll="0"/>
    <pivotField axis="axisPage" showAll="0">
      <items count="2">
        <item x="0"/>
        <item t="default"/>
      </items>
    </pivotField>
    <pivotField axis="axisRow" dataField="1" showAll="0">
      <items count="15">
        <item x="4"/>
        <item x="7"/>
        <item x="13"/>
        <item x="11"/>
        <item x="5"/>
        <item x="2"/>
        <item x="10"/>
        <item x="3"/>
        <item x="12"/>
        <item x="8"/>
        <item x="9"/>
        <item x="6"/>
        <item x="1"/>
        <item x="0"/>
        <item t="default"/>
      </items>
    </pivotField>
    <pivotField showAll="0"/>
    <pivotField showAll="0"/>
    <pivotField showAll="0"/>
    <pivotField showAll="0"/>
    <pivotField showAll="0"/>
    <pivotField showAll="0"/>
    <pivotField showAll="0"/>
    <pivotField numFmtId="1" showAll="0"/>
    <pivotField numFmtId="1" showAll="0"/>
    <pivotField numFmtId="1" showAll="0"/>
    <pivotField numFmtId="2" showAll="0"/>
    <pivotField numFmtId="20" showAll="0"/>
    <pivotField numFmtId="20" showAll="0"/>
    <pivotField showAll="0"/>
    <pivotField axis="axisRow" showAll="0">
      <items count="10">
        <item x="1"/>
        <item x="2"/>
        <item x="3"/>
        <item x="7"/>
        <item x="5"/>
        <item x="0"/>
        <item x="4"/>
        <item x="8"/>
        <item x="6"/>
        <item t="default"/>
      </items>
    </pivotField>
    <pivotField showAll="0"/>
    <pivotField showAll="0"/>
    <pivotField showAll="0"/>
    <pivotField showAll="0"/>
    <pivotField showAll="0"/>
    <pivotField showAll="0"/>
    <pivotField showAll="0"/>
    <pivotField showAll="0"/>
    <pivotField showAll="0"/>
    <pivotField showAll="0"/>
    <pivotField showAll="0"/>
    <pivotField numFmtId="2" showAll="0"/>
    <pivotField showAll="0"/>
    <pivotField showAll="0"/>
    <pivotField numFmtId="167" showAll="0"/>
    <pivotField showAll="0"/>
    <pivotField numFmtId="167" showAll="0"/>
    <pivotField showAll="0"/>
  </pivotFields>
  <rowFields count="2">
    <field x="18"/>
    <field x="3"/>
  </rowFields>
  <rowItems count="25">
    <i>
      <x/>
    </i>
    <i r="1">
      <x v="7"/>
    </i>
    <i>
      <x v="1"/>
    </i>
    <i r="1">
      <x/>
    </i>
    <i r="1">
      <x v="4"/>
    </i>
    <i>
      <x v="2"/>
    </i>
    <i r="1">
      <x v="11"/>
    </i>
    <i>
      <x v="3"/>
    </i>
    <i r="1">
      <x v="6"/>
    </i>
    <i>
      <x v="4"/>
    </i>
    <i r="1">
      <x v="7"/>
    </i>
    <i r="1">
      <x v="8"/>
    </i>
    <i>
      <x v="5"/>
    </i>
    <i r="1">
      <x v="5"/>
    </i>
    <i r="1">
      <x v="12"/>
    </i>
    <i r="1">
      <x v="13"/>
    </i>
    <i>
      <x v="6"/>
    </i>
    <i r="1">
      <x v="1"/>
    </i>
    <i r="1">
      <x v="9"/>
    </i>
    <i>
      <x v="7"/>
    </i>
    <i r="1">
      <x v="2"/>
    </i>
    <i>
      <x v="8"/>
    </i>
    <i r="1">
      <x v="3"/>
    </i>
    <i r="1">
      <x v="10"/>
    </i>
    <i t="grand">
      <x/>
    </i>
  </rowItems>
  <colItems count="1">
    <i/>
  </colItems>
  <pageFields count="1">
    <pageField fld="2" item="0" hier="-1"/>
  </pageFields>
  <dataFields count="1">
    <dataField name="Nombre de Réf. AX" fld="3" subtotal="count" baseField="0" baseItem="0"/>
  </dataField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Roaming/Annee-2014/5_FDNQ%2014/FDNQ%20papiers%2014/PQUA14_13_Encart%20Asip%20Sante%201058225.DOC" TargetMode="External"/><Relationship Id="rId18" Type="http://schemas.openxmlformats.org/officeDocument/2006/relationships/hyperlink" Target="../../Roaming/Annee-2014/5_FDNQ%2014/FDNQ%20papiers%2014/PQUA14_14_Enveloppes%20Asip%201058226.DOC" TargetMode="External"/><Relationship Id="rId26" Type="http://schemas.openxmlformats.org/officeDocument/2006/relationships/hyperlink" Target="../../Roaming/Annee-2014/5_FDNQ%2014/FDNQ%20papiers%2014/PQUA14_19_ICS3%201169781.DOC" TargetMode="External"/><Relationship Id="rId39" Type="http://schemas.openxmlformats.org/officeDocument/2006/relationships/hyperlink" Target="../../Roaming/Microsoft/5_FDNQ%2015/FDNQ%20papiers%2015/PQUA15-04%20Envel%20Bulle.DOC" TargetMode="External"/><Relationship Id="rId21" Type="http://schemas.openxmlformats.org/officeDocument/2006/relationships/hyperlink" Target="../../Roaming/Annee-2014/3_Rapports%20analyses%2014/RQUA14_11%20Cffret%20platinium%20LBP.doc" TargetMode="External"/><Relationship Id="rId34" Type="http://schemas.openxmlformats.org/officeDocument/2006/relationships/hyperlink" Target="../../Roaming/Annee-2014/4_BNCR%2014/BNCR%20Papier%2014/20141021%20%20encartConforama%20Finba%201325837.xls" TargetMode="External"/><Relationship Id="rId42" Type="http://schemas.openxmlformats.org/officeDocument/2006/relationships/hyperlink" Target="../../Roaming/Microsoft/4_BNCR%2015/BNCR%20Papier%2015/BNCR%2039258%20FRPP%2094-2015%20encart%20but.xls" TargetMode="External"/><Relationship Id="rId47" Type="http://schemas.openxmlformats.org/officeDocument/2006/relationships/hyperlink" Target="../../Roaming/Microsoft/5_FDNQ%2015/FDNQ%20papiers%2015/PQUA15-02%20Encart%20CEP%20Vert.DOC" TargetMode="External"/><Relationship Id="rId50" Type="http://schemas.openxmlformats.org/officeDocument/2006/relationships/hyperlink" Target="../../Roaming/Microsoft/5_FDNQ%2015/FDNQ%20papiers%2015/PQUA15-06%20Plastipost.DOC" TargetMode="External"/><Relationship Id="rId55" Type="http://schemas.openxmlformats.org/officeDocument/2006/relationships/hyperlink" Target="../../Roaming/Microsoft/3_Rapports%20analyses%2015/RQUA15_09.pdf" TargetMode="External"/><Relationship Id="rId63" Type="http://schemas.openxmlformats.org/officeDocument/2006/relationships/hyperlink" Target="../../Roaming/Microsoft/3_Rapports%20analyses%2015/RQUA15_14.pdf" TargetMode="External"/><Relationship Id="rId68" Type="http://schemas.openxmlformats.org/officeDocument/2006/relationships/hyperlink" Target="../../Roaming/Microsoft/3_Rapports%20analyses%2015/RQUA15_17.pdf" TargetMode="External"/><Relationship Id="rId76" Type="http://schemas.openxmlformats.org/officeDocument/2006/relationships/hyperlink" Target="../../Roaming/Microsoft/2_Note%20Qualite%2015/Note%20QUA15_28%20test1058481%20BONG.pdf" TargetMode="External"/><Relationship Id="rId84" Type="http://schemas.openxmlformats.org/officeDocument/2006/relationships/hyperlink" Target="../3_Rapports%20analyses%2016/RQUA16_20.doc" TargetMode="External"/><Relationship Id="rId89" Type="http://schemas.openxmlformats.org/officeDocument/2006/relationships/drawing" Target="../drawings/drawing1.xml"/><Relationship Id="rId7" Type="http://schemas.openxmlformats.org/officeDocument/2006/relationships/hyperlink" Target="../../Roaming/Annee-2014/5_FDNQ%2014/FDNQ%20Cartes%2014/CQUA14-07%20Total%20entreprise%20Bleu%2003NV.DOC" TargetMode="External"/><Relationship Id="rId71" Type="http://schemas.openxmlformats.org/officeDocument/2006/relationships/hyperlink" Target="../../Roaming/Microsoft/3_Rapports%20analyses%2015/RQUA15_18_2.pdf" TargetMode="External"/><Relationship Id="rId2" Type="http://schemas.openxmlformats.org/officeDocument/2006/relationships/hyperlink" Target="../../Roaming/Annee-2014/5_FDNQ%2014/FDNQ%20papiers%2014/PQUA14_06_Enveloppe%20115'225%20ref%201233115.DOC" TargetMode="External"/><Relationship Id="rId16" Type="http://schemas.openxmlformats.org/officeDocument/2006/relationships/hyperlink" Target="../../Roaming/Annee-2014/5_FDNQ%2014/FDNQ%20papiers%2014/PQUA14_12_Encart%20LBP%201057831.DOC" TargetMode="External"/><Relationship Id="rId29" Type="http://schemas.openxmlformats.org/officeDocument/2006/relationships/hyperlink" Target="../../Roaming/Annee-2014/3_Rapports%20analyses%2014/RQUA14_20.pdf" TargetMode="External"/><Relationship Id="rId11" Type="http://schemas.openxmlformats.org/officeDocument/2006/relationships/hyperlink" Target="../../Roaming/Annee-2014/6_Suivi%20de%20probl&#232;me%20produit%20en%20utilisation/SCANN/Total%20piste%20d&#233;call&#233;es001.jpg" TargetMode="External"/><Relationship Id="rId24" Type="http://schemas.openxmlformats.org/officeDocument/2006/relationships/hyperlink" Target="../../Roaming/Annee-2014/5_FDNQ%2014/FDNQ%20papiers%2014/PQUA14_21_ICS3%201224003.doc" TargetMode="External"/><Relationship Id="rId32" Type="http://schemas.openxmlformats.org/officeDocument/2006/relationships/hyperlink" Target="../../Roaming/Annee-2014/5_FDNQ%2014/FDNQ%20papiers%2014/PQUA14_23_Etiquette%20OT%20en%20planche.DOC" TargetMode="External"/><Relationship Id="rId37" Type="http://schemas.openxmlformats.org/officeDocument/2006/relationships/hyperlink" Target="../../Roaming/Annee-2014/3_Rapports%20analyses%2014/RQUA14_27.doc" TargetMode="External"/><Relationship Id="rId40" Type="http://schemas.openxmlformats.org/officeDocument/2006/relationships/hyperlink" Target="../../Roaming/Microsoft/4_BNCR%2015/BNCR%20Papier%2015/BNCR2015-04-07%20DATA-FRPP%2097.xlsx" TargetMode="External"/><Relationship Id="rId45" Type="http://schemas.openxmlformats.org/officeDocument/2006/relationships/hyperlink" Target="../../Roaming/Microsoft/Excel/NOTE%200225%20-%20carte%20BNP%20Aurore%20-%2026%2002%202015.doc" TargetMode="External"/><Relationship Id="rId53" Type="http://schemas.openxmlformats.org/officeDocument/2006/relationships/hyperlink" Target="../../Roaming/Microsoft/Excel/AMEX%20juin%2015/_CP_DIFFERENCE_POSITION_PANNEAU_PN654_AX1302962-A_25_06_2015.jpg" TargetMode="External"/><Relationship Id="rId58" Type="http://schemas.openxmlformats.org/officeDocument/2006/relationships/hyperlink" Target="../../Roaming/Microsoft/Excel/Total/TR%20probl&#232;me%20d&#233;pose%20nom%20pays.htm" TargetMode="External"/><Relationship Id="rId66" Type="http://schemas.openxmlformats.org/officeDocument/2006/relationships/hyperlink" Target="../../Roaming/Microsoft/5_FDNQ%2015/FDNQ%20Cartes%2015/CQUA15-11%20AMEX%20Carte%20Centurion%201384668.doc" TargetMode="External"/><Relationship Id="rId74" Type="http://schemas.openxmlformats.org/officeDocument/2006/relationships/hyperlink" Target="../../Roaming/Microsoft/4_BNCR%20et%20DEROGATION%2015/BNCR%20Papier%2015/BNCR%2042812%20Scratch%20code%20S2P.pdf" TargetMode="External"/><Relationship Id="rId79" Type="http://schemas.openxmlformats.org/officeDocument/2006/relationships/hyperlink" Target="../../Roaming/Microsoft/4_BNCR%20et%20DEROGATION%2015/BNCR%20Carte%2015/BNCR%201331676.xls" TargetMode="External"/><Relationship Id="rId87" Type="http://schemas.openxmlformats.org/officeDocument/2006/relationships/hyperlink" Target="../3_Rapports%20analyses%2016/RQUA16-22%20Incident%20Carte%20CEAM.doc" TargetMode="External"/><Relationship Id="rId5" Type="http://schemas.openxmlformats.org/officeDocument/2006/relationships/hyperlink" Target="../../Roaming/Annee-2014/3_Rapports%20analyses%2014/RQUA14_05%20Encart%20LBP%20Platinum.doc" TargetMode="External"/><Relationship Id="rId61" Type="http://schemas.openxmlformats.org/officeDocument/2006/relationships/hyperlink" Target="../../Roaming/Microsoft/4_BNCR%2015/BNCR%20Papier%2015/01-BNCR%20FRPP%20147-2015%20Doc%20Swisscard.xls" TargetMode="External"/><Relationship Id="rId82" Type="http://schemas.openxmlformats.org/officeDocument/2006/relationships/hyperlink" Target="../../Roaming/Microsoft/5_FDNQ%2015/FDNQ%20Cartes%2015/CQUA15-16%20LBP%201373298%20.doc" TargetMode="External"/><Relationship Id="rId90" Type="http://schemas.openxmlformats.org/officeDocument/2006/relationships/vmlDrawing" Target="../drawings/vmlDrawing1.vml"/><Relationship Id="rId19" Type="http://schemas.openxmlformats.org/officeDocument/2006/relationships/hyperlink" Target="../../Roaming/Annee-2014/5_FDNQ%2014/FDNQ%20papiers%2014/PQUA14_15_Ribbon%20white%20592759-003_1058587.DOC" TargetMode="External"/><Relationship Id="rId14" Type="http://schemas.openxmlformats.org/officeDocument/2006/relationships/hyperlink" Target="../../Roaming/Annee-2014/5_FDNQ%2014/FDNQ%20papiers%2014/PQUA14_13_Encart%20Asip%20Sante%201058225.DOC" TargetMode="External"/><Relationship Id="rId22" Type="http://schemas.openxmlformats.org/officeDocument/2006/relationships/hyperlink" Target="../../Roaming/Annee-2014/5_FDNQ%2014/FDNQ%20papiers%2014/PQUA14_17_Ribbon%20Black%20592759-501_1058582.DOC" TargetMode="External"/><Relationship Id="rId27" Type="http://schemas.openxmlformats.org/officeDocument/2006/relationships/hyperlink" Target="../../Roaming/Annee-2014/5_FDNQ%2014/FDNQ%20Cartes%2014/CQUA14-15%20CEMBRA%20Cumulus%20verte.doc" TargetMode="External"/><Relationship Id="rId30" Type="http://schemas.openxmlformats.org/officeDocument/2006/relationships/hyperlink" Target="../../Roaming/Annee-2014/5_FDNQ%2014/FDNQ%20papiers%2014/PQUA14_22_1233115%20Enveloppes%20115x225.DOC" TargetMode="External"/><Relationship Id="rId35" Type="http://schemas.openxmlformats.org/officeDocument/2006/relationships/hyperlink" Target="../../Roaming/Annee-2014/4_BNCR%2014/BNCR%20Papier%2014/20141021%20%20encart%20BUT%20Finba%201325836.xls" TargetMode="External"/><Relationship Id="rId43" Type="http://schemas.openxmlformats.org/officeDocument/2006/relationships/hyperlink" Target="../../Roaming/Microsoft/5_FDNQ%2015/FDNQ%20Cartes%2015/CQUA15-05%20vfr_LBP%20Retrait%20Europeennes%20Eufiserv%201059937.DOC" TargetMode="External"/><Relationship Id="rId48" Type="http://schemas.openxmlformats.org/officeDocument/2006/relationships/hyperlink" Target="../../Roaming/Microsoft/5_FDNQ%2015/FDNQ%20Cartes%2015/CQUA15-01%20BDB%201247128.DOC" TargetMode="External"/><Relationship Id="rId56" Type="http://schemas.openxmlformats.org/officeDocument/2006/relationships/hyperlink" Target="../../Roaming/Microsoft/5_FDNQ%2015/FDNQ%20Cartes%2015/CQUA15-09%20BNP%20BDB%20visa%20dual.doc" TargetMode="External"/><Relationship Id="rId64" Type="http://schemas.openxmlformats.org/officeDocument/2006/relationships/hyperlink" Target="../../Roaming/Microsoft/5_FDNQ%2015/FDNQ%20Cartes%2015/CQUA15-10%20Natexis%20r&#233;f%201279134%20Visa%20classic%20Bpop.doc" TargetMode="External"/><Relationship Id="rId69" Type="http://schemas.openxmlformats.org/officeDocument/2006/relationships/hyperlink" Target="../../Roaming/Microsoft/3_Rapports%20analyses%2015/RQUA15_19.pdf" TargetMode="External"/><Relationship Id="rId77" Type="http://schemas.openxmlformats.org/officeDocument/2006/relationships/hyperlink" Target="../../Roaming/Microsoft/4_BNCR%20et%20DEROGATION%2015/BNCR%20Carte%2015/D&#233;rogation%20carte%20BOA%20FRPP%20207.pdf" TargetMode="External"/><Relationship Id="rId8" Type="http://schemas.openxmlformats.org/officeDocument/2006/relationships/hyperlink" Target="../../../Desktop/documents/Rapport%20env.%20bulle%20BONG.doc" TargetMode="External"/><Relationship Id="rId51" Type="http://schemas.openxmlformats.org/officeDocument/2006/relationships/hyperlink" Target="../../Roaming/Microsoft/5_FDNQ%2015/FDNQ%20papiers%2015/PQUA15-06%20Plastipost.DOC" TargetMode="External"/><Relationship Id="rId72" Type="http://schemas.openxmlformats.org/officeDocument/2006/relationships/hyperlink" Target="../../Roaming/Microsoft/DQUA-15-04.xls" TargetMode="External"/><Relationship Id="rId80" Type="http://schemas.openxmlformats.org/officeDocument/2006/relationships/hyperlink" Target="../../Roaming/Microsoft/Excel/FRPP%20216/IC3%20FRPP%20216.pdf" TargetMode="External"/><Relationship Id="rId85" Type="http://schemas.openxmlformats.org/officeDocument/2006/relationships/hyperlink" Target="../3_Rapports%20analyses%2016/RQUA16-22%20Incident%20Carte%20CEAM.doc" TargetMode="External"/><Relationship Id="rId3" Type="http://schemas.openxmlformats.org/officeDocument/2006/relationships/hyperlink" Target="file:///\\FRDISERV57\Commun\Qualit&#233;\04.%20Processus\Processus%202014\M1-2014\Indicateurs\Synth&#232;se%20des%20CI%202014.xls" TargetMode="External"/><Relationship Id="rId12" Type="http://schemas.openxmlformats.org/officeDocument/2006/relationships/hyperlink" Target="../../Roaming/Annee-2014/6_Suivi%20de%20probl&#232;me%20produit%20en%20utilisation/SCANN/Cora/VISA%20CORA0001.jpg" TargetMode="External"/><Relationship Id="rId17" Type="http://schemas.openxmlformats.org/officeDocument/2006/relationships/hyperlink" Target="../../Roaming/Annee-2014/5_FDNQ%2014/FDNQ%20Cartes%2014/CQUA14-11%20AMEX%20AIR%20FRANCE%20KLM.doc" TargetMode="External"/><Relationship Id="rId25" Type="http://schemas.openxmlformats.org/officeDocument/2006/relationships/hyperlink" Target="../../Roaming/Annee-2014/5_FDNQ%2014/FDNQ%20papiers%2014/PQUA14_20_ICS3%201216684.doc" TargetMode="External"/><Relationship Id="rId33" Type="http://schemas.openxmlformats.org/officeDocument/2006/relationships/hyperlink" Target="../../Roaming/Annee-2014/5_FDNQ%2014/FDNQ%20Cartes%2014/CQUA14-17%20Groupama.doc" TargetMode="External"/><Relationship Id="rId38" Type="http://schemas.openxmlformats.org/officeDocument/2006/relationships/hyperlink" Target="../../Roaming/Microsoft/4_BNCR%2015/BNCR%20Papier%2015/BNCR%2038632%20FRPP%20104-2015%20encart%20Sentinel%20Aurore%20.xls" TargetMode="External"/><Relationship Id="rId46" Type="http://schemas.openxmlformats.org/officeDocument/2006/relationships/hyperlink" Target="../../Roaming/Microsoft/5_FDNQ%2015/FDNQ%20papiers%2015/PQUA15-02%20Encart%20CEP%20Vert.DOC" TargetMode="External"/><Relationship Id="rId59" Type="http://schemas.openxmlformats.org/officeDocument/2006/relationships/hyperlink" Target="../../Roaming/Microsoft/Excel/A%20CLUB%20Livraison%20juillet%202015" TargetMode="External"/><Relationship Id="rId67" Type="http://schemas.openxmlformats.org/officeDocument/2006/relationships/hyperlink" Target="../../Roaming/Microsoft/3_Rapports%20analyses%2015/RQUA15_18_2.pdf" TargetMode="External"/><Relationship Id="rId20" Type="http://schemas.openxmlformats.org/officeDocument/2006/relationships/hyperlink" Target="../../Roaming/Annee-2014/5_FDNQ%2014/FDNQ%20papiers%2014/PQUA14_16_Fiscode%20CEPCI%201289014.DOC" TargetMode="External"/><Relationship Id="rId41" Type="http://schemas.openxmlformats.org/officeDocument/2006/relationships/hyperlink" Target="../../Roaming/Microsoft/Excel/NOTE%20550%20Encarts%20BUT%20KO%2007%2005%202015.doc" TargetMode="External"/><Relationship Id="rId54" Type="http://schemas.openxmlformats.org/officeDocument/2006/relationships/hyperlink" Target="../../Roaming/Microsoft/5_FDNQ%2015/FDNQ%20papiers%2015/PQUA15-07%20Encart%20LBP.DOC" TargetMode="External"/><Relationship Id="rId62" Type="http://schemas.openxmlformats.org/officeDocument/2006/relationships/hyperlink" Target="../../Roaming/Microsoft/3_Rapports%20analyses%2015/RQUA15_13.pdf" TargetMode="External"/><Relationship Id="rId70" Type="http://schemas.openxmlformats.org/officeDocument/2006/relationships/hyperlink" Target="../../Roaming/Microsoft/3_Rapports%20analyses%2015/RQUA15_20.pdf" TargetMode="External"/><Relationship Id="rId75" Type="http://schemas.openxmlformats.org/officeDocument/2006/relationships/hyperlink" Target="../../Roaming/Microsoft/Excel/Total/TR%20probl&#232;me%20d&#233;pose%20nom%20pays.htm" TargetMode="External"/><Relationship Id="rId83" Type="http://schemas.openxmlformats.org/officeDocument/2006/relationships/hyperlink" Target="../3_Rapports%20analyses%2016/RQUA16_20.doc" TargetMode="External"/><Relationship Id="rId88" Type="http://schemas.openxmlformats.org/officeDocument/2006/relationships/printerSettings" Target="../printerSettings/printerSettings1.bin"/><Relationship Id="rId91" Type="http://schemas.openxmlformats.org/officeDocument/2006/relationships/comments" Target="../comments1.xml"/><Relationship Id="rId1" Type="http://schemas.openxmlformats.org/officeDocument/2006/relationships/hyperlink" Target="../../Roaming/Annee-2014/5_FDNQ%2014/FDNQ%20papiers%2014/PQUA14_03_Encart%20SG.DOC" TargetMode="External"/><Relationship Id="rId6" Type="http://schemas.openxmlformats.org/officeDocument/2006/relationships/hyperlink" Target="../../Roaming/Annee-2014/3_Rapports%20analyses%2014/RQUA14_09.doc" TargetMode="External"/><Relationship Id="rId15" Type="http://schemas.openxmlformats.org/officeDocument/2006/relationships/hyperlink" Target="../../Roaming/Annee-2014/3_Rapports%20analyses%2014/RQUA14_10%20Encart%20Prixtel.doc" TargetMode="External"/><Relationship Id="rId23" Type="http://schemas.openxmlformats.org/officeDocument/2006/relationships/hyperlink" Target="../../Roaming/Annee-2014/3_Rapports%20analyses%2014/RQUA14_15%20CDN%20Flyer%20Carte%20dual.pdf" TargetMode="External"/><Relationship Id="rId28" Type="http://schemas.openxmlformats.org/officeDocument/2006/relationships/hyperlink" Target="../../../Desktop/documents/iNDENT%20bLANC.xls" TargetMode="External"/><Relationship Id="rId36" Type="http://schemas.openxmlformats.org/officeDocument/2006/relationships/hyperlink" Target="../../Roaming/Annee-2014/3_Rapports%20analyses%2014/RQUA14_25.pdf" TargetMode="External"/><Relationship Id="rId49" Type="http://schemas.openxmlformats.org/officeDocument/2006/relationships/hyperlink" Target="../../Roaming/Microsoft/3_Rapports%20analyses%2015/RQUA15_05.doc" TargetMode="External"/><Relationship Id="rId57" Type="http://schemas.openxmlformats.org/officeDocument/2006/relationships/hyperlink" Target="../../Roaming/Microsoft/Excel/Plastipost/Livraison%20palettes%20pochettes%20plastipost.htm" TargetMode="External"/><Relationship Id="rId10" Type="http://schemas.openxmlformats.org/officeDocument/2006/relationships/hyperlink" Target="../../Roaming/Annee-2014/6_Suivi%20de%20probl&#232;me%20produit%20en%20utilisation/SCANN/Amex" TargetMode="External"/><Relationship Id="rId31" Type="http://schemas.openxmlformats.org/officeDocument/2006/relationships/hyperlink" Target="../../../Desktop/Capture/CEMBRA/Statistiques.xls" TargetMode="External"/><Relationship Id="rId44" Type="http://schemas.openxmlformats.org/officeDocument/2006/relationships/hyperlink" Target="../../Roaming/z%20-%20Archive_Dossiers_Info_annee/Annee-2013/3_Rapports%20d'analyse%2013/RQUA13_21.pdf" TargetMode="External"/><Relationship Id="rId52" Type="http://schemas.openxmlformats.org/officeDocument/2006/relationships/hyperlink" Target="../../Roaming/Microsoft/Excel/AMEX%20juin%2015/DSCF5137.jpg" TargetMode="External"/><Relationship Id="rId60" Type="http://schemas.openxmlformats.org/officeDocument/2006/relationships/hyperlink" Target="../../Roaming/Microsoft/4_BNCR%2015/BNCR%20Papier%2015/01-BNCR%20FRPP%20148-2015%20Doc%20Swisscard.xls" TargetMode="External"/><Relationship Id="rId65" Type="http://schemas.openxmlformats.org/officeDocument/2006/relationships/hyperlink" Target="../../Roaming/Microsoft/Excel/GFX%20blanc%20DATA" TargetMode="External"/><Relationship Id="rId73" Type="http://schemas.openxmlformats.org/officeDocument/2006/relationships/hyperlink" Target="../../Roaming/Microsoft/5_FDNQ%2015/FDNQ%20Cartes%2015/CQUA15-13%20Total%201079183.doc" TargetMode="External"/><Relationship Id="rId78" Type="http://schemas.openxmlformats.org/officeDocument/2006/relationships/hyperlink" Target="../../Roaming/Microsoft/3_Rapports%20analyses%2015/RQUA15_32%20CEMBRA%20DHL.pdf" TargetMode="External"/><Relationship Id="rId81" Type="http://schemas.openxmlformats.org/officeDocument/2006/relationships/hyperlink" Target="../../Roaming/Microsoft/Excel/FRPP236%20LBP" TargetMode="External"/><Relationship Id="rId86" Type="http://schemas.openxmlformats.org/officeDocument/2006/relationships/hyperlink" Target="file:///\\FRDISERV57\Commun\Achats\Achats-Suivi%20fournisseurs\1_Suivi%20FDNQ\FDNQ%20Cartes%202016\CQUA16-13%20AMEX%201397297.doc" TargetMode="External"/><Relationship Id="rId4" Type="http://schemas.openxmlformats.org/officeDocument/2006/relationships/hyperlink" Target="file:///\\FRDISERV57\Commun\Qualit&#233;\04.%20Processus\Processus%202014\M1-2014\Indicateurs\Synth&#232;se%20des%20CI%202014.xls" TargetMode="External"/><Relationship Id="rId9" Type="http://schemas.openxmlformats.org/officeDocument/2006/relationships/hyperlink" Target="../../Roaming/Annee-2014/6_Suivi%20de%20probl&#232;me%20produit%20en%20utilisation/SCANN/Amex%20gravure001.jpg"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dimension ref="A1:BK1897"/>
  <sheetViews>
    <sheetView tabSelected="1" topLeftCell="H1" zoomScale="80" zoomScaleNormal="80" workbookViewId="0">
      <pane ySplit="4" topLeftCell="A11" activePane="bottomLeft" state="frozen"/>
      <selection pane="bottomLeft" activeCell="AD11" sqref="AD11"/>
    </sheetView>
  </sheetViews>
  <sheetFormatPr baseColWidth="10" defaultRowHeight="12.75" outlineLevelRow="1" outlineLevelCol="1"/>
  <cols>
    <col min="1" max="1" width="5.7109375" customWidth="1"/>
    <col min="2" max="2" width="6.85546875" customWidth="1"/>
    <col min="3" max="3" width="5.7109375" customWidth="1"/>
    <col min="4" max="4" width="6.140625" customWidth="1"/>
    <col min="5" max="5" width="8.5703125" style="237" customWidth="1"/>
    <col min="6" max="6" width="8.140625" customWidth="1"/>
    <col min="7" max="7" width="8.7109375" style="19" customWidth="1"/>
    <col min="8" max="8" width="9.7109375" customWidth="1"/>
    <col min="9" max="9" width="9.140625" customWidth="1"/>
    <col min="10" max="10" width="6" style="19" customWidth="1"/>
    <col min="11" max="11" width="12.28515625" customWidth="1"/>
    <col min="12" max="12" width="22.28515625" customWidth="1"/>
    <col min="13" max="13" width="8.85546875" customWidth="1"/>
    <col min="14" max="14" width="11.140625" customWidth="1"/>
    <col min="15" max="15" width="10.28515625" customWidth="1"/>
    <col min="16" max="16" width="8.7109375" customWidth="1"/>
    <col min="17" max="17" width="7.42578125" style="21" customWidth="1"/>
    <col min="18" max="18" width="8.28515625" style="21" customWidth="1"/>
    <col min="19" max="19" width="39.140625" customWidth="1"/>
    <col min="20" max="20" width="12.85546875" style="244" customWidth="1"/>
    <col min="21" max="21" width="3.42578125" style="22" customWidth="1"/>
    <col min="22" max="26" width="17.28515625" style="22" customWidth="1"/>
    <col min="27" max="27" width="10.140625" style="22" bestFit="1" customWidth="1"/>
    <col min="28" max="29" width="4.42578125" style="22" customWidth="1" outlineLevel="1"/>
    <col min="30" max="30" width="5.140625" style="22" customWidth="1"/>
    <col min="31" max="31" width="7.28515625" style="22" customWidth="1"/>
    <col min="32" max="32" width="5.85546875" style="255" customWidth="1"/>
    <col min="33" max="33" width="0.42578125" style="252" customWidth="1"/>
    <col min="34" max="34" width="13.42578125" style="22" customWidth="1"/>
    <col min="35" max="35" width="8.140625" style="202" customWidth="1"/>
    <col min="36" max="36" width="8.85546875" customWidth="1"/>
    <col min="37" max="37" width="42.85546875" customWidth="1"/>
    <col min="38" max="38" width="8.85546875" style="19" customWidth="1"/>
    <col min="39" max="39" width="4.85546875" customWidth="1"/>
    <col min="40" max="40" width="6.42578125" style="66" customWidth="1"/>
    <col min="41" max="41" width="7.85546875" customWidth="1"/>
  </cols>
  <sheetData>
    <row r="1" spans="1:63" s="3" customFormat="1" ht="54" customHeight="1">
      <c r="A1" s="1"/>
      <c r="B1" s="1"/>
      <c r="C1" s="1"/>
      <c r="D1" s="1"/>
      <c r="E1" s="235"/>
      <c r="F1" s="1"/>
      <c r="G1" s="1"/>
      <c r="H1" s="1"/>
      <c r="I1" s="1"/>
      <c r="J1" s="1"/>
      <c r="K1" s="1"/>
      <c r="L1" s="1"/>
      <c r="M1" s="1"/>
      <c r="N1" s="1"/>
      <c r="O1" s="1"/>
      <c r="P1" s="1"/>
      <c r="Q1" s="2"/>
      <c r="R1" s="2"/>
      <c r="S1" s="1" t="s">
        <v>583</v>
      </c>
      <c r="T1" s="240"/>
      <c r="U1" s="1"/>
      <c r="V1" s="1"/>
      <c r="W1" s="1"/>
      <c r="X1" s="1"/>
      <c r="Y1" s="1"/>
      <c r="Z1" s="1"/>
      <c r="AA1" s="1"/>
      <c r="AB1" s="1"/>
      <c r="AC1" s="1"/>
      <c r="AD1" s="1"/>
      <c r="AE1" s="1"/>
      <c r="AF1" s="245"/>
      <c r="AG1" s="246"/>
      <c r="AH1" s="1"/>
      <c r="AI1" s="200"/>
      <c r="AJ1" s="1"/>
      <c r="AK1" s="1" t="b">
        <f>ISLOGICAL(AG5)</f>
        <v>0</v>
      </c>
      <c r="AL1" s="1"/>
      <c r="AN1" s="195"/>
      <c r="AP1"/>
      <c r="AQ1"/>
      <c r="AR1"/>
      <c r="AS1"/>
      <c r="AT1"/>
      <c r="AU1"/>
      <c r="AV1"/>
      <c r="AW1"/>
      <c r="AX1"/>
      <c r="AY1"/>
      <c r="AZ1"/>
      <c r="BA1"/>
      <c r="BB1"/>
      <c r="BC1"/>
      <c r="BD1"/>
      <c r="BE1"/>
      <c r="BF1"/>
      <c r="BG1"/>
      <c r="BH1"/>
      <c r="BI1"/>
      <c r="BJ1"/>
      <c r="BK1"/>
    </row>
    <row r="2" spans="1:63" s="3" customFormat="1" ht="39.75" customHeight="1">
      <c r="A2" s="4"/>
      <c r="B2" s="4"/>
      <c r="C2" s="4"/>
      <c r="D2" s="4"/>
      <c r="E2" s="236"/>
      <c r="F2" s="4"/>
      <c r="G2" s="1"/>
      <c r="H2" s="4"/>
      <c r="I2" s="4"/>
      <c r="J2" s="4"/>
      <c r="K2" s="4"/>
      <c r="L2" s="272" t="s">
        <v>1635</v>
      </c>
      <c r="M2" s="272"/>
      <c r="N2" s="272"/>
      <c r="O2" s="272"/>
      <c r="P2" s="272"/>
      <c r="Q2" s="272"/>
      <c r="R2" s="272"/>
      <c r="S2" s="272"/>
      <c r="T2" s="273"/>
      <c r="U2" s="272"/>
      <c r="V2" s="272"/>
      <c r="W2" s="260"/>
      <c r="X2" s="260"/>
      <c r="Y2" s="260"/>
      <c r="Z2" s="260"/>
      <c r="AA2" s="78"/>
      <c r="AB2" s="4"/>
      <c r="AC2" s="4"/>
      <c r="AD2" s="4"/>
      <c r="AE2" s="4"/>
      <c r="AF2" s="245"/>
      <c r="AG2" s="246"/>
      <c r="AH2" s="4"/>
      <c r="AI2" s="201"/>
      <c r="AJ2" s="4"/>
      <c r="AK2" s="4"/>
      <c r="AL2" s="4"/>
      <c r="AN2" s="195"/>
      <c r="AP2"/>
      <c r="AQ2"/>
      <c r="AR2"/>
      <c r="AS2"/>
      <c r="AT2"/>
      <c r="AU2"/>
      <c r="AV2"/>
      <c r="AW2"/>
      <c r="AX2"/>
      <c r="AY2"/>
      <c r="AZ2"/>
      <c r="BA2"/>
      <c r="BB2"/>
      <c r="BC2"/>
      <c r="BD2"/>
      <c r="BE2"/>
      <c r="BF2"/>
      <c r="BG2"/>
      <c r="BH2"/>
      <c r="BI2"/>
      <c r="BJ2"/>
      <c r="BK2"/>
    </row>
    <row r="3" spans="1:63" s="3" customFormat="1" ht="12.75" customHeight="1" thickBot="1">
      <c r="A3" s="4"/>
      <c r="B3" s="4"/>
      <c r="C3" s="4"/>
      <c r="D3" s="4"/>
      <c r="E3" s="236"/>
      <c r="F3" s="4"/>
      <c r="G3" s="1"/>
      <c r="H3" s="4"/>
      <c r="I3" s="4"/>
      <c r="J3" s="4"/>
      <c r="K3" s="4"/>
      <c r="L3" s="274" t="s">
        <v>1735</v>
      </c>
      <c r="M3" s="274"/>
      <c r="N3" s="274"/>
      <c r="O3" s="274"/>
      <c r="P3" s="274"/>
      <c r="Q3" s="274"/>
      <c r="R3" s="274"/>
      <c r="S3" s="274"/>
      <c r="T3" s="275"/>
      <c r="U3" s="274"/>
      <c r="V3" s="274"/>
      <c r="W3" s="274"/>
      <c r="X3" s="274"/>
      <c r="Y3" s="274"/>
      <c r="Z3" s="274"/>
      <c r="AA3" s="274"/>
      <c r="AB3" s="274"/>
      <c r="AC3" s="274"/>
      <c r="AD3" s="274"/>
      <c r="AE3" s="274"/>
      <c r="AF3" s="276"/>
      <c r="AG3" s="274"/>
      <c r="AH3" s="274"/>
      <c r="AI3" s="274"/>
      <c r="AJ3" s="4"/>
      <c r="AK3" s="4"/>
      <c r="AL3" s="4"/>
      <c r="AN3" s="195"/>
      <c r="AP3"/>
      <c r="AQ3"/>
      <c r="AR3"/>
      <c r="AS3"/>
      <c r="AT3"/>
      <c r="AU3"/>
      <c r="AV3"/>
      <c r="AW3"/>
      <c r="AX3"/>
      <c r="AY3"/>
      <c r="AZ3"/>
      <c r="BA3"/>
      <c r="BB3"/>
      <c r="BC3"/>
      <c r="BD3"/>
      <c r="BE3"/>
      <c r="BF3"/>
      <c r="BG3"/>
      <c r="BH3"/>
      <c r="BI3"/>
      <c r="BJ3"/>
      <c r="BK3"/>
    </row>
    <row r="4" spans="1:63" s="41" customFormat="1" ht="144" customHeight="1" thickBot="1">
      <c r="A4" s="39" t="s">
        <v>0</v>
      </c>
      <c r="B4" s="39" t="s">
        <v>1</v>
      </c>
      <c r="C4" s="39" t="s">
        <v>1736</v>
      </c>
      <c r="D4" s="39" t="s">
        <v>573</v>
      </c>
      <c r="E4" s="234" t="s">
        <v>3</v>
      </c>
      <c r="F4" s="39" t="s">
        <v>4</v>
      </c>
      <c r="G4" s="39" t="s">
        <v>1423</v>
      </c>
      <c r="H4" s="39" t="s">
        <v>5</v>
      </c>
      <c r="I4" s="39" t="s">
        <v>6</v>
      </c>
      <c r="J4" s="39" t="s">
        <v>2</v>
      </c>
      <c r="K4" s="39" t="s">
        <v>100</v>
      </c>
      <c r="L4" s="39" t="s">
        <v>7</v>
      </c>
      <c r="M4" s="39" t="s">
        <v>8</v>
      </c>
      <c r="N4" s="39" t="s">
        <v>9</v>
      </c>
      <c r="O4" s="39" t="s">
        <v>1626</v>
      </c>
      <c r="P4" s="39" t="s">
        <v>703</v>
      </c>
      <c r="Q4" s="39" t="s">
        <v>10</v>
      </c>
      <c r="R4" s="39" t="s">
        <v>11</v>
      </c>
      <c r="S4" s="39" t="s">
        <v>377</v>
      </c>
      <c r="T4" s="241" t="s">
        <v>13</v>
      </c>
      <c r="U4" s="39" t="s">
        <v>14</v>
      </c>
      <c r="V4" s="39" t="s">
        <v>15</v>
      </c>
      <c r="W4" s="39" t="s">
        <v>1737</v>
      </c>
      <c r="X4" s="39" t="s">
        <v>1738</v>
      </c>
      <c r="Y4" s="39" t="s">
        <v>1739</v>
      </c>
      <c r="Z4" s="39"/>
      <c r="AA4" s="39" t="s">
        <v>774</v>
      </c>
      <c r="AB4" s="39" t="s">
        <v>16</v>
      </c>
      <c r="AC4" s="39" t="s">
        <v>17</v>
      </c>
      <c r="AD4" s="39" t="s">
        <v>14</v>
      </c>
      <c r="AE4" s="39" t="s">
        <v>1725</v>
      </c>
      <c r="AF4" s="248" t="s">
        <v>1733</v>
      </c>
      <c r="AG4" s="247" t="s">
        <v>1729</v>
      </c>
      <c r="AH4" s="39" t="s">
        <v>18</v>
      </c>
      <c r="AI4" s="39" t="s">
        <v>12</v>
      </c>
      <c r="AJ4" s="39" t="s">
        <v>19</v>
      </c>
      <c r="AK4" s="39" t="s">
        <v>20</v>
      </c>
      <c r="AL4" s="39" t="s">
        <v>21</v>
      </c>
      <c r="AM4" s="39" t="s">
        <v>208</v>
      </c>
      <c r="AN4" s="39" t="s">
        <v>1442</v>
      </c>
      <c r="AO4" s="40" t="s">
        <v>22</v>
      </c>
      <c r="AP4"/>
      <c r="AQ4"/>
      <c r="AR4"/>
      <c r="AS4"/>
      <c r="AT4"/>
      <c r="AU4"/>
      <c r="AV4"/>
      <c r="AW4"/>
      <c r="AX4"/>
      <c r="AY4"/>
      <c r="AZ4"/>
      <c r="BA4"/>
      <c r="BB4"/>
      <c r="BC4"/>
      <c r="BD4"/>
      <c r="BE4"/>
      <c r="BF4"/>
      <c r="BG4"/>
      <c r="BH4"/>
      <c r="BI4"/>
      <c r="BJ4"/>
      <c r="BK4"/>
    </row>
    <row r="5" spans="1:63" s="12" customFormat="1" ht="35.25" customHeight="1">
      <c r="A5" s="5">
        <v>1</v>
      </c>
      <c r="B5" s="6">
        <v>41642</v>
      </c>
      <c r="C5" s="7">
        <f t="shared" ref="C5:C36" si="0">MONTH(B5)</f>
        <v>1</v>
      </c>
      <c r="D5" s="7">
        <f t="shared" ref="D5:D36" si="1">YEAR(B5)</f>
        <v>2014</v>
      </c>
      <c r="E5" s="233">
        <v>1254874</v>
      </c>
      <c r="F5" s="8">
        <v>29189</v>
      </c>
      <c r="G5" s="8">
        <v>30070</v>
      </c>
      <c r="H5" s="295" t="s">
        <v>1647</v>
      </c>
      <c r="I5" s="296" t="s">
        <v>91</v>
      </c>
      <c r="J5" s="296" t="s">
        <v>90</v>
      </c>
      <c r="K5" s="297" t="s">
        <v>99</v>
      </c>
      <c r="L5" s="298" t="s">
        <v>92</v>
      </c>
      <c r="M5" s="299">
        <v>500</v>
      </c>
      <c r="N5" s="299">
        <v>200000</v>
      </c>
      <c r="O5" s="299">
        <v>21000</v>
      </c>
      <c r="P5" s="300">
        <f>IF(OR($T5="b4",$T5="b6",$T5="c8",$T5="c11",$T5="c10",$T5="c12",$T5="c14"),1,($M5/($N5)))</f>
        <v>2.5000000000000001E-3</v>
      </c>
      <c r="Q5" s="301">
        <v>4.1666666666666664E-2</v>
      </c>
      <c r="R5" s="301">
        <v>3.4722222222222224E-2</v>
      </c>
      <c r="S5" s="302" t="s">
        <v>93</v>
      </c>
      <c r="T5" s="303" t="s">
        <v>22</v>
      </c>
      <c r="U5" s="304" t="str">
        <f t="shared" ref="U5:U36" si="2">+LEFT(T5,1)</f>
        <v>C</v>
      </c>
      <c r="V5" s="305" t="str">
        <f>VLOOKUP(T5,Codes!A$9:B$51,2,FALSE)</f>
        <v xml:space="preserve">Absence ou manque de colle sur le produit </v>
      </c>
      <c r="W5" s="306">
        <v>0</v>
      </c>
      <c r="X5" s="307" t="str">
        <f>IF(AND((O5&gt;=2),(O5&lt;=8)),"A",IF(AND((O5&gt;=9),(O5&lt;=15)),"B",IF(AND((O5&gt;=16),(O5&lt;=20)),"C",IF(AND((O5&gt;=21),(O5&lt;=50)),"D",IF(AND((O5&gt;=51),(O5&lt;=90)),"E",IF(AND((O5&gt;=91),(O5&lt;=150)),"F",IF(AND((O5&gt;=151),(O5&lt;=280)),"G"," ")))))))&amp;IF(AND((O5&gt;=281),(O5&lt;=500)),"H",IF(AND((O5&gt;=501),(O5&lt;=1200)),"J",IF(AND((O5&gt;=1201),(O5&lt;=3200)),"K",IF(AND((O5&gt;=3201),(O5&lt;=10000)),"L",IF(AND((O5&gt;=10001),(O5&lt;=35000)),"M",IF(AND((O5&gt;=35001),(O5&lt;=150000)),"N",IF(AND((O5&gt;=150001),(O5&lt;=500000)),"P"," ")))))))&amp;IF(AND(O5&gt;=500001),"Q"," ")</f>
        <v xml:space="preserve"> M </v>
      </c>
      <c r="Y5" s="308" t="str">
        <f>IF(X5="M",15,"")</f>
        <v/>
      </c>
      <c r="Z5" s="309" t="s">
        <v>1740</v>
      </c>
      <c r="AA5" s="310" t="s">
        <v>1741</v>
      </c>
      <c r="AB5" s="311" t="str">
        <f t="shared" ref="AB5:AB10" si="3">IF((AA5)&lt;=2,"faible","fort")</f>
        <v>fort</v>
      </c>
      <c r="AC5" s="311" t="str">
        <f>IF((P5)&lt;=3%,"faible","fort")</f>
        <v>faible</v>
      </c>
      <c r="AD5" s="311" t="str">
        <f>IF(AND(AB5="Faible",AC5="Faible"),"Faible",IF(AND(AB5="Faible",AC5="Faible"),"Fort",IF(AND(AB5="Faible",AC5="Fort"),"Faible",IF(AND(AB5="Faible",AC5="Fort"),"Fort",IF(AND(AB5="Fort",AC5="Faible"),"Fort",IF(AND(AB5="Fort",AC5="Faible"),"Fort",IF(AND(AB5="Fort",AC5="Fort"),"Fort","Fort")))))))</f>
        <v>Fort</v>
      </c>
      <c r="AE5" s="312" t="str">
        <f>IF(AD5="Faible", "2", IF(AD5="Fort","5"))</f>
        <v>5</v>
      </c>
      <c r="AF5" s="313">
        <f>COUNTIF($AG$5:$AG$1048576,AG5)</f>
        <v>2</v>
      </c>
      <c r="AG5" s="312" t="str">
        <f t="shared" ref="AG5:AG68" si="4">CONCATENATE(D5,E5,T5)</f>
        <v>20141254874C4</v>
      </c>
      <c r="AH5" s="314" t="str">
        <f t="shared" ref="AH5:AH16" si="5">IF(AL5&lt;&gt;0,"Action cloturée",IF(AND(J5="HMO",AD5="Faible"),"",IF(AND(J5="HMO",AD5="Fort"),"Informer immédiatement le client pour connaitre la marche à suivre",IF(AND(J5="MO",AD5="Faible"),"",IF(AND(J5="MO",AD5="Fort"),"Tri par agence d'intérim et/ou fournisseur et FDNQ","")))))</f>
        <v>Tri par agence d'intérim et/ou fournisseur et FDNQ</v>
      </c>
      <c r="AI5" s="315" t="s">
        <v>1753</v>
      </c>
      <c r="AJ5" s="316">
        <v>41647</v>
      </c>
      <c r="AK5" s="317" t="s">
        <v>97</v>
      </c>
      <c r="AL5" s="316"/>
      <c r="AM5" s="318" t="str">
        <f t="shared" ref="AM5:AM36" si="6">IF(AL5&lt;&gt;0,NETWORKDAYS(B5,AL5),"")</f>
        <v/>
      </c>
      <c r="AN5" s="309"/>
      <c r="AO5" s="309"/>
      <c r="AP5" s="318"/>
      <c r="AQ5" s="319"/>
      <c r="AR5"/>
      <c r="AS5"/>
      <c r="AT5"/>
      <c r="AU5"/>
      <c r="AV5"/>
      <c r="AW5"/>
      <c r="AX5"/>
      <c r="AY5"/>
      <c r="AZ5"/>
      <c r="BA5"/>
      <c r="BB5"/>
      <c r="BC5"/>
      <c r="BD5"/>
      <c r="BE5"/>
      <c r="BF5"/>
      <c r="BG5"/>
      <c r="BH5"/>
      <c r="BI5"/>
      <c r="BJ5"/>
      <c r="BK5"/>
    </row>
    <row r="6" spans="1:63" s="12" customFormat="1" ht="22.9" customHeight="1">
      <c r="A6" s="13">
        <v>2</v>
      </c>
      <c r="B6" s="6">
        <v>41646</v>
      </c>
      <c r="C6" s="7">
        <f t="shared" si="0"/>
        <v>1</v>
      </c>
      <c r="D6" s="7">
        <f t="shared" si="1"/>
        <v>2014</v>
      </c>
      <c r="E6" s="92">
        <v>1233115</v>
      </c>
      <c r="F6" s="14">
        <v>29610</v>
      </c>
      <c r="G6" s="14">
        <v>30692</v>
      </c>
      <c r="H6" s="320" t="s">
        <v>94</v>
      </c>
      <c r="I6" s="321" t="s">
        <v>91</v>
      </c>
      <c r="J6" s="321" t="s">
        <v>90</v>
      </c>
      <c r="K6" s="321" t="s">
        <v>98</v>
      </c>
      <c r="L6" s="298" t="s">
        <v>95</v>
      </c>
      <c r="M6" s="322">
        <v>200</v>
      </c>
      <c r="N6" s="322">
        <v>500000</v>
      </c>
      <c r="O6" s="322">
        <v>478000</v>
      </c>
      <c r="P6" s="300">
        <f t="shared" ref="P6:P31" si="7">IF(OR($T6="b4",$T6="b6",$T6="c8",$T6="c11",$T6="c10",$T6="c12",$T6="c14"),1,($M6/($N6)))</f>
        <v>4.0000000000000002E-4</v>
      </c>
      <c r="Q6" s="323">
        <v>8.3333333333333329E-2</v>
      </c>
      <c r="R6" s="323">
        <v>3.4722222222222224E-2</v>
      </c>
      <c r="S6" s="298" t="s">
        <v>96</v>
      </c>
      <c r="T6" s="303" t="s">
        <v>22</v>
      </c>
      <c r="U6" s="304" t="str">
        <f t="shared" si="2"/>
        <v>C</v>
      </c>
      <c r="V6" s="305" t="str">
        <f>VLOOKUP(T6,Codes!A$9:B$51,2,FALSE)</f>
        <v xml:space="preserve">Absence ou manque de colle sur le produit </v>
      </c>
      <c r="W6" s="305"/>
      <c r="X6" s="307" t="str">
        <f t="shared" ref="X6:X15" si="8">IF(AND((O6&gt;=2),(O6&lt;=8)),"A",IF(AND((O6&gt;=9),(O6&lt;=15)),"B",IF(AND((O6&gt;=16),(O6&lt;=20)),"C",IF(AND((O6&gt;=21),(O6&lt;=50)),"D",IF(AND((O6&gt;=51),(O6&lt;=90)),"E",IF(AND((O6&gt;=91),(O6&lt;=150)),"F",IF(AND((O6&gt;=151),(O6&lt;=280)),"G"," ")))))))&amp;IF(AND((O6&gt;=281),(O6&lt;=500)),"H",IF(AND((O6&gt;=501),(O6&lt;=1200)),"J",IF(AND((O6&gt;=1201),(O6&lt;=3200)),"K",IF(AND((O6&gt;=3201),(O6&lt;=10000)),"L",IF(AND((O6&gt;=10001),(O6&lt;=35000)),"M",IF(AND((O6&gt;=35001),(O6&lt;=150000)),"N",IF(AND((O6&gt;=150001),(O6&lt;=500000)),"P"," ")))))))&amp;IF(AND(O6&gt;=500001),"Q"," ")</f>
        <v xml:space="preserve"> P </v>
      </c>
      <c r="Y6" s="308" t="str">
        <f t="shared" ref="Y6:Y10" si="9">IF(X6="M",15," ")</f>
        <v xml:space="preserve"> </v>
      </c>
      <c r="Z6" s="306"/>
      <c r="AA6" s="310">
        <v>3</v>
      </c>
      <c r="AB6" s="311" t="str">
        <f t="shared" si="3"/>
        <v>fort</v>
      </c>
      <c r="AC6" s="311" t="str">
        <f t="shared" ref="AC6:AC31" si="10">IF((P6)&lt;=3%,"faible","fort")</f>
        <v>faible</v>
      </c>
      <c r="AD6" s="311" t="str">
        <f t="shared" ref="AD6:AD10" si="11">IF(AND(AB6="Faible",AC6="Faible"),"Faible",IF(AND(AB6="Faible",AC6="Faible"),"Fort",IF(AND(AB6="Faible",AC6="Fort"),"Faible",IF(AND(AB6="Faible",AC6="Fort"),"Fort",IF(AND(AB6="Fort",AC6="Faible"),"Fort",IF(AND(AB6="Fort",AC6="Faible"),"Fort",IF(AND(AB6="Fort",AC6="Fort"),"Fort","Fort")))))))</f>
        <v>Fort</v>
      </c>
      <c r="AE6" s="312" t="str">
        <f t="shared" ref="AE6:AE36" si="12">IF(AD6="Faible", "2", IF(AD6="Fort","5"))</f>
        <v>5</v>
      </c>
      <c r="AF6" s="324">
        <f t="shared" ref="AF6:AF69" si="13">COUNTIF($AG$5:$AG$1048576,AG6)</f>
        <v>1</v>
      </c>
      <c r="AG6" s="312" t="str">
        <f t="shared" si="4"/>
        <v>20141233115C4</v>
      </c>
      <c r="AH6" s="314" t="str">
        <f t="shared" si="5"/>
        <v>Tri par agence d'intérim et/ou fournisseur et FDNQ</v>
      </c>
      <c r="AI6" s="315"/>
      <c r="AJ6" s="325">
        <v>41647</v>
      </c>
      <c r="AK6" s="298" t="s">
        <v>101</v>
      </c>
      <c r="AL6" s="325"/>
      <c r="AM6" s="318" t="str">
        <f t="shared" si="6"/>
        <v/>
      </c>
      <c r="AN6" s="318"/>
      <c r="AO6" s="319"/>
      <c r="AP6" s="318"/>
      <c r="AQ6" s="319"/>
      <c r="AR6"/>
      <c r="AS6"/>
      <c r="AT6"/>
      <c r="AU6"/>
      <c r="AV6"/>
      <c r="AW6"/>
      <c r="AX6"/>
      <c r="AY6"/>
      <c r="AZ6"/>
      <c r="BA6"/>
      <c r="BB6"/>
      <c r="BC6"/>
      <c r="BD6"/>
      <c r="BE6"/>
      <c r="BF6"/>
      <c r="BG6"/>
      <c r="BH6"/>
      <c r="BI6"/>
      <c r="BJ6"/>
      <c r="BK6"/>
    </row>
    <row r="7" spans="1:63" s="12" customFormat="1" ht="22.9" customHeight="1">
      <c r="A7" s="13">
        <v>3</v>
      </c>
      <c r="B7" s="6">
        <v>41648</v>
      </c>
      <c r="C7" s="7">
        <f t="shared" si="0"/>
        <v>1</v>
      </c>
      <c r="D7" s="7">
        <f t="shared" si="1"/>
        <v>2014</v>
      </c>
      <c r="E7" s="92">
        <v>1058653</v>
      </c>
      <c r="F7" s="14">
        <v>28145</v>
      </c>
      <c r="G7" s="15">
        <v>28675</v>
      </c>
      <c r="H7" s="320" t="s">
        <v>1647</v>
      </c>
      <c r="I7" s="320" t="s">
        <v>23</v>
      </c>
      <c r="J7" s="321" t="s">
        <v>103</v>
      </c>
      <c r="K7" s="320"/>
      <c r="L7" s="298" t="s">
        <v>102</v>
      </c>
      <c r="M7" s="322">
        <v>2</v>
      </c>
      <c r="N7" s="322">
        <v>8000</v>
      </c>
      <c r="O7" s="322">
        <v>4760</v>
      </c>
      <c r="P7" s="300">
        <f t="shared" si="7"/>
        <v>2.5000000000000001E-4</v>
      </c>
      <c r="Q7" s="323">
        <v>6.9444444444444441E-3</v>
      </c>
      <c r="R7" s="323">
        <v>6.9444444444444441E-3</v>
      </c>
      <c r="S7" s="298" t="s">
        <v>104</v>
      </c>
      <c r="T7" s="303" t="s">
        <v>28</v>
      </c>
      <c r="U7" s="304" t="str">
        <f t="shared" si="2"/>
        <v>B</v>
      </c>
      <c r="V7" s="305" t="str">
        <f>VLOOKUP(T7,Codes!A$9:B$51,2,FALSE)</f>
        <v>Produit inadapté au processus</v>
      </c>
      <c r="W7" s="305"/>
      <c r="X7" s="307" t="str">
        <f t="shared" si="8"/>
        <v xml:space="preserve"> L </v>
      </c>
      <c r="Y7" s="308" t="str">
        <f t="shared" si="9"/>
        <v xml:space="preserve"> </v>
      </c>
      <c r="Z7" s="306"/>
      <c r="AA7" s="310">
        <v>3</v>
      </c>
      <c r="AB7" s="311" t="str">
        <f t="shared" si="3"/>
        <v>fort</v>
      </c>
      <c r="AC7" s="311" t="str">
        <f t="shared" si="10"/>
        <v>faible</v>
      </c>
      <c r="AD7" s="311" t="str">
        <f t="shared" si="11"/>
        <v>Fort</v>
      </c>
      <c r="AE7" s="312" t="str">
        <f t="shared" si="12"/>
        <v>5</v>
      </c>
      <c r="AF7" s="324">
        <f t="shared" si="13"/>
        <v>1</v>
      </c>
      <c r="AG7" s="312" t="str">
        <f t="shared" si="4"/>
        <v>20141058653B2</v>
      </c>
      <c r="AH7" s="314" t="str">
        <f t="shared" si="5"/>
        <v>Informer immédiatement le client pour connaitre la marche à suivre</v>
      </c>
      <c r="AI7" s="315"/>
      <c r="AJ7" s="325">
        <v>41648</v>
      </c>
      <c r="AK7" s="298" t="s">
        <v>105</v>
      </c>
      <c r="AL7" s="325"/>
      <c r="AM7" s="318" t="str">
        <f t="shared" si="6"/>
        <v/>
      </c>
      <c r="AN7" s="318"/>
      <c r="AO7" s="319"/>
      <c r="AP7" s="318"/>
      <c r="AQ7" s="319"/>
      <c r="AR7"/>
      <c r="AS7"/>
      <c r="AT7"/>
      <c r="AU7"/>
      <c r="AV7"/>
      <c r="AW7"/>
      <c r="AX7"/>
      <c r="AY7"/>
      <c r="AZ7"/>
      <c r="BA7"/>
      <c r="BB7"/>
      <c r="BC7"/>
      <c r="BD7"/>
      <c r="BE7"/>
      <c r="BF7"/>
      <c r="BG7"/>
      <c r="BH7"/>
      <c r="BI7"/>
      <c r="BJ7"/>
      <c r="BK7"/>
    </row>
    <row r="8" spans="1:63" s="12" customFormat="1" ht="22.9" customHeight="1">
      <c r="A8" s="13">
        <v>4</v>
      </c>
      <c r="B8" s="6">
        <v>41648</v>
      </c>
      <c r="C8" s="7">
        <f t="shared" si="0"/>
        <v>1</v>
      </c>
      <c r="D8" s="7">
        <f t="shared" si="1"/>
        <v>2014</v>
      </c>
      <c r="E8" s="92">
        <v>1058722</v>
      </c>
      <c r="F8" s="14">
        <v>29510</v>
      </c>
      <c r="G8" s="15">
        <v>30253</v>
      </c>
      <c r="H8" s="320" t="s">
        <v>1647</v>
      </c>
      <c r="I8" s="320" t="s">
        <v>23</v>
      </c>
      <c r="J8" s="321" t="s">
        <v>103</v>
      </c>
      <c r="K8" s="321"/>
      <c r="L8" s="298" t="s">
        <v>106</v>
      </c>
      <c r="M8" s="322">
        <v>6</v>
      </c>
      <c r="N8" s="322">
        <v>6480</v>
      </c>
      <c r="O8" s="322">
        <v>3360</v>
      </c>
      <c r="P8" s="300">
        <f t="shared" si="7"/>
        <v>9.2592592592592596E-4</v>
      </c>
      <c r="Q8" s="323">
        <v>6.9444444444444441E-3</v>
      </c>
      <c r="R8" s="323">
        <v>6.9444444444444441E-3</v>
      </c>
      <c r="S8" s="298" t="s">
        <v>107</v>
      </c>
      <c r="T8" s="303" t="s">
        <v>36</v>
      </c>
      <c r="U8" s="304" t="str">
        <f t="shared" si="2"/>
        <v>A</v>
      </c>
      <c r="V8" s="305" t="str">
        <f>VLOOKUP(T8,Codes!A$9:B$51,2,FALSE)</f>
        <v xml:space="preserve">Absence ou manque de colle sur le produit </v>
      </c>
      <c r="W8" s="305"/>
      <c r="X8" s="307" t="str">
        <f t="shared" si="8"/>
        <v xml:space="preserve"> L </v>
      </c>
      <c r="Y8" s="308" t="str">
        <f t="shared" si="9"/>
        <v xml:space="preserve"> </v>
      </c>
      <c r="Z8" s="306"/>
      <c r="AA8" s="310">
        <v>2</v>
      </c>
      <c r="AB8" s="311" t="str">
        <f t="shared" si="3"/>
        <v>faible</v>
      </c>
      <c r="AC8" s="311" t="str">
        <f t="shared" si="10"/>
        <v>faible</v>
      </c>
      <c r="AD8" s="311" t="str">
        <f t="shared" si="11"/>
        <v>Faible</v>
      </c>
      <c r="AE8" s="312" t="str">
        <f t="shared" si="12"/>
        <v>2</v>
      </c>
      <c r="AF8" s="324">
        <f t="shared" si="13"/>
        <v>1</v>
      </c>
      <c r="AG8" s="312" t="str">
        <f t="shared" si="4"/>
        <v>20141058722A1</v>
      </c>
      <c r="AH8" s="314" t="str">
        <f t="shared" si="5"/>
        <v/>
      </c>
      <c r="AI8" s="315"/>
      <c r="AJ8" s="325">
        <v>41648</v>
      </c>
      <c r="AK8" s="298" t="s">
        <v>105</v>
      </c>
      <c r="AL8" s="325"/>
      <c r="AM8" s="318" t="str">
        <f t="shared" si="6"/>
        <v/>
      </c>
      <c r="AN8" s="318"/>
      <c r="AO8" s="319"/>
      <c r="AP8" s="318"/>
      <c r="AQ8" s="319"/>
      <c r="AR8"/>
      <c r="AS8"/>
      <c r="AT8"/>
      <c r="AU8"/>
      <c r="AV8"/>
      <c r="AW8"/>
      <c r="AX8"/>
      <c r="AY8"/>
      <c r="AZ8"/>
      <c r="BA8"/>
      <c r="BB8"/>
      <c r="BC8"/>
      <c r="BD8"/>
      <c r="BE8"/>
      <c r="BF8"/>
      <c r="BG8"/>
      <c r="BH8"/>
      <c r="BI8"/>
      <c r="BJ8"/>
      <c r="BK8"/>
    </row>
    <row r="9" spans="1:63" s="12" customFormat="1" ht="45.6" customHeight="1">
      <c r="A9" s="13">
        <v>5</v>
      </c>
      <c r="B9" s="6">
        <v>41653</v>
      </c>
      <c r="C9" s="7">
        <f t="shared" si="0"/>
        <v>1</v>
      </c>
      <c r="D9" s="7">
        <f t="shared" si="1"/>
        <v>2014</v>
      </c>
      <c r="E9" s="92">
        <v>1051704</v>
      </c>
      <c r="F9" s="14">
        <v>25657</v>
      </c>
      <c r="G9" s="14">
        <v>26105</v>
      </c>
      <c r="H9" s="320" t="s">
        <v>46</v>
      </c>
      <c r="I9" s="321" t="s">
        <v>109</v>
      </c>
      <c r="J9" s="321" t="s">
        <v>90</v>
      </c>
      <c r="K9" s="321" t="s">
        <v>110</v>
      </c>
      <c r="L9" s="298" t="s">
        <v>108</v>
      </c>
      <c r="M9" s="322">
        <v>15</v>
      </c>
      <c r="N9" s="322">
        <v>186595</v>
      </c>
      <c r="O9" s="322">
        <v>62072</v>
      </c>
      <c r="P9" s="300">
        <f t="shared" si="7"/>
        <v>8.0388006109488461E-5</v>
      </c>
      <c r="Q9" s="323">
        <v>1.0416666666666666E-2</v>
      </c>
      <c r="R9" s="323">
        <v>4.1666666666666664E-2</v>
      </c>
      <c r="S9" s="298" t="s">
        <v>111</v>
      </c>
      <c r="T9" s="303" t="s">
        <v>38</v>
      </c>
      <c r="U9" s="304" t="str">
        <f t="shared" si="2"/>
        <v>A</v>
      </c>
      <c r="V9" s="305" t="str">
        <f>VLOOKUP(T9,Codes!A$9:B$51,2,FALSE)</f>
        <v>Produit inadapté au processus (tension ruban, etc…)</v>
      </c>
      <c r="W9" s="305"/>
      <c r="X9" s="307" t="str">
        <f t="shared" si="8"/>
        <v xml:space="preserve"> N </v>
      </c>
      <c r="Y9" s="308" t="str">
        <f t="shared" si="9"/>
        <v xml:space="preserve"> </v>
      </c>
      <c r="Z9" s="306"/>
      <c r="AA9" s="310">
        <v>2</v>
      </c>
      <c r="AB9" s="311" t="str">
        <f t="shared" si="3"/>
        <v>faible</v>
      </c>
      <c r="AC9" s="311" t="str">
        <f t="shared" si="10"/>
        <v>faible</v>
      </c>
      <c r="AD9" s="311" t="str">
        <f t="shared" si="11"/>
        <v>Faible</v>
      </c>
      <c r="AE9" s="312" t="str">
        <f t="shared" si="12"/>
        <v>2</v>
      </c>
      <c r="AF9" s="324">
        <f t="shared" si="13"/>
        <v>1</v>
      </c>
      <c r="AG9" s="312" t="str">
        <f t="shared" si="4"/>
        <v>20141051704A8</v>
      </c>
      <c r="AH9" s="314" t="str">
        <f t="shared" si="5"/>
        <v>Action cloturée</v>
      </c>
      <c r="AI9" s="315"/>
      <c r="AJ9" s="325">
        <v>41653</v>
      </c>
      <c r="AK9" s="298" t="s">
        <v>112</v>
      </c>
      <c r="AL9" s="325">
        <v>41685</v>
      </c>
      <c r="AM9" s="318">
        <f t="shared" si="6"/>
        <v>24</v>
      </c>
      <c r="AN9" s="318"/>
      <c r="AO9" s="319"/>
      <c r="AP9" s="318"/>
      <c r="AQ9" s="319"/>
      <c r="AR9"/>
      <c r="AS9"/>
      <c r="AT9"/>
      <c r="AU9"/>
      <c r="AV9"/>
      <c r="AW9"/>
      <c r="AX9"/>
      <c r="AY9"/>
      <c r="AZ9"/>
      <c r="BA9"/>
      <c r="BB9"/>
      <c r="BC9"/>
      <c r="BD9"/>
      <c r="BE9"/>
      <c r="BF9"/>
      <c r="BG9"/>
      <c r="BH9"/>
      <c r="BI9"/>
      <c r="BJ9"/>
      <c r="BK9"/>
    </row>
    <row r="10" spans="1:63" s="12" customFormat="1" ht="34.15" customHeight="1">
      <c r="A10" s="13">
        <v>6</v>
      </c>
      <c r="B10" s="6">
        <v>41654</v>
      </c>
      <c r="C10" s="7">
        <f t="shared" si="0"/>
        <v>1</v>
      </c>
      <c r="D10" s="7">
        <f t="shared" si="1"/>
        <v>2014</v>
      </c>
      <c r="E10" s="92">
        <v>1058588</v>
      </c>
      <c r="F10" s="14">
        <v>28390</v>
      </c>
      <c r="G10" s="15">
        <v>29578</v>
      </c>
      <c r="H10" s="320" t="s">
        <v>46</v>
      </c>
      <c r="I10" s="320" t="s">
        <v>91</v>
      </c>
      <c r="J10" s="321" t="s">
        <v>90</v>
      </c>
      <c r="K10" s="320" t="s">
        <v>114</v>
      </c>
      <c r="L10" s="298" t="s">
        <v>113</v>
      </c>
      <c r="M10" s="322">
        <v>476</v>
      </c>
      <c r="N10" s="322">
        <v>300</v>
      </c>
      <c r="O10" s="322">
        <v>290</v>
      </c>
      <c r="P10" s="300">
        <f t="shared" si="7"/>
        <v>1.5866666666666667</v>
      </c>
      <c r="Q10" s="323">
        <v>6.9444444444444441E-3</v>
      </c>
      <c r="R10" s="323">
        <v>3.4722222222222224E-2</v>
      </c>
      <c r="S10" s="298" t="s">
        <v>115</v>
      </c>
      <c r="T10" s="303" t="s">
        <v>38</v>
      </c>
      <c r="U10" s="304" t="str">
        <f t="shared" si="2"/>
        <v>A</v>
      </c>
      <c r="V10" s="305" t="str">
        <f>VLOOKUP(T10,Codes!A$9:B$51,2,FALSE)</f>
        <v>Produit inadapté au processus (tension ruban, etc…)</v>
      </c>
      <c r="W10" s="305"/>
      <c r="X10" s="307" t="str">
        <f t="shared" si="8"/>
        <v xml:space="preserve"> H </v>
      </c>
      <c r="Y10" s="308" t="str">
        <f t="shared" si="9"/>
        <v xml:space="preserve"> </v>
      </c>
      <c r="Z10" s="306"/>
      <c r="AA10" s="310">
        <v>3</v>
      </c>
      <c r="AB10" s="311" t="str">
        <f t="shared" si="3"/>
        <v>fort</v>
      </c>
      <c r="AC10" s="311" t="str">
        <f t="shared" si="10"/>
        <v>fort</v>
      </c>
      <c r="AD10" s="311" t="str">
        <f t="shared" si="11"/>
        <v>Fort</v>
      </c>
      <c r="AE10" s="312" t="str">
        <f t="shared" si="12"/>
        <v>5</v>
      </c>
      <c r="AF10" s="324">
        <f t="shared" si="13"/>
        <v>1</v>
      </c>
      <c r="AG10" s="312" t="str">
        <f t="shared" si="4"/>
        <v>20141058588A8</v>
      </c>
      <c r="AH10" s="314" t="str">
        <f t="shared" si="5"/>
        <v>Tri par agence d'intérim et/ou fournisseur et FDNQ</v>
      </c>
      <c r="AI10" s="315"/>
      <c r="AJ10" s="325">
        <v>41655</v>
      </c>
      <c r="AK10" s="298" t="s">
        <v>116</v>
      </c>
      <c r="AL10" s="325"/>
      <c r="AM10" s="318" t="str">
        <f t="shared" si="6"/>
        <v/>
      </c>
      <c r="AN10" s="318"/>
      <c r="AO10" s="319"/>
      <c r="AP10" s="318"/>
      <c r="AQ10" s="319"/>
      <c r="AR10"/>
      <c r="AS10"/>
      <c r="AT10"/>
      <c r="AU10"/>
      <c r="AV10"/>
      <c r="AW10"/>
      <c r="AX10"/>
      <c r="AY10"/>
      <c r="AZ10"/>
      <c r="BA10"/>
      <c r="BB10"/>
      <c r="BC10"/>
      <c r="BD10"/>
      <c r="BE10"/>
      <c r="BF10"/>
      <c r="BG10"/>
      <c r="BH10"/>
      <c r="BI10"/>
      <c r="BJ10"/>
      <c r="BK10"/>
    </row>
    <row r="11" spans="1:63" s="12" customFormat="1" ht="45.6" customHeight="1">
      <c r="A11" s="13">
        <v>7</v>
      </c>
      <c r="B11" s="6">
        <v>41653</v>
      </c>
      <c r="C11" s="7">
        <f t="shared" si="0"/>
        <v>1</v>
      </c>
      <c r="D11" s="7">
        <f t="shared" si="1"/>
        <v>2014</v>
      </c>
      <c r="E11" s="92">
        <v>1195659</v>
      </c>
      <c r="F11" s="14">
        <v>21974</v>
      </c>
      <c r="G11" s="15">
        <v>22436</v>
      </c>
      <c r="H11" s="320" t="s">
        <v>46</v>
      </c>
      <c r="I11" s="321" t="s">
        <v>117</v>
      </c>
      <c r="J11" s="321" t="s">
        <v>90</v>
      </c>
      <c r="K11" s="321" t="s">
        <v>118</v>
      </c>
      <c r="L11" s="298" t="s">
        <v>119</v>
      </c>
      <c r="M11" s="322">
        <v>1</v>
      </c>
      <c r="N11" s="322">
        <v>306</v>
      </c>
      <c r="O11" s="322">
        <v>47</v>
      </c>
      <c r="P11" s="300">
        <f t="shared" si="7"/>
        <v>3.2679738562091504E-3</v>
      </c>
      <c r="Q11" s="323">
        <v>2.0833333333333332E-2</v>
      </c>
      <c r="R11" s="323">
        <v>6.25E-2</v>
      </c>
      <c r="S11" s="298" t="s">
        <v>120</v>
      </c>
      <c r="T11" s="303" t="s">
        <v>121</v>
      </c>
      <c r="U11" s="304" t="str">
        <f t="shared" si="2"/>
        <v>A</v>
      </c>
      <c r="V11" s="305" t="str">
        <f>VLOOKUP(T11,Codes!A$9:B$51,2,FALSE)</f>
        <v>Défaut carte préperso</v>
      </c>
      <c r="W11" s="305"/>
      <c r="X11" s="307" t="str">
        <f t="shared" si="8"/>
        <v xml:space="preserve">D  </v>
      </c>
      <c r="Y11" s="308" t="b">
        <f t="shared" ref="Y6:Y15" si="14">IF(X11="M",15)</f>
        <v>0</v>
      </c>
      <c r="Z11" s="306"/>
      <c r="AA11" s="310">
        <v>2</v>
      </c>
      <c r="AB11" s="311" t="str">
        <f t="shared" ref="AB11:AB42" si="15">IF((AA11)&lt;=2,"faible","fort")</f>
        <v>faible</v>
      </c>
      <c r="AC11" s="311" t="str">
        <f t="shared" si="10"/>
        <v>faible</v>
      </c>
      <c r="AD11" s="311" t="str">
        <f>IF(AND(AB11="Faible",AC11="Faible"),"Faible",IF(AND(AB11="Faible",AC11="Faible"),"Fort",IF(AND(AB11="Faible",AC11="Fort"),"Faible",IF(AND(AB11="Faible",AC11="Fort"),"Fort",IF(AND(AB11="Fort",AC11="Faible"),"Fort",IF(AND(AB11="Fort",AC11="Faible"),"Fort",IF(AND(AB11="Fort",AC11="Fort"),"Fort","Fort")))))))</f>
        <v>Faible</v>
      </c>
      <c r="AE11" s="312" t="str">
        <f t="shared" si="12"/>
        <v>2</v>
      </c>
      <c r="AF11" s="324">
        <f t="shared" si="13"/>
        <v>1</v>
      </c>
      <c r="AG11" s="312" t="str">
        <f t="shared" si="4"/>
        <v>20141195659A9</v>
      </c>
      <c r="AH11" s="314" t="str">
        <f t="shared" si="5"/>
        <v>Action cloturée</v>
      </c>
      <c r="AI11" s="315" t="s">
        <v>125</v>
      </c>
      <c r="AJ11" s="325">
        <v>41655</v>
      </c>
      <c r="AK11" s="298" t="s">
        <v>126</v>
      </c>
      <c r="AL11" s="325">
        <v>41655</v>
      </c>
      <c r="AM11" s="318">
        <f t="shared" si="6"/>
        <v>3</v>
      </c>
      <c r="AN11" s="318"/>
      <c r="AO11" s="319"/>
      <c r="AP11" s="318"/>
      <c r="AQ11" s="319"/>
      <c r="AR11"/>
      <c r="AS11"/>
      <c r="AT11"/>
      <c r="AU11"/>
      <c r="AV11"/>
      <c r="AW11"/>
      <c r="AX11"/>
      <c r="AY11"/>
      <c r="AZ11"/>
      <c r="BA11"/>
      <c r="BB11"/>
      <c r="BC11"/>
      <c r="BD11"/>
      <c r="BE11"/>
      <c r="BF11"/>
      <c r="BG11"/>
      <c r="BH11"/>
      <c r="BI11"/>
      <c r="BJ11"/>
      <c r="BK11"/>
    </row>
    <row r="12" spans="1:63" s="12" customFormat="1" ht="22.9" customHeight="1">
      <c r="A12" s="13">
        <v>8</v>
      </c>
      <c r="B12" s="6">
        <v>41659</v>
      </c>
      <c r="C12" s="7">
        <f t="shared" si="0"/>
        <v>1</v>
      </c>
      <c r="D12" s="7">
        <f t="shared" si="1"/>
        <v>2014</v>
      </c>
      <c r="E12" s="92">
        <v>1057730</v>
      </c>
      <c r="F12" s="14">
        <v>29593</v>
      </c>
      <c r="G12" s="14">
        <v>131126</v>
      </c>
      <c r="H12" s="320" t="s">
        <v>1647</v>
      </c>
      <c r="I12" s="320" t="s">
        <v>23</v>
      </c>
      <c r="J12" s="321" t="s">
        <v>103</v>
      </c>
      <c r="K12" s="321"/>
      <c r="L12" s="298" t="s">
        <v>127</v>
      </c>
      <c r="M12" s="322">
        <v>2</v>
      </c>
      <c r="N12" s="322">
        <v>1050</v>
      </c>
      <c r="O12" s="322">
        <v>470</v>
      </c>
      <c r="P12" s="300">
        <f t="shared" si="7"/>
        <v>1.9047619047619048E-3</v>
      </c>
      <c r="Q12" s="323">
        <v>6.9444444444444441E-3</v>
      </c>
      <c r="R12" s="323">
        <v>6.9444444444444441E-3</v>
      </c>
      <c r="S12" s="298" t="s">
        <v>128</v>
      </c>
      <c r="T12" s="303" t="s">
        <v>32</v>
      </c>
      <c r="U12" s="304" t="str">
        <f t="shared" si="2"/>
        <v>C</v>
      </c>
      <c r="V12" s="305" t="str">
        <f>VLOOKUP(T12,Codes!A$9:B$51,2,FALSE)</f>
        <v>produit déchiré, abimé dans l'emballage.</v>
      </c>
      <c r="W12" s="305"/>
      <c r="X12" s="307" t="str">
        <f t="shared" si="8"/>
        <v xml:space="preserve"> H </v>
      </c>
      <c r="Y12" s="308" t="b">
        <f t="shared" si="14"/>
        <v>0</v>
      </c>
      <c r="Z12" s="306"/>
      <c r="AA12" s="310">
        <v>2</v>
      </c>
      <c r="AB12" s="311" t="str">
        <f t="shared" si="15"/>
        <v>faible</v>
      </c>
      <c r="AC12" s="311" t="str">
        <f t="shared" si="10"/>
        <v>faible</v>
      </c>
      <c r="AD12" s="311" t="str">
        <f t="shared" ref="AD11:AD42" si="16">IF(AND(AB12="Faible",AC12="Faible"),"Faible",IF(AND(AB12="Faible",AC12="Faible"),"Fort",IF(AND(AB12="Faible",AC12="Fort"),"Faible",IF(AND(AB12="Faible",AC12="Fort"),"Fort",IF(AND(AB12="Fort",AC12="Faible"),"Fort",IF(AND(AB12="Fort",AC12="Faible"),"Fort",IF(AND(AB12="Fort",AC12="Fort"),"Fort","Fort")))))))</f>
        <v>Faible</v>
      </c>
      <c r="AE12" s="312" t="str">
        <f t="shared" si="12"/>
        <v>2</v>
      </c>
      <c r="AF12" s="324">
        <f t="shared" si="13"/>
        <v>1</v>
      </c>
      <c r="AG12" s="312" t="str">
        <f t="shared" si="4"/>
        <v>20141057730C7</v>
      </c>
      <c r="AH12" s="314" t="str">
        <f t="shared" si="5"/>
        <v>Action cloturée</v>
      </c>
      <c r="AI12" s="315"/>
      <c r="AJ12" s="325">
        <v>41666</v>
      </c>
      <c r="AK12" s="298" t="s">
        <v>129</v>
      </c>
      <c r="AL12" s="325">
        <v>41666</v>
      </c>
      <c r="AM12" s="318">
        <f t="shared" si="6"/>
        <v>6</v>
      </c>
      <c r="AN12" s="318"/>
      <c r="AO12" s="319"/>
      <c r="AP12" s="318"/>
      <c r="AQ12" s="319"/>
      <c r="AR12"/>
      <c r="AS12"/>
      <c r="AT12"/>
      <c r="AU12"/>
      <c r="AV12"/>
      <c r="AW12"/>
      <c r="AX12"/>
      <c r="AY12"/>
      <c r="AZ12"/>
      <c r="BA12"/>
      <c r="BB12"/>
      <c r="BC12"/>
      <c r="BD12"/>
      <c r="BE12"/>
      <c r="BF12"/>
      <c r="BG12"/>
      <c r="BH12"/>
      <c r="BI12"/>
      <c r="BJ12"/>
      <c r="BK12"/>
    </row>
    <row r="13" spans="1:63" s="12" customFormat="1" ht="22.9" customHeight="1">
      <c r="A13" s="13">
        <v>9</v>
      </c>
      <c r="B13" s="6">
        <v>41659</v>
      </c>
      <c r="C13" s="7">
        <f t="shared" si="0"/>
        <v>1</v>
      </c>
      <c r="D13" s="7">
        <f t="shared" si="1"/>
        <v>2014</v>
      </c>
      <c r="E13" s="92">
        <v>1150634</v>
      </c>
      <c r="F13" s="14">
        <v>26819</v>
      </c>
      <c r="G13" s="15">
        <v>27223</v>
      </c>
      <c r="H13" s="320" t="s">
        <v>1647</v>
      </c>
      <c r="I13" s="320" t="s">
        <v>1245</v>
      </c>
      <c r="J13" s="321" t="s">
        <v>103</v>
      </c>
      <c r="K13" s="320"/>
      <c r="L13" s="298" t="s">
        <v>39</v>
      </c>
      <c r="M13" s="322">
        <v>1</v>
      </c>
      <c r="N13" s="322">
        <v>6352</v>
      </c>
      <c r="O13" s="322">
        <v>2834</v>
      </c>
      <c r="P13" s="300">
        <f t="shared" si="7"/>
        <v>1.5743073047858942E-4</v>
      </c>
      <c r="Q13" s="323">
        <v>6.9444444444444441E-3</v>
      </c>
      <c r="R13" s="323">
        <v>6.9444444444444441E-3</v>
      </c>
      <c r="S13" s="298" t="s">
        <v>130</v>
      </c>
      <c r="T13" s="303" t="s">
        <v>32</v>
      </c>
      <c r="U13" s="304" t="str">
        <f t="shared" si="2"/>
        <v>C</v>
      </c>
      <c r="V13" s="305" t="str">
        <f>VLOOKUP(T13,Codes!A$9:B$51,2,FALSE)</f>
        <v>produit déchiré, abimé dans l'emballage.</v>
      </c>
      <c r="W13" s="305"/>
      <c r="X13" s="307" t="str">
        <f t="shared" si="8"/>
        <v xml:space="preserve"> K </v>
      </c>
      <c r="Y13" s="308" t="b">
        <f t="shared" si="14"/>
        <v>0</v>
      </c>
      <c r="Z13" s="306"/>
      <c r="AA13" s="310">
        <v>2</v>
      </c>
      <c r="AB13" s="311" t="str">
        <f t="shared" si="15"/>
        <v>faible</v>
      </c>
      <c r="AC13" s="311" t="str">
        <f t="shared" si="10"/>
        <v>faible</v>
      </c>
      <c r="AD13" s="311" t="str">
        <f t="shared" si="16"/>
        <v>Faible</v>
      </c>
      <c r="AE13" s="312" t="str">
        <f t="shared" si="12"/>
        <v>2</v>
      </c>
      <c r="AF13" s="324">
        <f t="shared" si="13"/>
        <v>3</v>
      </c>
      <c r="AG13" s="312" t="str">
        <f t="shared" si="4"/>
        <v>20141150634C7</v>
      </c>
      <c r="AH13" s="314" t="str">
        <f t="shared" si="5"/>
        <v>Action cloturée</v>
      </c>
      <c r="AI13" s="315"/>
      <c r="AJ13" s="325">
        <v>41666</v>
      </c>
      <c r="AK13" s="298" t="s">
        <v>129</v>
      </c>
      <c r="AL13" s="325">
        <v>41666</v>
      </c>
      <c r="AM13" s="318">
        <f t="shared" si="6"/>
        <v>6</v>
      </c>
      <c r="AN13" s="318"/>
      <c r="AO13" s="319"/>
      <c r="AP13" s="318"/>
      <c r="AQ13" s="319"/>
      <c r="AR13"/>
      <c r="AS13"/>
      <c r="AT13"/>
      <c r="AU13"/>
      <c r="AV13"/>
      <c r="AW13"/>
      <c r="AX13"/>
      <c r="AY13"/>
      <c r="AZ13"/>
      <c r="BA13"/>
      <c r="BB13"/>
      <c r="BC13"/>
      <c r="BD13"/>
      <c r="BE13"/>
      <c r="BF13"/>
      <c r="BG13"/>
      <c r="BH13"/>
      <c r="BI13"/>
      <c r="BJ13"/>
      <c r="BK13"/>
    </row>
    <row r="14" spans="1:63" s="12" customFormat="1" ht="34.15" customHeight="1">
      <c r="A14" s="13">
        <v>10</v>
      </c>
      <c r="B14" s="6">
        <v>41661</v>
      </c>
      <c r="C14" s="7">
        <f t="shared" si="0"/>
        <v>1</v>
      </c>
      <c r="D14" s="7">
        <f t="shared" si="1"/>
        <v>2014</v>
      </c>
      <c r="E14" s="92">
        <v>1058722</v>
      </c>
      <c r="F14" s="14">
        <v>30282</v>
      </c>
      <c r="G14" s="15">
        <v>30980</v>
      </c>
      <c r="H14" s="320" t="s">
        <v>1647</v>
      </c>
      <c r="I14" s="320" t="s">
        <v>23</v>
      </c>
      <c r="J14" s="321" t="s">
        <v>103</v>
      </c>
      <c r="K14" s="321"/>
      <c r="L14" s="298" t="s">
        <v>106</v>
      </c>
      <c r="M14" s="322">
        <v>720</v>
      </c>
      <c r="N14" s="322">
        <v>34940</v>
      </c>
      <c r="O14" s="322">
        <v>30260</v>
      </c>
      <c r="P14" s="300">
        <f t="shared" si="7"/>
        <v>1</v>
      </c>
      <c r="Q14" s="323">
        <v>6.9444444444444441E-3</v>
      </c>
      <c r="R14" s="323">
        <v>2.0833333333333332E-2</v>
      </c>
      <c r="S14" s="298" t="s">
        <v>131</v>
      </c>
      <c r="T14" s="303" t="s">
        <v>27</v>
      </c>
      <c r="U14" s="304" t="str">
        <f t="shared" si="2"/>
        <v>C</v>
      </c>
      <c r="V14" s="305" t="str">
        <f>VLOOKUP(T14,Codes!A$9:B$51,2,FALSE)</f>
        <v>Manque tout ou partie des documents.</v>
      </c>
      <c r="W14" s="305"/>
      <c r="X14" s="307" t="str">
        <f t="shared" si="8"/>
        <v xml:space="preserve"> M </v>
      </c>
      <c r="Y14" s="308" t="b">
        <f t="shared" si="14"/>
        <v>0</v>
      </c>
      <c r="Z14" s="305"/>
      <c r="AA14" s="310">
        <v>2</v>
      </c>
      <c r="AB14" s="311" t="str">
        <f t="shared" si="15"/>
        <v>faible</v>
      </c>
      <c r="AC14" s="311" t="str">
        <f t="shared" si="10"/>
        <v>fort</v>
      </c>
      <c r="AD14" s="311" t="str">
        <f t="shared" si="16"/>
        <v>Faible</v>
      </c>
      <c r="AE14" s="312" t="str">
        <f t="shared" si="12"/>
        <v>2</v>
      </c>
      <c r="AF14" s="324">
        <f t="shared" si="13"/>
        <v>1</v>
      </c>
      <c r="AG14" s="312" t="str">
        <f t="shared" si="4"/>
        <v>20141058722C10</v>
      </c>
      <c r="AH14" s="314" t="str">
        <f t="shared" si="5"/>
        <v>Action cloturée</v>
      </c>
      <c r="AI14" s="315"/>
      <c r="AJ14" s="325">
        <v>41666</v>
      </c>
      <c r="AK14" s="298" t="s">
        <v>132</v>
      </c>
      <c r="AL14" s="325">
        <v>41666</v>
      </c>
      <c r="AM14" s="318">
        <f t="shared" si="6"/>
        <v>4</v>
      </c>
      <c r="AN14" s="318"/>
      <c r="AO14" s="319"/>
      <c r="AP14" s="318" t="e">
        <f>COUNTIF(#REF!,FALSE)</f>
        <v>#REF!</v>
      </c>
      <c r="AQ14" s="319">
        <f t="shared" ref="AQ14:AQ69" si="17">COUNTIF($AG$5:$AG$1048576,AG14)</f>
        <v>1</v>
      </c>
      <c r="AR14"/>
      <c r="AS14"/>
      <c r="AT14"/>
      <c r="AU14"/>
      <c r="AV14"/>
      <c r="AW14"/>
      <c r="AX14"/>
      <c r="AY14"/>
      <c r="AZ14"/>
      <c r="BA14"/>
      <c r="BB14"/>
      <c r="BC14"/>
      <c r="BD14"/>
      <c r="BE14"/>
      <c r="BF14"/>
      <c r="BG14"/>
      <c r="BH14"/>
      <c r="BI14"/>
      <c r="BJ14"/>
      <c r="BK14"/>
    </row>
    <row r="15" spans="1:63" s="12" customFormat="1" ht="57" customHeight="1">
      <c r="A15" s="13">
        <v>11</v>
      </c>
      <c r="B15" s="6">
        <v>41662</v>
      </c>
      <c r="C15" s="7">
        <f t="shared" si="0"/>
        <v>1</v>
      </c>
      <c r="D15" s="7">
        <f t="shared" si="1"/>
        <v>2014</v>
      </c>
      <c r="E15" s="92">
        <v>1177965</v>
      </c>
      <c r="F15" s="14">
        <v>28275</v>
      </c>
      <c r="G15" s="14">
        <v>29601</v>
      </c>
      <c r="H15" s="320" t="s">
        <v>1138</v>
      </c>
      <c r="I15" s="320" t="s">
        <v>23</v>
      </c>
      <c r="J15" s="321" t="s">
        <v>90</v>
      </c>
      <c r="K15" s="320" t="s">
        <v>134</v>
      </c>
      <c r="L15" s="298" t="s">
        <v>154</v>
      </c>
      <c r="M15" s="322">
        <v>1000</v>
      </c>
      <c r="N15" s="322">
        <v>500000</v>
      </c>
      <c r="O15" s="322">
        <v>145000</v>
      </c>
      <c r="P15" s="300">
        <f t="shared" si="7"/>
        <v>2E-3</v>
      </c>
      <c r="Q15" s="323">
        <v>4.1666666666666664E-2</v>
      </c>
      <c r="R15" s="323">
        <v>0.125</v>
      </c>
      <c r="S15" s="298" t="s">
        <v>135</v>
      </c>
      <c r="T15" s="303" t="s">
        <v>25</v>
      </c>
      <c r="U15" s="304" t="str">
        <f t="shared" si="2"/>
        <v>C</v>
      </c>
      <c r="V15" s="305" t="str">
        <f>VLOOKUP(T15,Codes!A$9:B$51,2,FALSE)</f>
        <v>Mauvaise impression sur le produit</v>
      </c>
      <c r="W15" s="305"/>
      <c r="X15" s="307" t="str">
        <f t="shared" si="8"/>
        <v xml:space="preserve"> N </v>
      </c>
      <c r="Y15" s="308" t="b">
        <f t="shared" si="14"/>
        <v>0</v>
      </c>
      <c r="Z15" s="305"/>
      <c r="AA15" s="310">
        <v>2</v>
      </c>
      <c r="AB15" s="311" t="str">
        <f t="shared" si="15"/>
        <v>faible</v>
      </c>
      <c r="AC15" s="311" t="str">
        <f t="shared" si="10"/>
        <v>faible</v>
      </c>
      <c r="AD15" s="311" t="str">
        <f t="shared" si="16"/>
        <v>Faible</v>
      </c>
      <c r="AE15" s="312" t="str">
        <f t="shared" si="12"/>
        <v>2</v>
      </c>
      <c r="AF15" s="324">
        <f t="shared" si="13"/>
        <v>2</v>
      </c>
      <c r="AG15" s="312" t="str">
        <f t="shared" si="4"/>
        <v>20141177965C9</v>
      </c>
      <c r="AH15" s="314" t="str">
        <f t="shared" si="5"/>
        <v>Action cloturée</v>
      </c>
      <c r="AI15" s="315" t="s">
        <v>133</v>
      </c>
      <c r="AJ15" s="325">
        <v>41662</v>
      </c>
      <c r="AK15" s="298" t="s">
        <v>136</v>
      </c>
      <c r="AL15" s="325">
        <v>41670</v>
      </c>
      <c r="AM15" s="318">
        <f t="shared" si="6"/>
        <v>7</v>
      </c>
      <c r="AN15" s="318"/>
      <c r="AO15" s="319"/>
      <c r="AP15" s="318" t="e">
        <f>COUNTIF(#REF!,FALSE)</f>
        <v>#REF!</v>
      </c>
      <c r="AQ15" s="319">
        <f t="shared" si="17"/>
        <v>2</v>
      </c>
      <c r="AR15"/>
      <c r="AS15"/>
      <c r="AT15"/>
      <c r="AU15"/>
      <c r="AV15"/>
      <c r="AW15"/>
      <c r="AX15"/>
      <c r="AY15"/>
      <c r="AZ15"/>
      <c r="BA15"/>
      <c r="BB15"/>
      <c r="BC15"/>
      <c r="BD15"/>
      <c r="BE15"/>
      <c r="BF15"/>
      <c r="BG15"/>
      <c r="BH15"/>
      <c r="BI15"/>
      <c r="BJ15"/>
      <c r="BK15"/>
    </row>
    <row r="16" spans="1:63" s="12" customFormat="1" ht="22.9" customHeight="1">
      <c r="A16" s="13">
        <v>12</v>
      </c>
      <c r="B16" s="6">
        <v>41663</v>
      </c>
      <c r="C16" s="7">
        <f t="shared" si="0"/>
        <v>1</v>
      </c>
      <c r="D16" s="7">
        <f t="shared" si="1"/>
        <v>2014</v>
      </c>
      <c r="E16" s="92">
        <v>1058702</v>
      </c>
      <c r="F16" s="14">
        <v>29432</v>
      </c>
      <c r="G16" s="15">
        <v>30144</v>
      </c>
      <c r="H16" s="320" t="s">
        <v>1647</v>
      </c>
      <c r="I16" s="320" t="s">
        <v>23</v>
      </c>
      <c r="J16" s="321" t="s">
        <v>103</v>
      </c>
      <c r="K16" s="320"/>
      <c r="L16" s="298" t="s">
        <v>138</v>
      </c>
      <c r="M16" s="322">
        <v>20</v>
      </c>
      <c r="N16" s="322">
        <v>6600</v>
      </c>
      <c r="O16" s="322">
        <v>3300</v>
      </c>
      <c r="P16" s="300">
        <f t="shared" si="7"/>
        <v>3.0303030303030303E-3</v>
      </c>
      <c r="Q16" s="323">
        <v>6.9444444444444441E-3</v>
      </c>
      <c r="R16" s="323">
        <v>6.9444444444444441E-3</v>
      </c>
      <c r="S16" s="298" t="s">
        <v>137</v>
      </c>
      <c r="T16" s="303" t="s">
        <v>28</v>
      </c>
      <c r="U16" s="304" t="str">
        <f t="shared" si="2"/>
        <v>B</v>
      </c>
      <c r="V16" s="305" t="str">
        <f>VLOOKUP(T16,Codes!A$9:B$51,2,FALSE)</f>
        <v>Produit inadapté au processus</v>
      </c>
      <c r="W16" s="305"/>
      <c r="X16" s="305"/>
      <c r="Y16" s="305"/>
      <c r="Z16" s="305"/>
      <c r="AA16" s="310">
        <v>1</v>
      </c>
      <c r="AB16" s="311" t="str">
        <f t="shared" si="15"/>
        <v>faible</v>
      </c>
      <c r="AC16" s="311" t="str">
        <f t="shared" si="10"/>
        <v>faible</v>
      </c>
      <c r="AD16" s="311" t="str">
        <f t="shared" si="16"/>
        <v>Faible</v>
      </c>
      <c r="AE16" s="312" t="str">
        <f t="shared" si="12"/>
        <v>2</v>
      </c>
      <c r="AF16" s="324">
        <f t="shared" si="13"/>
        <v>1</v>
      </c>
      <c r="AG16" s="312" t="str">
        <f t="shared" si="4"/>
        <v>20141058702B2</v>
      </c>
      <c r="AH16" s="314" t="str">
        <f t="shared" si="5"/>
        <v>Action cloturée</v>
      </c>
      <c r="AI16" s="315"/>
      <c r="AJ16" s="325">
        <v>41666</v>
      </c>
      <c r="AK16" s="298" t="s">
        <v>139</v>
      </c>
      <c r="AL16" s="325">
        <v>41666</v>
      </c>
      <c r="AM16" s="318">
        <f t="shared" si="6"/>
        <v>2</v>
      </c>
      <c r="AN16" s="318"/>
      <c r="AO16" s="319"/>
      <c r="AP16" s="318" t="e">
        <f>COUNTIF(#REF!,FALSE)</f>
        <v>#REF!</v>
      </c>
      <c r="AQ16" s="319">
        <f t="shared" si="17"/>
        <v>1</v>
      </c>
      <c r="AR16"/>
      <c r="AS16"/>
      <c r="AT16"/>
      <c r="AU16"/>
      <c r="AV16"/>
      <c r="AW16"/>
      <c r="AX16"/>
      <c r="AY16"/>
      <c r="AZ16"/>
      <c r="BA16"/>
      <c r="BB16"/>
      <c r="BC16"/>
      <c r="BD16"/>
      <c r="BE16"/>
      <c r="BF16"/>
      <c r="BG16"/>
      <c r="BH16"/>
      <c r="BI16"/>
      <c r="BJ16"/>
      <c r="BK16"/>
    </row>
    <row r="17" spans="1:63" s="12" customFormat="1" ht="34.15" customHeight="1">
      <c r="A17" s="13">
        <v>13</v>
      </c>
      <c r="B17" s="6">
        <v>41666</v>
      </c>
      <c r="C17" s="7">
        <f t="shared" si="0"/>
        <v>1</v>
      </c>
      <c r="D17" s="7">
        <f t="shared" si="1"/>
        <v>2014</v>
      </c>
      <c r="E17" s="92">
        <v>1058088</v>
      </c>
      <c r="F17" s="14">
        <v>30791</v>
      </c>
      <c r="G17" s="15">
        <v>31595</v>
      </c>
      <c r="H17" s="320" t="s">
        <v>1138</v>
      </c>
      <c r="I17" s="320" t="s">
        <v>520</v>
      </c>
      <c r="J17" s="321" t="s">
        <v>103</v>
      </c>
      <c r="K17" s="320" t="s">
        <v>775</v>
      </c>
      <c r="L17" s="298" t="s">
        <v>140</v>
      </c>
      <c r="M17" s="322">
        <v>150</v>
      </c>
      <c r="N17" s="322">
        <v>8000</v>
      </c>
      <c r="O17" s="322">
        <v>4000</v>
      </c>
      <c r="P17" s="300">
        <f t="shared" si="7"/>
        <v>1.8749999999999999E-2</v>
      </c>
      <c r="Q17" s="323">
        <v>2.0833333333333332E-2</v>
      </c>
      <c r="R17" s="323">
        <v>2.0833333333333332E-2</v>
      </c>
      <c r="S17" s="298" t="s">
        <v>141</v>
      </c>
      <c r="T17" s="303" t="s">
        <v>25</v>
      </c>
      <c r="U17" s="304" t="str">
        <f t="shared" si="2"/>
        <v>C</v>
      </c>
      <c r="V17" s="305" t="str">
        <f>VLOOKUP(T17,Codes!A$9:B$51,2,FALSE)</f>
        <v>Mauvaise impression sur le produit</v>
      </c>
      <c r="W17" s="305"/>
      <c r="X17" s="305"/>
      <c r="Y17" s="305"/>
      <c r="Z17" s="305"/>
      <c r="AA17" s="310">
        <v>1</v>
      </c>
      <c r="AB17" s="311" t="str">
        <f t="shared" si="15"/>
        <v>faible</v>
      </c>
      <c r="AC17" s="311" t="str">
        <f t="shared" si="10"/>
        <v>faible</v>
      </c>
      <c r="AD17" s="311" t="str">
        <f t="shared" si="16"/>
        <v>Faible</v>
      </c>
      <c r="AE17" s="312" t="str">
        <f t="shared" si="12"/>
        <v>2</v>
      </c>
      <c r="AF17" s="324">
        <f t="shared" si="13"/>
        <v>1</v>
      </c>
      <c r="AG17" s="312" t="str">
        <f t="shared" si="4"/>
        <v>20141058088C9</v>
      </c>
      <c r="AH17" s="314" t="str">
        <f>IF(AL17&lt;&gt;0,"Action cloturée",IF(AND(E17="HMO",AD29="Faible"),"",IF(AND(J17="HMO",AD29="Fort"),"Informer immédiatement le client pour connaitre la marche à suivre",IF(AND(J17="MO",AD29="Faible"),"",IF(AND(J17="MO",AD29="Fort"),"Tri par agence d'intérim et/ou fournisseur et FDNQ","")))))</f>
        <v>Action cloturée</v>
      </c>
      <c r="AI17" s="315"/>
      <c r="AJ17" s="325">
        <v>41666</v>
      </c>
      <c r="AK17" s="298" t="s">
        <v>142</v>
      </c>
      <c r="AL17" s="325">
        <v>41666</v>
      </c>
      <c r="AM17" s="318">
        <f t="shared" si="6"/>
        <v>1</v>
      </c>
      <c r="AN17" s="318"/>
      <c r="AO17" s="319"/>
      <c r="AP17" s="318" t="e">
        <f>COUNTIF(#REF!,FALSE)</f>
        <v>#REF!</v>
      </c>
      <c r="AQ17" s="319">
        <f t="shared" si="17"/>
        <v>1</v>
      </c>
      <c r="AR17"/>
      <c r="AS17"/>
      <c r="AT17"/>
      <c r="AU17"/>
      <c r="AV17"/>
      <c r="AW17"/>
      <c r="AX17"/>
      <c r="AY17"/>
      <c r="AZ17"/>
      <c r="BA17"/>
      <c r="BB17"/>
      <c r="BC17"/>
      <c r="BD17"/>
      <c r="BE17"/>
      <c r="BF17"/>
      <c r="BG17"/>
      <c r="BH17"/>
      <c r="BI17"/>
      <c r="BJ17"/>
      <c r="BK17"/>
    </row>
    <row r="18" spans="1:63" s="12" customFormat="1" ht="22.9" customHeight="1">
      <c r="A18" s="13">
        <v>14</v>
      </c>
      <c r="B18" s="6">
        <v>41666</v>
      </c>
      <c r="C18" s="7">
        <f t="shared" si="0"/>
        <v>1</v>
      </c>
      <c r="D18" s="7">
        <f t="shared" si="1"/>
        <v>2014</v>
      </c>
      <c r="E18" s="92">
        <v>1098711</v>
      </c>
      <c r="F18" s="14">
        <v>26830</v>
      </c>
      <c r="G18" s="14">
        <v>27235</v>
      </c>
      <c r="H18" s="320" t="s">
        <v>1647</v>
      </c>
      <c r="I18" s="321" t="s">
        <v>109</v>
      </c>
      <c r="J18" s="321" t="s">
        <v>103</v>
      </c>
      <c r="K18" s="321"/>
      <c r="L18" s="298" t="s">
        <v>143</v>
      </c>
      <c r="M18" s="322">
        <v>2</v>
      </c>
      <c r="N18" s="322">
        <v>3012</v>
      </c>
      <c r="O18" s="322">
        <v>1601</v>
      </c>
      <c r="P18" s="300">
        <f t="shared" si="7"/>
        <v>1</v>
      </c>
      <c r="Q18" s="323">
        <v>6.9444444444444441E-3</v>
      </c>
      <c r="R18" s="323">
        <v>6.9444444444444441E-3</v>
      </c>
      <c r="S18" s="298" t="s">
        <v>144</v>
      </c>
      <c r="T18" s="303" t="s">
        <v>27</v>
      </c>
      <c r="U18" s="304" t="str">
        <f t="shared" si="2"/>
        <v>C</v>
      </c>
      <c r="V18" s="305" t="str">
        <f>VLOOKUP(T18,Codes!A$9:B$51,2,FALSE)</f>
        <v>Manque tout ou partie des documents.</v>
      </c>
      <c r="W18" s="305"/>
      <c r="X18" s="305"/>
      <c r="Y18" s="305"/>
      <c r="Z18" s="305"/>
      <c r="AA18" s="310">
        <v>1</v>
      </c>
      <c r="AB18" s="311" t="str">
        <f t="shared" si="15"/>
        <v>faible</v>
      </c>
      <c r="AC18" s="311" t="str">
        <f t="shared" si="10"/>
        <v>fort</v>
      </c>
      <c r="AD18" s="311" t="str">
        <f t="shared" si="16"/>
        <v>Faible</v>
      </c>
      <c r="AE18" s="312" t="str">
        <f t="shared" si="12"/>
        <v>2</v>
      </c>
      <c r="AF18" s="324">
        <f t="shared" si="13"/>
        <v>1</v>
      </c>
      <c r="AG18" s="312" t="str">
        <f t="shared" si="4"/>
        <v>20141098711C10</v>
      </c>
      <c r="AH18" s="314" t="str">
        <f>IF(AL18&lt;&gt;0,"Action cloturée",IF(AND(E18="HMO",AD29="Faible"),"",IF(AND(J18="HMO",AD29="Fort"),"Informer immédiatement le client pour connaitre la marche à suivre",IF(AND(J18="MO",AD29="Faible"),"",IF(AND(J18="MO",AD29="Fort"),"Tri par agence d'intérim et/ou fournisseur et FDNQ","")))))</f>
        <v>Action cloturée</v>
      </c>
      <c r="AI18" s="315"/>
      <c r="AJ18" s="325">
        <v>41666</v>
      </c>
      <c r="AK18" s="298" t="s">
        <v>145</v>
      </c>
      <c r="AL18" s="325">
        <v>41666</v>
      </c>
      <c r="AM18" s="318">
        <f t="shared" si="6"/>
        <v>1</v>
      </c>
      <c r="AN18" s="318"/>
      <c r="AO18" s="319"/>
      <c r="AP18" s="318" t="e">
        <f>COUNTIF(#REF!,FALSE)</f>
        <v>#REF!</v>
      </c>
      <c r="AQ18" s="319">
        <f t="shared" si="17"/>
        <v>1</v>
      </c>
      <c r="AR18"/>
      <c r="AS18"/>
      <c r="AT18"/>
      <c r="AU18"/>
      <c r="AV18"/>
      <c r="AW18"/>
      <c r="AX18"/>
      <c r="AY18"/>
      <c r="AZ18"/>
      <c r="BA18"/>
      <c r="BB18"/>
      <c r="BC18"/>
      <c r="BD18"/>
      <c r="BE18"/>
      <c r="BF18"/>
      <c r="BG18"/>
      <c r="BH18"/>
      <c r="BI18"/>
      <c r="BJ18"/>
      <c r="BK18"/>
    </row>
    <row r="19" spans="1:63" s="12" customFormat="1" ht="34.15" customHeight="1">
      <c r="A19" s="13">
        <v>15</v>
      </c>
      <c r="B19" s="6">
        <v>41669</v>
      </c>
      <c r="C19" s="7">
        <f t="shared" si="0"/>
        <v>1</v>
      </c>
      <c r="D19" s="7">
        <f t="shared" si="1"/>
        <v>2014</v>
      </c>
      <c r="E19" s="92">
        <v>1057846</v>
      </c>
      <c r="F19" s="14">
        <v>30873</v>
      </c>
      <c r="G19" s="15">
        <v>31738</v>
      </c>
      <c r="H19" s="320" t="s">
        <v>1143</v>
      </c>
      <c r="I19" s="320" t="s">
        <v>1642</v>
      </c>
      <c r="J19" s="321" t="s">
        <v>103</v>
      </c>
      <c r="K19" s="320" t="s">
        <v>1642</v>
      </c>
      <c r="L19" s="298" t="s">
        <v>146</v>
      </c>
      <c r="M19" s="322">
        <v>4000</v>
      </c>
      <c r="N19" s="322">
        <v>4000</v>
      </c>
      <c r="O19" s="322">
        <v>4000</v>
      </c>
      <c r="P19" s="300">
        <f t="shared" si="7"/>
        <v>1</v>
      </c>
      <c r="Q19" s="323">
        <v>1.0416666666666666E-2</v>
      </c>
      <c r="R19" s="323">
        <v>1.0416666666666666E-2</v>
      </c>
      <c r="S19" s="298" t="s">
        <v>147</v>
      </c>
      <c r="T19" s="303" t="s">
        <v>26</v>
      </c>
      <c r="U19" s="304" t="str">
        <f t="shared" si="2"/>
        <v>C</v>
      </c>
      <c r="V19" s="305" t="str">
        <f>VLOOKUP(T19,Codes!A$9:B$51,2,FALSE)</f>
        <v>Conditionnement inadapté</v>
      </c>
      <c r="W19" s="305"/>
      <c r="X19" s="305"/>
      <c r="Y19" s="305"/>
      <c r="Z19" s="305"/>
      <c r="AA19" s="310">
        <v>3</v>
      </c>
      <c r="AB19" s="311" t="str">
        <f t="shared" si="15"/>
        <v>fort</v>
      </c>
      <c r="AC19" s="311" t="str">
        <f t="shared" si="10"/>
        <v>fort</v>
      </c>
      <c r="AD19" s="311" t="str">
        <f t="shared" si="16"/>
        <v>Fort</v>
      </c>
      <c r="AE19" s="312" t="str">
        <f t="shared" si="12"/>
        <v>5</v>
      </c>
      <c r="AF19" s="324">
        <f t="shared" si="13"/>
        <v>2</v>
      </c>
      <c r="AG19" s="312" t="str">
        <f t="shared" si="4"/>
        <v>20141057846C8</v>
      </c>
      <c r="AH19" s="314" t="str">
        <f>IF(AL19&lt;&gt;0,"Action cloturée",IF(AND(E19="HMO",AD29="Faible"),"",IF(AND(J19="HMO",AD29="Fort"),"Informer immédiatement le client pour connaitre la marche à suivre",IF(AND(J19="MO",AD29="Faible"),"",IF(AND(J19="MO",AD29="Fort"),"Tri par agence d'intérim et/ou fournisseur et FDNQ","")))))</f>
        <v>Action cloturée</v>
      </c>
      <c r="AI19" s="315"/>
      <c r="AJ19" s="325">
        <v>41669</v>
      </c>
      <c r="AK19" s="298" t="s">
        <v>148</v>
      </c>
      <c r="AL19" s="325">
        <v>41698</v>
      </c>
      <c r="AM19" s="318">
        <f t="shared" si="6"/>
        <v>22</v>
      </c>
      <c r="AN19" s="318"/>
      <c r="AO19" s="319"/>
      <c r="AP19" s="318" t="e">
        <f>COUNTIF(#REF!,FALSE)</f>
        <v>#REF!</v>
      </c>
      <c r="AQ19" s="319">
        <f t="shared" si="17"/>
        <v>2</v>
      </c>
      <c r="AR19"/>
      <c r="AS19"/>
      <c r="AT19"/>
      <c r="AU19"/>
      <c r="AV19"/>
      <c r="AW19"/>
      <c r="AX19"/>
      <c r="AY19"/>
      <c r="AZ19"/>
      <c r="BA19"/>
      <c r="BB19"/>
      <c r="BC19"/>
      <c r="BD19"/>
      <c r="BE19"/>
      <c r="BF19"/>
      <c r="BG19"/>
      <c r="BH19"/>
      <c r="BI19"/>
      <c r="BJ19"/>
      <c r="BK19"/>
    </row>
    <row r="20" spans="1:63" s="12" customFormat="1" ht="34.15" customHeight="1">
      <c r="A20" s="13">
        <v>16</v>
      </c>
      <c r="B20" s="6">
        <v>41669</v>
      </c>
      <c r="C20" s="7">
        <f t="shared" si="0"/>
        <v>1</v>
      </c>
      <c r="D20" s="7">
        <f t="shared" si="1"/>
        <v>2014</v>
      </c>
      <c r="E20" s="92">
        <v>1057847</v>
      </c>
      <c r="F20" s="14">
        <v>30873</v>
      </c>
      <c r="G20" s="15">
        <v>31738</v>
      </c>
      <c r="H20" s="320" t="s">
        <v>1143</v>
      </c>
      <c r="I20" s="320" t="s">
        <v>1642</v>
      </c>
      <c r="J20" s="320" t="s">
        <v>103</v>
      </c>
      <c r="K20" s="320" t="s">
        <v>1642</v>
      </c>
      <c r="L20" s="298" t="s">
        <v>146</v>
      </c>
      <c r="M20" s="322">
        <v>3000</v>
      </c>
      <c r="N20" s="322">
        <v>3000</v>
      </c>
      <c r="O20" s="322">
        <v>3000</v>
      </c>
      <c r="P20" s="300">
        <f t="shared" si="7"/>
        <v>1</v>
      </c>
      <c r="Q20" s="323">
        <v>1.0416666666666666E-2</v>
      </c>
      <c r="R20" s="323">
        <v>1.0416666666666666E-2</v>
      </c>
      <c r="S20" s="298" t="s">
        <v>149</v>
      </c>
      <c r="T20" s="303" t="s">
        <v>26</v>
      </c>
      <c r="U20" s="304" t="str">
        <f t="shared" si="2"/>
        <v>C</v>
      </c>
      <c r="V20" s="305" t="str">
        <f>VLOOKUP(T20,Codes!A$9:B$51,2,FALSE)</f>
        <v>Conditionnement inadapté</v>
      </c>
      <c r="W20" s="305"/>
      <c r="X20" s="305"/>
      <c r="Y20" s="305"/>
      <c r="Z20" s="305"/>
      <c r="AA20" s="310">
        <v>1</v>
      </c>
      <c r="AB20" s="311" t="str">
        <f t="shared" si="15"/>
        <v>faible</v>
      </c>
      <c r="AC20" s="311" t="str">
        <f t="shared" si="10"/>
        <v>fort</v>
      </c>
      <c r="AD20" s="311" t="str">
        <f t="shared" si="16"/>
        <v>Faible</v>
      </c>
      <c r="AE20" s="312" t="str">
        <f t="shared" si="12"/>
        <v>2</v>
      </c>
      <c r="AF20" s="324">
        <f t="shared" si="13"/>
        <v>2</v>
      </c>
      <c r="AG20" s="312" t="str">
        <f t="shared" si="4"/>
        <v>20141057847C8</v>
      </c>
      <c r="AH20" s="314" t="str">
        <f>IF(AL20&lt;&gt;0,"Action cloturée",IF(AND(E20="HMO",AD29="Faible"),"",IF(AND(J20="HMO",AD29="Fort"),"Informer immédiatement le client pour connaitre la marche à suivre",IF(AND(J20="MO",AD29="Faible"),"",IF(AND(J20="MO",AD29="Fort"),"Tri par agence d'intérim et/ou fournisseur et FDNQ","")))))</f>
        <v>Action cloturée</v>
      </c>
      <c r="AI20" s="315"/>
      <c r="AJ20" s="325">
        <v>41669</v>
      </c>
      <c r="AK20" s="298" t="s">
        <v>148</v>
      </c>
      <c r="AL20" s="325">
        <v>41698</v>
      </c>
      <c r="AM20" s="318">
        <f t="shared" si="6"/>
        <v>22</v>
      </c>
      <c r="AN20" s="318"/>
      <c r="AO20" s="319"/>
      <c r="AP20" s="318" t="e">
        <f>COUNTIF(#REF!,FALSE)</f>
        <v>#REF!</v>
      </c>
      <c r="AQ20" s="319">
        <f t="shared" si="17"/>
        <v>2</v>
      </c>
      <c r="AR20"/>
      <c r="AS20"/>
      <c r="AT20"/>
      <c r="AU20"/>
      <c r="AV20"/>
      <c r="AW20"/>
      <c r="AX20"/>
      <c r="AY20"/>
      <c r="AZ20"/>
      <c r="BA20"/>
      <c r="BB20"/>
      <c r="BC20"/>
      <c r="BD20"/>
      <c r="BE20"/>
      <c r="BF20"/>
      <c r="BG20"/>
      <c r="BH20"/>
      <c r="BI20"/>
      <c r="BJ20"/>
      <c r="BK20"/>
    </row>
    <row r="21" spans="1:63" s="12" customFormat="1" ht="45.6" customHeight="1">
      <c r="A21" s="13">
        <v>17</v>
      </c>
      <c r="B21" s="6">
        <v>41675</v>
      </c>
      <c r="C21" s="7">
        <f t="shared" si="0"/>
        <v>2</v>
      </c>
      <c r="D21" s="7">
        <f t="shared" si="1"/>
        <v>2014</v>
      </c>
      <c r="E21" s="92">
        <v>1198332</v>
      </c>
      <c r="F21" s="14">
        <v>26657</v>
      </c>
      <c r="G21" s="14">
        <v>27612</v>
      </c>
      <c r="H21" s="320" t="s">
        <v>1143</v>
      </c>
      <c r="I21" s="321" t="s">
        <v>151</v>
      </c>
      <c r="J21" s="321" t="s">
        <v>90</v>
      </c>
      <c r="K21" s="321" t="s">
        <v>98</v>
      </c>
      <c r="L21" s="298" t="s">
        <v>150</v>
      </c>
      <c r="M21" s="322">
        <v>45</v>
      </c>
      <c r="N21" s="322">
        <v>5000</v>
      </c>
      <c r="O21" s="322">
        <v>0</v>
      </c>
      <c r="P21" s="300">
        <f t="shared" si="7"/>
        <v>8.9999999999999993E-3</v>
      </c>
      <c r="Q21" s="323">
        <v>1.3888888888888888E-2</v>
      </c>
      <c r="R21" s="323">
        <v>2.0833333333333332E-2</v>
      </c>
      <c r="S21" s="298" t="s">
        <v>152</v>
      </c>
      <c r="T21" s="303" t="s">
        <v>41</v>
      </c>
      <c r="U21" s="304" t="str">
        <f t="shared" si="2"/>
        <v>C</v>
      </c>
      <c r="V21" s="305" t="str">
        <f>VLOOKUP(T21,Codes!A$9:B$51,2,FALSE)</f>
        <v>Produits collés entre eux</v>
      </c>
      <c r="W21" s="305"/>
      <c r="X21" s="305"/>
      <c r="Y21" s="305"/>
      <c r="Z21" s="305"/>
      <c r="AA21" s="310">
        <v>1</v>
      </c>
      <c r="AB21" s="311" t="str">
        <f t="shared" si="15"/>
        <v>faible</v>
      </c>
      <c r="AC21" s="311" t="str">
        <f t="shared" si="10"/>
        <v>faible</v>
      </c>
      <c r="AD21" s="311" t="str">
        <f t="shared" si="16"/>
        <v>Faible</v>
      </c>
      <c r="AE21" s="312" t="str">
        <f t="shared" si="12"/>
        <v>2</v>
      </c>
      <c r="AF21" s="324">
        <f t="shared" si="13"/>
        <v>1</v>
      </c>
      <c r="AG21" s="312" t="str">
        <f t="shared" si="4"/>
        <v>20141198332C3</v>
      </c>
      <c r="AH21" s="314" t="str">
        <f>IF(AL21&lt;&gt;0,"Action cloturée",IF(AND(E21="HMO",AD29="Faible"),"",IF(AND(J21="HMO",AD29="Fort"),"Informer immédiatement le client pour connaitre la marche à suivre",IF(AND(J21="MO",AD29="Faible"),"",IF(AND(J21="MO",AD29="Fort"),"Tri par agence d'intérim et/ou fournisseur et FDNQ","")))))</f>
        <v>Action cloturée</v>
      </c>
      <c r="AI21" s="315"/>
      <c r="AJ21" s="325">
        <v>41675</v>
      </c>
      <c r="AK21" s="298" t="s">
        <v>153</v>
      </c>
      <c r="AL21" s="325">
        <v>41676</v>
      </c>
      <c r="AM21" s="318">
        <f t="shared" si="6"/>
        <v>2</v>
      </c>
      <c r="AN21" s="318"/>
      <c r="AO21" s="319"/>
      <c r="AP21" s="318" t="e">
        <f>COUNTIF(#REF!,FALSE)</f>
        <v>#REF!</v>
      </c>
      <c r="AQ21" s="319">
        <f t="shared" si="17"/>
        <v>1</v>
      </c>
      <c r="AR21"/>
      <c r="AS21"/>
      <c r="AT21"/>
      <c r="AU21"/>
      <c r="AV21"/>
      <c r="AW21"/>
      <c r="AX21"/>
      <c r="AY21"/>
      <c r="AZ21"/>
      <c r="BA21"/>
      <c r="BB21"/>
      <c r="BC21"/>
      <c r="BD21"/>
      <c r="BE21"/>
      <c r="BF21"/>
      <c r="BG21"/>
      <c r="BH21"/>
      <c r="BI21"/>
      <c r="BJ21"/>
      <c r="BK21"/>
    </row>
    <row r="22" spans="1:63" s="12" customFormat="1" ht="34.15" customHeight="1">
      <c r="A22" s="13">
        <v>18</v>
      </c>
      <c r="B22" s="6">
        <v>41674</v>
      </c>
      <c r="C22" s="7">
        <f t="shared" si="0"/>
        <v>2</v>
      </c>
      <c r="D22" s="7">
        <f t="shared" si="1"/>
        <v>2014</v>
      </c>
      <c r="E22" s="92">
        <v>1233115</v>
      </c>
      <c r="F22" s="14">
        <v>29610</v>
      </c>
      <c r="G22" s="15">
        <v>30692</v>
      </c>
      <c r="H22" s="320" t="s">
        <v>94</v>
      </c>
      <c r="I22" s="320" t="s">
        <v>91</v>
      </c>
      <c r="J22" s="321" t="s">
        <v>90</v>
      </c>
      <c r="K22" s="320" t="s">
        <v>765</v>
      </c>
      <c r="L22" s="298" t="s">
        <v>95</v>
      </c>
      <c r="M22" s="322">
        <v>1000</v>
      </c>
      <c r="N22" s="322">
        <v>500000</v>
      </c>
      <c r="O22" s="322">
        <v>324000</v>
      </c>
      <c r="P22" s="300">
        <f t="shared" si="7"/>
        <v>2E-3</v>
      </c>
      <c r="Q22" s="323">
        <v>4.1666666666666664E-2</v>
      </c>
      <c r="R22" s="323">
        <v>4.1666666666666664E-2</v>
      </c>
      <c r="S22" s="298" t="s">
        <v>155</v>
      </c>
      <c r="T22" s="303" t="s">
        <v>28</v>
      </c>
      <c r="U22" s="304" t="str">
        <f t="shared" si="2"/>
        <v>B</v>
      </c>
      <c r="V22" s="305" t="str">
        <f>VLOOKUP(T22,Codes!A$9:B$51,2,FALSE)</f>
        <v>Produit inadapté au processus</v>
      </c>
      <c r="W22" s="305"/>
      <c r="X22" s="305"/>
      <c r="Y22" s="305"/>
      <c r="Z22" s="305"/>
      <c r="AA22" s="310">
        <v>1</v>
      </c>
      <c r="AB22" s="311" t="str">
        <f t="shared" si="15"/>
        <v>faible</v>
      </c>
      <c r="AC22" s="311" t="str">
        <f t="shared" si="10"/>
        <v>faible</v>
      </c>
      <c r="AD22" s="311" t="str">
        <f t="shared" si="16"/>
        <v>Faible</v>
      </c>
      <c r="AE22" s="312" t="str">
        <f t="shared" si="12"/>
        <v>2</v>
      </c>
      <c r="AF22" s="324">
        <f t="shared" si="13"/>
        <v>1</v>
      </c>
      <c r="AG22" s="312" t="str">
        <f t="shared" si="4"/>
        <v>20141233115B2</v>
      </c>
      <c r="AH22" s="314" t="str">
        <f>IF(AL22&lt;&gt;0,"Action cloturée",IF(AND(E22="HMO",AD29="Faible"),"",IF(AND(J22="HMO",AD29="Fort"),"Informer immédiatement le client pour connaitre la marche à suivre",IF(AND(J22="MO",AD29="Faible"),"",IF(AND(J22="MO",AD29="Fort"),"Tri par agence d'intérim et/ou fournisseur et FDNQ","")))))</f>
        <v>Action cloturée</v>
      </c>
      <c r="AI22" s="315" t="s">
        <v>156</v>
      </c>
      <c r="AJ22" s="325">
        <v>41675</v>
      </c>
      <c r="AK22" s="298" t="s">
        <v>157</v>
      </c>
      <c r="AL22" s="325">
        <v>41728</v>
      </c>
      <c r="AM22" s="318">
        <f t="shared" si="6"/>
        <v>39</v>
      </c>
      <c r="AN22" s="318"/>
      <c r="AO22" s="319"/>
      <c r="AP22" s="318" t="e">
        <f>COUNTIF(#REF!,FALSE)</f>
        <v>#REF!</v>
      </c>
      <c r="AQ22" s="319">
        <f t="shared" si="17"/>
        <v>1</v>
      </c>
      <c r="AR22"/>
      <c r="AS22"/>
      <c r="AT22"/>
      <c r="AU22"/>
      <c r="AV22"/>
      <c r="AW22"/>
      <c r="AX22"/>
      <c r="AY22"/>
      <c r="AZ22"/>
      <c r="BA22"/>
      <c r="BB22"/>
      <c r="BC22"/>
      <c r="BD22"/>
      <c r="BE22"/>
      <c r="BF22"/>
      <c r="BG22"/>
      <c r="BH22"/>
      <c r="BI22"/>
      <c r="BJ22"/>
      <c r="BK22"/>
    </row>
    <row r="23" spans="1:63" s="12" customFormat="1" ht="22.9" customHeight="1">
      <c r="A23" s="13">
        <v>19</v>
      </c>
      <c r="B23" s="6">
        <v>41676</v>
      </c>
      <c r="C23" s="7">
        <f t="shared" si="0"/>
        <v>2</v>
      </c>
      <c r="D23" s="7">
        <f t="shared" si="1"/>
        <v>2014</v>
      </c>
      <c r="E23" s="92">
        <v>1124294</v>
      </c>
      <c r="F23" s="14">
        <v>30983</v>
      </c>
      <c r="G23" s="15">
        <v>140205</v>
      </c>
      <c r="H23" s="320" t="s">
        <v>1143</v>
      </c>
      <c r="I23" s="320" t="s">
        <v>158</v>
      </c>
      <c r="J23" s="321" t="s">
        <v>103</v>
      </c>
      <c r="K23" s="320" t="s">
        <v>159</v>
      </c>
      <c r="L23" s="298" t="s">
        <v>1152</v>
      </c>
      <c r="M23" s="322">
        <v>6661</v>
      </c>
      <c r="N23" s="322">
        <v>6661</v>
      </c>
      <c r="O23" s="322">
        <v>6661</v>
      </c>
      <c r="P23" s="300">
        <f t="shared" si="7"/>
        <v>1</v>
      </c>
      <c r="Q23" s="323">
        <v>1.0416666666666666E-2</v>
      </c>
      <c r="R23" s="323">
        <v>6.9444444444444441E-3</v>
      </c>
      <c r="S23" s="298" t="s">
        <v>160</v>
      </c>
      <c r="T23" s="303" t="s">
        <v>86</v>
      </c>
      <c r="U23" s="304" t="str">
        <f t="shared" si="2"/>
        <v>C</v>
      </c>
      <c r="V23" s="305" t="str">
        <f>VLOOKUP(T23,Codes!A$9:B$51,2,FALSE)</f>
        <v>Quantité livrée non conforme au document.</v>
      </c>
      <c r="W23" s="305"/>
      <c r="X23" s="305"/>
      <c r="Y23" s="305"/>
      <c r="Z23" s="305"/>
      <c r="AA23" s="310">
        <v>1</v>
      </c>
      <c r="AB23" s="311" t="str">
        <f t="shared" si="15"/>
        <v>faible</v>
      </c>
      <c r="AC23" s="311" t="str">
        <f t="shared" si="10"/>
        <v>fort</v>
      </c>
      <c r="AD23" s="311" t="str">
        <f t="shared" si="16"/>
        <v>Faible</v>
      </c>
      <c r="AE23" s="312" t="str">
        <f t="shared" si="12"/>
        <v>2</v>
      </c>
      <c r="AF23" s="324">
        <f t="shared" si="13"/>
        <v>1</v>
      </c>
      <c r="AG23" s="312" t="str">
        <f t="shared" si="4"/>
        <v>20141124294C11</v>
      </c>
      <c r="AH23" s="314" t="str">
        <f>IF(AL23&lt;&gt;0,"Action cloturée",IF(AND(E23="HMO",AD29="Faible"),"",IF(AND(J23="HMO",AD29="Fort"),"Informer immédiatement le client pour connaitre la marche à suivre",IF(AND(J23="MO",AD29="Faible"),"",IF(AND(J23="MO",AD29="Fort"),"Tri par agence d'intérim et/ou fournisseur et FDNQ","")))))</f>
        <v>Action cloturée</v>
      </c>
      <c r="AI23" s="315"/>
      <c r="AJ23" s="325">
        <v>41676</v>
      </c>
      <c r="AK23" s="298" t="s">
        <v>148</v>
      </c>
      <c r="AL23" s="325">
        <v>41677</v>
      </c>
      <c r="AM23" s="318">
        <f t="shared" si="6"/>
        <v>2</v>
      </c>
      <c r="AN23" s="318"/>
      <c r="AO23" s="319"/>
      <c r="AP23" s="318" t="e">
        <f>COUNTIF(#REF!,FALSE)</f>
        <v>#REF!</v>
      </c>
      <c r="AQ23" s="319">
        <f t="shared" si="17"/>
        <v>1</v>
      </c>
      <c r="AR23"/>
      <c r="AS23"/>
      <c r="AT23"/>
      <c r="AU23"/>
      <c r="AV23"/>
      <c r="AW23"/>
      <c r="AX23"/>
      <c r="AY23"/>
      <c r="AZ23"/>
      <c r="BA23"/>
      <c r="BB23"/>
      <c r="BC23"/>
      <c r="BD23"/>
      <c r="BE23"/>
      <c r="BF23"/>
      <c r="BG23"/>
      <c r="BH23"/>
      <c r="BI23"/>
      <c r="BJ23"/>
      <c r="BK23"/>
    </row>
    <row r="24" spans="1:63" s="12" customFormat="1" ht="22.9" customHeight="1">
      <c r="A24" s="13">
        <v>20</v>
      </c>
      <c r="B24" s="6">
        <v>41677</v>
      </c>
      <c r="C24" s="7">
        <f t="shared" si="0"/>
        <v>2</v>
      </c>
      <c r="D24" s="7">
        <f t="shared" si="1"/>
        <v>2014</v>
      </c>
      <c r="E24" s="92">
        <v>1150634</v>
      </c>
      <c r="F24" s="14">
        <v>26817</v>
      </c>
      <c r="G24" s="15">
        <v>27223</v>
      </c>
      <c r="H24" s="320" t="s">
        <v>1647</v>
      </c>
      <c r="I24" s="320" t="s">
        <v>1245</v>
      </c>
      <c r="J24" s="321" t="s">
        <v>103</v>
      </c>
      <c r="K24" s="320"/>
      <c r="L24" s="298" t="s">
        <v>39</v>
      </c>
      <c r="M24" s="322">
        <v>2</v>
      </c>
      <c r="N24" s="322">
        <v>6352</v>
      </c>
      <c r="O24" s="322">
        <v>3880</v>
      </c>
      <c r="P24" s="300">
        <f t="shared" si="7"/>
        <v>3.1486146095717883E-4</v>
      </c>
      <c r="Q24" s="323">
        <v>6.9444444444444441E-3</v>
      </c>
      <c r="R24" s="323">
        <v>6.9444444444444441E-3</v>
      </c>
      <c r="S24" s="298" t="s">
        <v>162</v>
      </c>
      <c r="T24" s="303" t="s">
        <v>32</v>
      </c>
      <c r="U24" s="304" t="str">
        <f t="shared" si="2"/>
        <v>C</v>
      </c>
      <c r="V24" s="305" t="str">
        <f>VLOOKUP(T24,Codes!A$9:B$51,2,FALSE)</f>
        <v>produit déchiré, abimé dans l'emballage.</v>
      </c>
      <c r="W24" s="305"/>
      <c r="X24" s="305"/>
      <c r="Y24" s="305"/>
      <c r="Z24" s="305"/>
      <c r="AA24" s="310">
        <v>1</v>
      </c>
      <c r="AB24" s="311" t="str">
        <f t="shared" si="15"/>
        <v>faible</v>
      </c>
      <c r="AC24" s="311" t="str">
        <f t="shared" si="10"/>
        <v>faible</v>
      </c>
      <c r="AD24" s="311" t="str">
        <f t="shared" si="16"/>
        <v>Faible</v>
      </c>
      <c r="AE24" s="312" t="str">
        <f t="shared" si="12"/>
        <v>2</v>
      </c>
      <c r="AF24" s="324">
        <f t="shared" si="13"/>
        <v>3</v>
      </c>
      <c r="AG24" s="312" t="str">
        <f t="shared" si="4"/>
        <v>20141150634C7</v>
      </c>
      <c r="AH24" s="314" t="str">
        <f>IF(AL24&lt;&gt;0,"Action cloturée",IF(AND(E24="HMO",AD29="Faible"),"",IF(AND(J24="HMO",AD29="Fort"),"Informer immédiatement le client pour connaitre la marche à suivre",IF(AND(J24="MO",AD29="Faible"),"",IF(AND(J24="MO",AD29="Fort"),"Tri par agence d'intérim et/ou fournisseur et FDNQ","")))))</f>
        <v>Action cloturée</v>
      </c>
      <c r="AI24" s="315"/>
      <c r="AJ24" s="325" t="s">
        <v>163</v>
      </c>
      <c r="AK24" s="298" t="s">
        <v>105</v>
      </c>
      <c r="AL24" s="325">
        <v>41677</v>
      </c>
      <c r="AM24" s="318">
        <f t="shared" si="6"/>
        <v>1</v>
      </c>
      <c r="AN24" s="318"/>
      <c r="AO24" s="319"/>
      <c r="AP24" s="318" t="e">
        <f>COUNTIF(#REF!,FALSE)</f>
        <v>#REF!</v>
      </c>
      <c r="AQ24" s="319">
        <f t="shared" si="17"/>
        <v>3</v>
      </c>
      <c r="AR24"/>
      <c r="AS24"/>
      <c r="AT24"/>
      <c r="AU24"/>
      <c r="AV24"/>
      <c r="AW24"/>
      <c r="AX24"/>
      <c r="AY24"/>
      <c r="AZ24"/>
      <c r="BA24"/>
      <c r="BB24"/>
      <c r="BC24"/>
      <c r="BD24"/>
      <c r="BE24"/>
      <c r="BF24"/>
      <c r="BG24"/>
      <c r="BH24"/>
      <c r="BI24"/>
      <c r="BJ24"/>
      <c r="BK24"/>
    </row>
    <row r="25" spans="1:63" s="12" customFormat="1" ht="22.9" customHeight="1">
      <c r="A25" s="13">
        <v>21</v>
      </c>
      <c r="B25" s="6">
        <v>41676</v>
      </c>
      <c r="C25" s="7">
        <f t="shared" si="0"/>
        <v>2</v>
      </c>
      <c r="D25" s="7">
        <f t="shared" si="1"/>
        <v>2014</v>
      </c>
      <c r="E25" s="92">
        <v>1133365</v>
      </c>
      <c r="F25" s="14">
        <v>30986</v>
      </c>
      <c r="G25" s="15">
        <v>140206</v>
      </c>
      <c r="H25" s="320" t="s">
        <v>1143</v>
      </c>
      <c r="I25" s="320" t="s">
        <v>1643</v>
      </c>
      <c r="J25" s="321" t="s">
        <v>103</v>
      </c>
      <c r="K25" s="320"/>
      <c r="L25" s="298" t="s">
        <v>164</v>
      </c>
      <c r="M25" s="322">
        <v>180000</v>
      </c>
      <c r="N25" s="322">
        <v>180000</v>
      </c>
      <c r="O25" s="322">
        <v>180000</v>
      </c>
      <c r="P25" s="300">
        <f t="shared" si="7"/>
        <v>1</v>
      </c>
      <c r="Q25" s="323">
        <v>4.1666666666666664E-2</v>
      </c>
      <c r="R25" s="323">
        <v>6.9444444444444441E-3</v>
      </c>
      <c r="S25" s="298" t="s">
        <v>165</v>
      </c>
      <c r="T25" s="303" t="s">
        <v>26</v>
      </c>
      <c r="U25" s="304" t="str">
        <f t="shared" si="2"/>
        <v>C</v>
      </c>
      <c r="V25" s="305" t="str">
        <f>VLOOKUP(T25,Codes!A$9:B$51,2,FALSE)</f>
        <v>Conditionnement inadapté</v>
      </c>
      <c r="W25" s="305"/>
      <c r="X25" s="305"/>
      <c r="Y25" s="305"/>
      <c r="Z25" s="305"/>
      <c r="AA25" s="310">
        <v>1</v>
      </c>
      <c r="AB25" s="311" t="str">
        <f t="shared" si="15"/>
        <v>faible</v>
      </c>
      <c r="AC25" s="311" t="str">
        <f t="shared" si="10"/>
        <v>fort</v>
      </c>
      <c r="AD25" s="311" t="str">
        <f t="shared" si="16"/>
        <v>Faible</v>
      </c>
      <c r="AE25" s="312" t="str">
        <f t="shared" si="12"/>
        <v>2</v>
      </c>
      <c r="AF25" s="324">
        <f t="shared" si="13"/>
        <v>1</v>
      </c>
      <c r="AG25" s="312" t="str">
        <f t="shared" si="4"/>
        <v>20141133365C8</v>
      </c>
      <c r="AH25" s="314" t="str">
        <f>IF(AL25&lt;&gt;0,"Action cloturée",IF(AND(E25="HMO",AD29="Faible"),"",IF(AND(J25="HMO",AD29="Fort"),"Informer immédiatement le client pour connaitre la marche à suivre",IF(AND(J25="MO",AD29="Faible"),"",IF(AND(J25="MO",AD29="Fort"),"Tri par agence d'intérim et/ou fournisseur et FDNQ","")))))</f>
        <v>Action cloturée</v>
      </c>
      <c r="AI25" s="315"/>
      <c r="AJ25" s="325">
        <v>41677</v>
      </c>
      <c r="AK25" s="298" t="s">
        <v>166</v>
      </c>
      <c r="AL25" s="325">
        <v>41677</v>
      </c>
      <c r="AM25" s="318">
        <f t="shared" si="6"/>
        <v>2</v>
      </c>
      <c r="AN25" s="318"/>
      <c r="AO25" s="319"/>
      <c r="AP25" s="318" t="e">
        <f>COUNTIF(#REF!,FALSE)</f>
        <v>#REF!</v>
      </c>
      <c r="AQ25" s="319">
        <f t="shared" si="17"/>
        <v>1</v>
      </c>
      <c r="AR25"/>
      <c r="AS25"/>
      <c r="AT25"/>
      <c r="AU25"/>
      <c r="AV25"/>
      <c r="AW25"/>
      <c r="AX25"/>
      <c r="AY25"/>
      <c r="AZ25"/>
      <c r="BA25"/>
      <c r="BB25"/>
      <c r="BC25"/>
      <c r="BD25"/>
      <c r="BE25"/>
      <c r="BF25"/>
      <c r="BG25"/>
      <c r="BH25"/>
      <c r="BI25"/>
      <c r="BJ25"/>
      <c r="BK25"/>
    </row>
    <row r="26" spans="1:63" s="12" customFormat="1" ht="39.6" customHeight="1">
      <c r="A26" s="13">
        <v>22</v>
      </c>
      <c r="B26" s="6">
        <v>41677</v>
      </c>
      <c r="C26" s="7">
        <f t="shared" si="0"/>
        <v>2</v>
      </c>
      <c r="D26" s="7">
        <f t="shared" si="1"/>
        <v>2014</v>
      </c>
      <c r="E26" s="92">
        <v>1058038</v>
      </c>
      <c r="F26" s="14">
        <v>21867</v>
      </c>
      <c r="G26" s="15">
        <v>131014</v>
      </c>
      <c r="H26" s="320" t="s">
        <v>94</v>
      </c>
      <c r="I26" s="320" t="s">
        <v>167</v>
      </c>
      <c r="J26" s="321" t="s">
        <v>103</v>
      </c>
      <c r="K26" s="320"/>
      <c r="L26" s="298" t="s">
        <v>168</v>
      </c>
      <c r="M26" s="322">
        <v>1000</v>
      </c>
      <c r="N26" s="322">
        <v>210000</v>
      </c>
      <c r="O26" s="322">
        <v>208000</v>
      </c>
      <c r="P26" s="300">
        <f t="shared" si="7"/>
        <v>4.7619047619047623E-3</v>
      </c>
      <c r="Q26" s="323">
        <v>1.0416666666666666E-2</v>
      </c>
      <c r="R26" s="323">
        <v>3.4722222222222224E-2</v>
      </c>
      <c r="S26" s="298" t="s">
        <v>169</v>
      </c>
      <c r="T26" s="303" t="s">
        <v>32</v>
      </c>
      <c r="U26" s="304" t="str">
        <f t="shared" si="2"/>
        <v>C</v>
      </c>
      <c r="V26" s="305" t="str">
        <f>VLOOKUP(T26,Codes!A$9:B$51,2,FALSE)</f>
        <v>produit déchiré, abimé dans l'emballage.</v>
      </c>
      <c r="W26" s="305"/>
      <c r="X26" s="305"/>
      <c r="Y26" s="305"/>
      <c r="Z26" s="305"/>
      <c r="AA26" s="310">
        <v>1</v>
      </c>
      <c r="AB26" s="311" t="str">
        <f t="shared" si="15"/>
        <v>faible</v>
      </c>
      <c r="AC26" s="311" t="str">
        <f t="shared" si="10"/>
        <v>faible</v>
      </c>
      <c r="AD26" s="311" t="str">
        <f t="shared" si="16"/>
        <v>Faible</v>
      </c>
      <c r="AE26" s="312" t="str">
        <f t="shared" si="12"/>
        <v>2</v>
      </c>
      <c r="AF26" s="324">
        <f t="shared" si="13"/>
        <v>1</v>
      </c>
      <c r="AG26" s="312" t="str">
        <f t="shared" si="4"/>
        <v>20141058038C7</v>
      </c>
      <c r="AH26" s="314" t="str">
        <f>IF(AL26&lt;&gt;0,"Action cloturée",IF(AND(E26="HMO",AD29="Faible"),"",IF(AND(J26="HMO",AD29="Fort"),"Informer immédiatement le client pour connaitre la marche à suivre",IF(AND(J26="MO",AD29="Faible"),"",IF(AND(J26="MO",AD29="Fort"),"Tri par agence d'intérim et/ou fournisseur et FDNQ","")))))</f>
        <v>Action cloturée</v>
      </c>
      <c r="AI26" s="315" t="s">
        <v>173</v>
      </c>
      <c r="AJ26" s="325">
        <v>41680</v>
      </c>
      <c r="AK26" s="298" t="s">
        <v>170</v>
      </c>
      <c r="AL26" s="325">
        <v>41683</v>
      </c>
      <c r="AM26" s="318">
        <f t="shared" si="6"/>
        <v>5</v>
      </c>
      <c r="AN26" s="318"/>
      <c r="AO26" s="319"/>
      <c r="AP26" s="318" t="e">
        <f>COUNTIF(#REF!,FALSE)</f>
        <v>#REF!</v>
      </c>
      <c r="AQ26" s="319">
        <f t="shared" si="17"/>
        <v>1</v>
      </c>
      <c r="AR26"/>
      <c r="AS26"/>
      <c r="AT26"/>
      <c r="AU26"/>
      <c r="AV26"/>
      <c r="AW26"/>
      <c r="AX26"/>
      <c r="AY26"/>
      <c r="AZ26"/>
      <c r="BA26"/>
      <c r="BB26"/>
      <c r="BC26"/>
      <c r="BD26"/>
      <c r="BE26"/>
      <c r="BF26"/>
      <c r="BG26"/>
      <c r="BH26"/>
      <c r="BI26"/>
      <c r="BJ26"/>
      <c r="BK26"/>
    </row>
    <row r="27" spans="1:63" s="12" customFormat="1" ht="39.6" customHeight="1">
      <c r="A27" s="13">
        <v>23</v>
      </c>
      <c r="B27" s="6">
        <v>41677</v>
      </c>
      <c r="C27" s="7">
        <f t="shared" si="0"/>
        <v>2</v>
      </c>
      <c r="D27" s="7">
        <f t="shared" si="1"/>
        <v>2014</v>
      </c>
      <c r="E27" s="92">
        <v>1058481</v>
      </c>
      <c r="F27" s="14">
        <v>29197</v>
      </c>
      <c r="G27" s="15">
        <v>131211</v>
      </c>
      <c r="H27" s="320" t="s">
        <v>94</v>
      </c>
      <c r="I27" s="320" t="s">
        <v>91</v>
      </c>
      <c r="J27" s="321" t="s">
        <v>90</v>
      </c>
      <c r="K27" s="320" t="s">
        <v>98</v>
      </c>
      <c r="L27" s="298" t="s">
        <v>171</v>
      </c>
      <c r="M27" s="322">
        <v>1000</v>
      </c>
      <c r="N27" s="322">
        <v>994000</v>
      </c>
      <c r="O27" s="322">
        <v>88000</v>
      </c>
      <c r="P27" s="300">
        <f t="shared" si="7"/>
        <v>1.006036217303823E-3</v>
      </c>
      <c r="Q27" s="323">
        <v>1.0416666666666666E-2</v>
      </c>
      <c r="R27" s="323">
        <v>3.4722222222222224E-2</v>
      </c>
      <c r="S27" s="298" t="s">
        <v>169</v>
      </c>
      <c r="T27" s="303" t="s">
        <v>32</v>
      </c>
      <c r="U27" s="304" t="str">
        <f t="shared" si="2"/>
        <v>C</v>
      </c>
      <c r="V27" s="305" t="str">
        <f>VLOOKUP(T27,Codes!A$9:B$51,2,FALSE)</f>
        <v>produit déchiré, abimé dans l'emballage.</v>
      </c>
      <c r="W27" s="305"/>
      <c r="X27" s="305"/>
      <c r="Y27" s="305"/>
      <c r="Z27" s="305"/>
      <c r="AA27" s="310">
        <v>2</v>
      </c>
      <c r="AB27" s="311" t="str">
        <f t="shared" si="15"/>
        <v>faible</v>
      </c>
      <c r="AC27" s="311" t="str">
        <f t="shared" si="10"/>
        <v>faible</v>
      </c>
      <c r="AD27" s="311" t="str">
        <f t="shared" si="16"/>
        <v>Faible</v>
      </c>
      <c r="AE27" s="312" t="str">
        <f t="shared" si="12"/>
        <v>2</v>
      </c>
      <c r="AF27" s="324">
        <f t="shared" si="13"/>
        <v>1</v>
      </c>
      <c r="AG27" s="312" t="str">
        <f t="shared" si="4"/>
        <v>20141058481C7</v>
      </c>
      <c r="AH27" s="314" t="str">
        <f>IF(AL27&lt;&gt;0,"Action cloturée",IF(AND(E27="HMO",AD29="Faible"),"",IF(AND(J27="HMO",AD29="Fort"),"Informer immédiatement le client pour connaitre la marche à suivre",IF(AND(J27="MO",AD29="Faible"),"",IF(AND(J27="MO",AD29="Fort"),"Tri par agence d'intérim et/ou fournisseur et FDNQ","")))))</f>
        <v>Action cloturée</v>
      </c>
      <c r="AI27" s="315" t="s">
        <v>173</v>
      </c>
      <c r="AJ27" s="325">
        <v>41680</v>
      </c>
      <c r="AK27" s="298" t="s">
        <v>172</v>
      </c>
      <c r="AL27" s="325">
        <v>41683</v>
      </c>
      <c r="AM27" s="318">
        <f t="shared" si="6"/>
        <v>5</v>
      </c>
      <c r="AN27" s="318"/>
      <c r="AO27" s="319"/>
      <c r="AP27" s="318" t="e">
        <f>COUNTIF(#REF!,FALSE)</f>
        <v>#REF!</v>
      </c>
      <c r="AQ27" s="319">
        <f>COUNTIF($AG$5:$AG$1048576,AG27)</f>
        <v>1</v>
      </c>
      <c r="AR27" t="str">
        <f>IF(COUNTIF(U27,"*C*"),"2","")</f>
        <v>2</v>
      </c>
      <c r="AS27"/>
      <c r="AT27"/>
      <c r="AU27"/>
      <c r="AV27"/>
      <c r="AW27"/>
      <c r="AX27"/>
      <c r="AY27"/>
      <c r="AZ27"/>
      <c r="BA27"/>
      <c r="BB27"/>
      <c r="BC27"/>
      <c r="BD27"/>
      <c r="BE27"/>
      <c r="BF27"/>
      <c r="BG27"/>
      <c r="BH27"/>
      <c r="BI27"/>
      <c r="BJ27"/>
      <c r="BK27"/>
    </row>
    <row r="28" spans="1:63" s="12" customFormat="1" ht="22.9" customHeight="1">
      <c r="A28" s="13">
        <v>24</v>
      </c>
      <c r="B28" s="6">
        <v>41682</v>
      </c>
      <c r="C28" s="7">
        <f t="shared" si="0"/>
        <v>2</v>
      </c>
      <c r="D28" s="7">
        <f t="shared" si="1"/>
        <v>2014</v>
      </c>
      <c r="E28" s="92">
        <v>1058722</v>
      </c>
      <c r="F28" s="14">
        <v>30282</v>
      </c>
      <c r="G28" s="15">
        <v>30980</v>
      </c>
      <c r="H28" s="320" t="s">
        <v>1647</v>
      </c>
      <c r="I28" s="320" t="s">
        <v>23</v>
      </c>
      <c r="J28" s="321" t="s">
        <v>103</v>
      </c>
      <c r="K28" s="320"/>
      <c r="L28" s="298" t="s">
        <v>106</v>
      </c>
      <c r="M28" s="322">
        <v>40</v>
      </c>
      <c r="N28" s="322">
        <v>34940</v>
      </c>
      <c r="O28" s="322">
        <v>21140</v>
      </c>
      <c r="P28" s="300">
        <f t="shared" si="7"/>
        <v>1</v>
      </c>
      <c r="Q28" s="323">
        <v>6.9444444444444441E-3</v>
      </c>
      <c r="R28" s="323">
        <v>3.125E-2</v>
      </c>
      <c r="S28" s="298" t="s">
        <v>174</v>
      </c>
      <c r="T28" s="303" t="s">
        <v>86</v>
      </c>
      <c r="U28" s="304" t="str">
        <f t="shared" si="2"/>
        <v>C</v>
      </c>
      <c r="V28" s="305" t="str">
        <f>VLOOKUP(T28,Codes!A$9:B$51,2,FALSE)</f>
        <v>Quantité livrée non conforme au document.</v>
      </c>
      <c r="W28" s="305"/>
      <c r="X28" s="305"/>
      <c r="Y28" s="305"/>
      <c r="Z28" s="305"/>
      <c r="AA28" s="310"/>
      <c r="AB28" s="311" t="str">
        <f t="shared" si="15"/>
        <v>faible</v>
      </c>
      <c r="AC28" s="311" t="str">
        <f t="shared" si="10"/>
        <v>fort</v>
      </c>
      <c r="AD28" s="311" t="str">
        <f t="shared" si="16"/>
        <v>Faible</v>
      </c>
      <c r="AE28" s="312" t="str">
        <f t="shared" si="12"/>
        <v>2</v>
      </c>
      <c r="AF28" s="324">
        <f t="shared" si="13"/>
        <v>2</v>
      </c>
      <c r="AG28" s="312" t="str">
        <f t="shared" si="4"/>
        <v>20141058722C11</v>
      </c>
      <c r="AH28" s="314" t="str">
        <f>IF(AL28&lt;&gt;0,"Action cloturée",IF(AND(E28="HMO",AD29="Faible"),"",IF(AND(J28="HMO",AD29="Fort"),"Informer immédiatement le client pour connaitre la marche à suivre",IF(AND(J28="MO",AD29="Faible"),"",IF(AND(J28="MO",AD29="Fort"),"Tri par agence d'intérim et/ou fournisseur et FDNQ","")))))</f>
        <v>Action cloturée</v>
      </c>
      <c r="AI28" s="315"/>
      <c r="AJ28" s="325">
        <v>41682</v>
      </c>
      <c r="AK28" s="298" t="s">
        <v>175</v>
      </c>
      <c r="AL28" s="325">
        <v>41683</v>
      </c>
      <c r="AM28" s="318">
        <f t="shared" si="6"/>
        <v>2</v>
      </c>
      <c r="AN28" s="318"/>
      <c r="AO28" s="319"/>
      <c r="AP28" s="318" t="e">
        <f>COUNTIF(#REF!,FALSE)</f>
        <v>#REF!</v>
      </c>
      <c r="AQ28" s="319">
        <f t="shared" si="17"/>
        <v>2</v>
      </c>
      <c r="AR28"/>
      <c r="AS28"/>
      <c r="AT28"/>
      <c r="AU28"/>
      <c r="AV28"/>
      <c r="AW28"/>
      <c r="AX28"/>
      <c r="AY28"/>
      <c r="AZ28"/>
      <c r="BA28"/>
      <c r="BB28"/>
      <c r="BC28"/>
      <c r="BD28"/>
      <c r="BE28"/>
      <c r="BF28"/>
      <c r="BG28"/>
      <c r="BH28"/>
      <c r="BI28"/>
      <c r="BJ28"/>
      <c r="BK28"/>
    </row>
    <row r="29" spans="1:63" s="12" customFormat="1" ht="22.9" customHeight="1">
      <c r="A29" s="13">
        <v>25</v>
      </c>
      <c r="B29" s="6">
        <v>41682</v>
      </c>
      <c r="C29" s="7">
        <f t="shared" si="0"/>
        <v>2</v>
      </c>
      <c r="D29" s="7">
        <f t="shared" si="1"/>
        <v>2014</v>
      </c>
      <c r="E29" s="92">
        <v>1058044</v>
      </c>
      <c r="F29" s="14">
        <v>31167</v>
      </c>
      <c r="G29" s="15">
        <v>33305</v>
      </c>
      <c r="H29" s="320" t="s">
        <v>1143</v>
      </c>
      <c r="I29" s="320" t="s">
        <v>167</v>
      </c>
      <c r="J29" s="321" t="s">
        <v>103</v>
      </c>
      <c r="K29" s="320"/>
      <c r="L29" s="298" t="s">
        <v>176</v>
      </c>
      <c r="M29" s="322">
        <v>3000</v>
      </c>
      <c r="N29" s="322">
        <v>3000</v>
      </c>
      <c r="O29" s="322">
        <v>3000</v>
      </c>
      <c r="P29" s="300">
        <f t="shared" si="7"/>
        <v>1</v>
      </c>
      <c r="Q29" s="323">
        <v>6.9444444444444441E-3</v>
      </c>
      <c r="R29" s="323">
        <v>6.9444444444444441E-3</v>
      </c>
      <c r="S29" s="298" t="s">
        <v>177</v>
      </c>
      <c r="T29" s="303" t="s">
        <v>26</v>
      </c>
      <c r="U29" s="304" t="str">
        <f t="shared" si="2"/>
        <v>C</v>
      </c>
      <c r="V29" s="305" t="str">
        <f>VLOOKUP(T29,Codes!A$9:B$51,2,FALSE)</f>
        <v>Conditionnement inadapté</v>
      </c>
      <c r="W29" s="305"/>
      <c r="X29" s="305"/>
      <c r="Y29" s="305"/>
      <c r="Z29" s="305"/>
      <c r="AA29" s="310"/>
      <c r="AB29" s="311" t="str">
        <f t="shared" si="15"/>
        <v>faible</v>
      </c>
      <c r="AC29" s="311" t="str">
        <f t="shared" si="10"/>
        <v>fort</v>
      </c>
      <c r="AD29" s="311" t="str">
        <f t="shared" si="16"/>
        <v>Faible</v>
      </c>
      <c r="AE29" s="312" t="str">
        <f t="shared" si="12"/>
        <v>2</v>
      </c>
      <c r="AF29" s="324">
        <f t="shared" si="13"/>
        <v>1</v>
      </c>
      <c r="AG29" s="312" t="str">
        <f t="shared" si="4"/>
        <v>20141058044C8</v>
      </c>
      <c r="AH29" s="314" t="str">
        <f t="shared" ref="AH29:AH92" si="18">IF(AL29&lt;&gt;0,"Action cloturée",IF(AND(E29="HMO",AD29="Faible"),"",IF(AND(J29="HMO",AD29="Fort"),"Informer immédiatement le client pour connaitre la marche à suivre",IF(AND(J29="MO",AD29="Faible"),"",IF(AND(J29="MO",AD29="Fort"),"Tri par agence d'intérim et/ou fournisseur et FDNQ","")))))</f>
        <v>Action cloturée</v>
      </c>
      <c r="AI29" s="315"/>
      <c r="AJ29" s="325">
        <v>41682</v>
      </c>
      <c r="AK29" s="298" t="s">
        <v>166</v>
      </c>
      <c r="AL29" s="325">
        <v>41771</v>
      </c>
      <c r="AM29" s="318">
        <f t="shared" si="6"/>
        <v>64</v>
      </c>
      <c r="AN29" s="318"/>
      <c r="AO29" s="319"/>
      <c r="AP29" s="318" t="e">
        <f>COUNTIF(#REF!,FALSE)</f>
        <v>#REF!</v>
      </c>
      <c r="AQ29" s="319">
        <f t="shared" si="17"/>
        <v>1</v>
      </c>
      <c r="AR29"/>
      <c r="AS29"/>
      <c r="AT29"/>
      <c r="AU29"/>
      <c r="AV29"/>
      <c r="AW29"/>
      <c r="AX29"/>
      <c r="AY29"/>
      <c r="AZ29"/>
      <c r="BA29"/>
      <c r="BB29"/>
      <c r="BC29"/>
      <c r="BD29"/>
      <c r="BE29"/>
      <c r="BF29"/>
      <c r="BG29"/>
      <c r="BH29"/>
      <c r="BI29"/>
      <c r="BJ29"/>
      <c r="BK29"/>
    </row>
    <row r="30" spans="1:63" s="12" customFormat="1" ht="22.9" customHeight="1">
      <c r="A30" s="13">
        <v>26</v>
      </c>
      <c r="B30" s="6">
        <v>41687</v>
      </c>
      <c r="C30" s="7">
        <f t="shared" si="0"/>
        <v>2</v>
      </c>
      <c r="D30" s="7">
        <f t="shared" si="1"/>
        <v>2014</v>
      </c>
      <c r="E30" s="92">
        <v>1058024</v>
      </c>
      <c r="F30" s="14">
        <v>21272</v>
      </c>
      <c r="G30" s="15">
        <v>32105</v>
      </c>
      <c r="H30" s="320" t="s">
        <v>1143</v>
      </c>
      <c r="I30" s="321" t="s">
        <v>167</v>
      </c>
      <c r="J30" s="321" t="s">
        <v>103</v>
      </c>
      <c r="K30" s="321"/>
      <c r="L30" s="298" t="s">
        <v>178</v>
      </c>
      <c r="M30" s="322">
        <v>30000</v>
      </c>
      <c r="N30" s="322">
        <v>30000</v>
      </c>
      <c r="O30" s="322">
        <v>30000</v>
      </c>
      <c r="P30" s="300">
        <f t="shared" si="7"/>
        <v>1</v>
      </c>
      <c r="Q30" s="323">
        <v>6.9444444444444441E-3</v>
      </c>
      <c r="R30" s="323">
        <v>6.9444444444444441E-3</v>
      </c>
      <c r="S30" s="298" t="s">
        <v>177</v>
      </c>
      <c r="T30" s="303" t="s">
        <v>26</v>
      </c>
      <c r="U30" s="304" t="str">
        <f t="shared" si="2"/>
        <v>C</v>
      </c>
      <c r="V30" s="305" t="str">
        <f>VLOOKUP(T30,Codes!A$9:B$51,2,FALSE)</f>
        <v>Conditionnement inadapté</v>
      </c>
      <c r="W30" s="305"/>
      <c r="X30" s="305"/>
      <c r="Y30" s="305"/>
      <c r="Z30" s="305"/>
      <c r="AA30" s="310"/>
      <c r="AB30" s="311" t="str">
        <f t="shared" si="15"/>
        <v>faible</v>
      </c>
      <c r="AC30" s="311" t="str">
        <f t="shared" si="10"/>
        <v>fort</v>
      </c>
      <c r="AD30" s="311" t="str">
        <f t="shared" si="16"/>
        <v>Faible</v>
      </c>
      <c r="AE30" s="312" t="str">
        <f t="shared" si="12"/>
        <v>2</v>
      </c>
      <c r="AF30" s="324">
        <f t="shared" si="13"/>
        <v>1</v>
      </c>
      <c r="AG30" s="312" t="str">
        <f t="shared" si="4"/>
        <v>20141058024C8</v>
      </c>
      <c r="AH30" s="314" t="str">
        <f t="shared" si="18"/>
        <v>Action cloturée</v>
      </c>
      <c r="AI30" s="315"/>
      <c r="AJ30" s="325">
        <v>41691</v>
      </c>
      <c r="AK30" s="298" t="s">
        <v>166</v>
      </c>
      <c r="AL30" s="325">
        <v>41692</v>
      </c>
      <c r="AM30" s="318">
        <f t="shared" si="6"/>
        <v>5</v>
      </c>
      <c r="AN30" s="318"/>
      <c r="AO30" s="319"/>
      <c r="AP30" s="318" t="e">
        <f>COUNTIF(#REF!,FALSE)</f>
        <v>#REF!</v>
      </c>
      <c r="AQ30" s="319">
        <f t="shared" si="17"/>
        <v>1</v>
      </c>
      <c r="AR30"/>
      <c r="AS30"/>
      <c r="AT30"/>
      <c r="AU30"/>
      <c r="AV30"/>
      <c r="AW30"/>
      <c r="AX30"/>
      <c r="AY30"/>
      <c r="AZ30"/>
      <c r="BA30"/>
      <c r="BB30"/>
      <c r="BC30"/>
      <c r="BD30"/>
      <c r="BE30"/>
      <c r="BF30"/>
      <c r="BG30"/>
      <c r="BH30"/>
      <c r="BI30"/>
      <c r="BJ30"/>
      <c r="BK30"/>
    </row>
    <row r="31" spans="1:63" ht="59.45" customHeight="1">
      <c r="A31" s="13">
        <v>27</v>
      </c>
      <c r="B31" s="6">
        <v>41690</v>
      </c>
      <c r="C31" s="7">
        <f t="shared" si="0"/>
        <v>2</v>
      </c>
      <c r="D31" s="7">
        <f>YEAR(B31)</f>
        <v>2014</v>
      </c>
      <c r="E31" s="16">
        <v>1058556</v>
      </c>
      <c r="F31" s="14">
        <v>29560</v>
      </c>
      <c r="G31" s="15">
        <v>31244</v>
      </c>
      <c r="H31" s="320" t="s">
        <v>1647</v>
      </c>
      <c r="I31" s="321" t="s">
        <v>91</v>
      </c>
      <c r="J31" s="321" t="s">
        <v>90</v>
      </c>
      <c r="K31" s="321" t="s">
        <v>98</v>
      </c>
      <c r="L31" s="298" t="s">
        <v>179</v>
      </c>
      <c r="M31" s="322">
        <v>500</v>
      </c>
      <c r="N31" s="322">
        <v>150000</v>
      </c>
      <c r="O31" s="322">
        <v>59500</v>
      </c>
      <c r="P31" s="300">
        <f t="shared" si="7"/>
        <v>3.3333333333333335E-3</v>
      </c>
      <c r="Q31" s="323">
        <v>2.0833333333333332E-2</v>
      </c>
      <c r="R31" s="323">
        <v>1.0416666666666666E-2</v>
      </c>
      <c r="S31" s="298" t="s">
        <v>180</v>
      </c>
      <c r="T31" s="303" t="s">
        <v>41</v>
      </c>
      <c r="U31" s="304" t="str">
        <f t="shared" si="2"/>
        <v>C</v>
      </c>
      <c r="V31" s="326" t="str">
        <f>VLOOKUP(T31,Codes!A$9:B$51,2,FALSE)</f>
        <v>Produits collés entre eux</v>
      </c>
      <c r="W31" s="326"/>
      <c r="X31" s="326"/>
      <c r="Y31" s="326"/>
      <c r="Z31" s="326"/>
      <c r="AA31" s="310">
        <v>1</v>
      </c>
      <c r="AB31" s="311" t="str">
        <f t="shared" si="15"/>
        <v>faible</v>
      </c>
      <c r="AC31" s="311" t="str">
        <f t="shared" si="10"/>
        <v>faible</v>
      </c>
      <c r="AD31" s="311" t="str">
        <f t="shared" si="16"/>
        <v>Faible</v>
      </c>
      <c r="AE31" s="312" t="str">
        <f t="shared" si="12"/>
        <v>2</v>
      </c>
      <c r="AF31" s="324">
        <f t="shared" si="13"/>
        <v>2</v>
      </c>
      <c r="AG31" s="312" t="str">
        <f t="shared" si="4"/>
        <v>20141058556C3</v>
      </c>
      <c r="AH31" s="314" t="str">
        <f t="shared" si="18"/>
        <v>Action cloturée</v>
      </c>
      <c r="AI31" s="315"/>
      <c r="AJ31" s="325">
        <v>41691</v>
      </c>
      <c r="AK31" s="320" t="s">
        <v>181</v>
      </c>
      <c r="AL31" s="325">
        <v>41692</v>
      </c>
      <c r="AM31" s="318">
        <f t="shared" si="6"/>
        <v>2</v>
      </c>
      <c r="AN31" s="327"/>
      <c r="AO31" s="319"/>
      <c r="AP31" s="318" t="e">
        <f>COUNTIF(#REF!,FALSE)</f>
        <v>#REF!</v>
      </c>
      <c r="AQ31" s="319">
        <f t="shared" si="17"/>
        <v>2</v>
      </c>
    </row>
    <row r="32" spans="1:63" ht="22.9" customHeight="1">
      <c r="A32" s="13">
        <v>28</v>
      </c>
      <c r="B32" s="6">
        <v>41684</v>
      </c>
      <c r="C32" s="7">
        <f t="shared" si="0"/>
        <v>2</v>
      </c>
      <c r="D32" s="7">
        <f t="shared" si="1"/>
        <v>2014</v>
      </c>
      <c r="E32" s="92">
        <v>1058722</v>
      </c>
      <c r="F32" s="14">
        <v>30282</v>
      </c>
      <c r="G32" s="15">
        <v>30980</v>
      </c>
      <c r="H32" s="15" t="s">
        <v>1647</v>
      </c>
      <c r="I32" s="15" t="s">
        <v>23</v>
      </c>
      <c r="J32" s="14" t="s">
        <v>103</v>
      </c>
      <c r="K32" s="14"/>
      <c r="L32" s="9" t="s">
        <v>106</v>
      </c>
      <c r="M32" s="16">
        <v>120</v>
      </c>
      <c r="N32" s="16">
        <v>34940</v>
      </c>
      <c r="O32" s="16">
        <v>14900</v>
      </c>
      <c r="P32" s="77">
        <f t="shared" ref="P5:P69" si="19">IF(OR($T32="b4",$T32="b6",$T32="c8",$T32="c11",$T32="c10",$T32="c12",$T32="c14"),1,($M32/($N32/100)))</f>
        <v>1</v>
      </c>
      <c r="Q32" s="17">
        <v>1.0416666666666666E-2</v>
      </c>
      <c r="R32" s="17">
        <v>1.0416666666666666E-2</v>
      </c>
      <c r="S32" s="9" t="s">
        <v>174</v>
      </c>
      <c r="T32" s="242" t="s">
        <v>86</v>
      </c>
      <c r="U32" s="10" t="str">
        <f t="shared" si="2"/>
        <v>C</v>
      </c>
      <c r="V32" s="11" t="str">
        <f>VLOOKUP(T32,Codes!A$9:B$51,2,FALSE)</f>
        <v>Quantité livrée non conforme au document.</v>
      </c>
      <c r="W32" s="11"/>
      <c r="X32" s="11"/>
      <c r="Y32" s="11"/>
      <c r="Z32" s="11"/>
      <c r="AA32" s="81"/>
      <c r="AB32" s="37" t="str">
        <f t="shared" si="15"/>
        <v>faible</v>
      </c>
      <c r="AC32" s="37" t="str">
        <f t="shared" ref="AC11:AC42" si="20">IF((P32)&lt;=3,"faible","fort")</f>
        <v>faible</v>
      </c>
      <c r="AD32" s="37" t="str">
        <f t="shared" si="16"/>
        <v>Faible</v>
      </c>
      <c r="AE32" s="98" t="str">
        <f t="shared" si="12"/>
        <v>2</v>
      </c>
      <c r="AF32" s="261">
        <f t="shared" si="13"/>
        <v>2</v>
      </c>
      <c r="AG32" s="250" t="str">
        <f t="shared" si="4"/>
        <v>20141058722C11</v>
      </c>
      <c r="AH32" s="38" t="str">
        <f t="shared" si="18"/>
        <v>Action cloturée</v>
      </c>
      <c r="AI32" s="43"/>
      <c r="AJ32" s="18">
        <v>41684</v>
      </c>
      <c r="AK32" s="9" t="s">
        <v>182</v>
      </c>
      <c r="AL32" s="18">
        <v>41711</v>
      </c>
      <c r="AM32" s="31">
        <f t="shared" si="6"/>
        <v>20</v>
      </c>
      <c r="AP32" s="31" t="e">
        <f>COUNTIF(#REF!,FALSE)</f>
        <v>#REF!</v>
      </c>
      <c r="AQ32">
        <f t="shared" si="17"/>
        <v>2</v>
      </c>
    </row>
    <row r="33" spans="1:43" ht="34.15" customHeight="1">
      <c r="A33" s="13">
        <v>29</v>
      </c>
      <c r="B33" s="6">
        <v>41691</v>
      </c>
      <c r="C33" s="7">
        <f t="shared" si="0"/>
        <v>2</v>
      </c>
      <c r="D33" s="7">
        <f t="shared" si="1"/>
        <v>2014</v>
      </c>
      <c r="E33" s="92">
        <v>1058225</v>
      </c>
      <c r="F33" s="14">
        <v>30901</v>
      </c>
      <c r="G33" s="15">
        <v>32240</v>
      </c>
      <c r="H33" s="15" t="s">
        <v>1138</v>
      </c>
      <c r="I33" s="14" t="s">
        <v>151</v>
      </c>
      <c r="J33" s="14" t="s">
        <v>90</v>
      </c>
      <c r="K33" s="14" t="s">
        <v>183</v>
      </c>
      <c r="L33" s="9" t="s">
        <v>184</v>
      </c>
      <c r="M33" s="16">
        <v>200</v>
      </c>
      <c r="N33" s="16">
        <v>15000</v>
      </c>
      <c r="O33" s="16">
        <v>0</v>
      </c>
      <c r="P33" s="77">
        <f t="shared" si="19"/>
        <v>1.3333333333333333</v>
      </c>
      <c r="Q33" s="17">
        <v>2.0833333333333332E-2</v>
      </c>
      <c r="R33" s="17">
        <v>1.0416666666666666E-2</v>
      </c>
      <c r="S33" s="9" t="s">
        <v>776</v>
      </c>
      <c r="T33" s="242" t="s">
        <v>28</v>
      </c>
      <c r="U33" s="10" t="str">
        <f t="shared" si="2"/>
        <v>B</v>
      </c>
      <c r="V33" s="11" t="str">
        <f>VLOOKUP(T33,Codes!A$9:B$51,2,FALSE)</f>
        <v>Produit inadapté au processus</v>
      </c>
      <c r="W33" s="11"/>
      <c r="X33" s="11"/>
      <c r="Y33" s="11"/>
      <c r="Z33" s="11"/>
      <c r="AA33" s="81"/>
      <c r="AB33" s="37" t="str">
        <f t="shared" si="15"/>
        <v>faible</v>
      </c>
      <c r="AC33" s="37" t="str">
        <f t="shared" si="20"/>
        <v>faible</v>
      </c>
      <c r="AD33" s="37" t="str">
        <f t="shared" si="16"/>
        <v>Faible</v>
      </c>
      <c r="AE33" s="98" t="str">
        <f t="shared" si="12"/>
        <v>2</v>
      </c>
      <c r="AF33" s="261">
        <f t="shared" si="13"/>
        <v>2</v>
      </c>
      <c r="AG33" s="250" t="str">
        <f t="shared" si="4"/>
        <v>20141058225B2</v>
      </c>
      <c r="AH33" s="38" t="str">
        <f t="shared" si="18"/>
        <v>Action cloturée</v>
      </c>
      <c r="AI33" s="43"/>
      <c r="AJ33" s="18">
        <v>41691</v>
      </c>
      <c r="AK33" s="9" t="s">
        <v>185</v>
      </c>
      <c r="AL33" s="18">
        <v>41694</v>
      </c>
      <c r="AM33" s="31">
        <f t="shared" si="6"/>
        <v>2</v>
      </c>
      <c r="AP33" s="31" t="e">
        <f>COUNTIF(#REF!,FALSE)</f>
        <v>#REF!</v>
      </c>
      <c r="AQ33">
        <f t="shared" si="17"/>
        <v>2</v>
      </c>
    </row>
    <row r="34" spans="1:43" ht="45.6" customHeight="1">
      <c r="A34" s="13">
        <v>30</v>
      </c>
      <c r="B34" s="6">
        <v>41694</v>
      </c>
      <c r="C34" s="7">
        <f t="shared" si="0"/>
        <v>2</v>
      </c>
      <c r="D34" s="7">
        <f t="shared" si="1"/>
        <v>2014</v>
      </c>
      <c r="E34" s="92">
        <v>1058696</v>
      </c>
      <c r="F34" s="14">
        <v>29595</v>
      </c>
      <c r="G34" s="15">
        <v>31764</v>
      </c>
      <c r="H34" s="15" t="s">
        <v>94</v>
      </c>
      <c r="I34" s="15" t="s">
        <v>23</v>
      </c>
      <c r="J34" s="14" t="s">
        <v>90</v>
      </c>
      <c r="K34" s="15" t="s">
        <v>134</v>
      </c>
      <c r="L34" s="9" t="s">
        <v>186</v>
      </c>
      <c r="M34" s="16">
        <v>2500</v>
      </c>
      <c r="N34" s="16">
        <v>74000</v>
      </c>
      <c r="O34" s="16">
        <v>34000</v>
      </c>
      <c r="P34" s="77">
        <f t="shared" si="19"/>
        <v>3.3783783783783785</v>
      </c>
      <c r="Q34" s="17">
        <v>0.25</v>
      </c>
      <c r="R34" s="17">
        <v>7.6388888888888895E-2</v>
      </c>
      <c r="S34" s="9" t="s">
        <v>187</v>
      </c>
      <c r="T34" s="242" t="s">
        <v>36</v>
      </c>
      <c r="U34" s="10" t="str">
        <f t="shared" si="2"/>
        <v>A</v>
      </c>
      <c r="V34" s="11" t="str">
        <f>VLOOKUP(T34,Codes!A$9:B$51,2,FALSE)</f>
        <v xml:space="preserve">Absence ou manque de colle sur le produit </v>
      </c>
      <c r="W34" s="11"/>
      <c r="X34" s="11"/>
      <c r="Y34" s="11"/>
      <c r="Z34" s="11"/>
      <c r="AA34" s="81"/>
      <c r="AB34" s="37" t="str">
        <f t="shared" si="15"/>
        <v>faible</v>
      </c>
      <c r="AC34" s="37" t="str">
        <f t="shared" si="20"/>
        <v>fort</v>
      </c>
      <c r="AD34" s="37" t="str">
        <f t="shared" si="16"/>
        <v>Faible</v>
      </c>
      <c r="AE34" s="98" t="str">
        <f t="shared" si="12"/>
        <v>2</v>
      </c>
      <c r="AF34" s="261">
        <f t="shared" si="13"/>
        <v>1</v>
      </c>
      <c r="AG34" s="250" t="str">
        <f t="shared" si="4"/>
        <v>20141058696A1</v>
      </c>
      <c r="AH34" s="38" t="str">
        <f t="shared" si="18"/>
        <v>Action cloturée</v>
      </c>
      <c r="AI34" s="43"/>
      <c r="AJ34" s="18">
        <v>41694</v>
      </c>
      <c r="AK34" s="9" t="s">
        <v>1299</v>
      </c>
      <c r="AL34" s="18">
        <v>41722</v>
      </c>
      <c r="AM34" s="31">
        <f t="shared" si="6"/>
        <v>21</v>
      </c>
      <c r="AP34" s="31" t="e">
        <f>COUNTIF(#REF!,FALSE)</f>
        <v>#REF!</v>
      </c>
      <c r="AQ34">
        <f t="shared" si="17"/>
        <v>1</v>
      </c>
    </row>
    <row r="35" spans="1:43" ht="79.900000000000006" customHeight="1">
      <c r="A35" s="13">
        <v>31</v>
      </c>
      <c r="B35" s="6">
        <v>41694</v>
      </c>
      <c r="C35" s="7">
        <f t="shared" si="0"/>
        <v>2</v>
      </c>
      <c r="D35" s="7">
        <f t="shared" si="1"/>
        <v>2014</v>
      </c>
      <c r="E35" s="92">
        <v>1181380</v>
      </c>
      <c r="F35" s="14">
        <v>26791</v>
      </c>
      <c r="G35" s="15">
        <v>131128</v>
      </c>
      <c r="H35" s="15" t="s">
        <v>1143</v>
      </c>
      <c r="I35" s="15" t="s">
        <v>689</v>
      </c>
      <c r="J35" s="14" t="s">
        <v>90</v>
      </c>
      <c r="K35" s="14" t="s">
        <v>189</v>
      </c>
      <c r="L35" s="9" t="s">
        <v>188</v>
      </c>
      <c r="M35" s="16">
        <v>1500</v>
      </c>
      <c r="N35" s="16">
        <v>34500</v>
      </c>
      <c r="O35" s="16">
        <v>1500</v>
      </c>
      <c r="P35" s="77">
        <f t="shared" si="19"/>
        <v>4.3478260869565215</v>
      </c>
      <c r="Q35" s="17">
        <v>6.9444444444444441E-3</v>
      </c>
      <c r="R35" s="17">
        <v>2.0833333333333332E-2</v>
      </c>
      <c r="S35" s="9" t="s">
        <v>190</v>
      </c>
      <c r="T35" s="242" t="s">
        <v>30</v>
      </c>
      <c r="U35" s="10" t="str">
        <f t="shared" si="2"/>
        <v>C</v>
      </c>
      <c r="V35" s="11" t="str">
        <f>VLOOKUP(T35,Codes!A$9:B$51,2,FALSE)</f>
        <v>Les documents d'accompagnement sont déformés</v>
      </c>
      <c r="W35" s="11"/>
      <c r="X35" s="11"/>
      <c r="Y35" s="11"/>
      <c r="Z35" s="11"/>
      <c r="AA35" s="81"/>
      <c r="AB35" s="37" t="str">
        <f t="shared" si="15"/>
        <v>faible</v>
      </c>
      <c r="AC35" s="37" t="str">
        <f t="shared" si="20"/>
        <v>fort</v>
      </c>
      <c r="AD35" s="37" t="str">
        <f t="shared" si="16"/>
        <v>Faible</v>
      </c>
      <c r="AE35" s="98" t="str">
        <f t="shared" si="12"/>
        <v>2</v>
      </c>
      <c r="AF35" s="261">
        <f t="shared" si="13"/>
        <v>1</v>
      </c>
      <c r="AG35" s="250" t="str">
        <f t="shared" si="4"/>
        <v>20141181380C2</v>
      </c>
      <c r="AH35" s="38" t="str">
        <f t="shared" si="18"/>
        <v>Action cloturée</v>
      </c>
      <c r="AI35" s="43"/>
      <c r="AJ35" s="18">
        <v>41694</v>
      </c>
      <c r="AK35" s="9" t="s">
        <v>777</v>
      </c>
      <c r="AL35" s="18">
        <v>41722</v>
      </c>
      <c r="AM35" s="31">
        <f t="shared" si="6"/>
        <v>21</v>
      </c>
      <c r="AP35" s="31" t="e">
        <f>COUNTIF(#REF!,FALSE)</f>
        <v>#REF!</v>
      </c>
      <c r="AQ35">
        <f t="shared" si="17"/>
        <v>1</v>
      </c>
    </row>
    <row r="36" spans="1:43" ht="57" customHeight="1">
      <c r="A36" s="13">
        <v>32</v>
      </c>
      <c r="B36" s="6">
        <v>41696</v>
      </c>
      <c r="C36" s="7">
        <f t="shared" si="0"/>
        <v>2</v>
      </c>
      <c r="D36" s="7">
        <f t="shared" si="1"/>
        <v>2014</v>
      </c>
      <c r="E36" s="92">
        <v>1058039</v>
      </c>
      <c r="F36" s="14">
        <v>29767</v>
      </c>
      <c r="G36" s="15">
        <v>30505</v>
      </c>
      <c r="H36" s="15" t="s">
        <v>1647</v>
      </c>
      <c r="I36" s="14" t="s">
        <v>167</v>
      </c>
      <c r="J36" s="14" t="s">
        <v>103</v>
      </c>
      <c r="K36" s="14"/>
      <c r="L36" s="9" t="s">
        <v>191</v>
      </c>
      <c r="M36" s="16">
        <v>50</v>
      </c>
      <c r="N36" s="16">
        <v>99750</v>
      </c>
      <c r="O36" s="16">
        <v>62100</v>
      </c>
      <c r="P36" s="77">
        <f t="shared" si="19"/>
        <v>1</v>
      </c>
      <c r="Q36" s="17">
        <v>6.9444444444444441E-3</v>
      </c>
      <c r="R36" s="17">
        <v>6.9444444444444441E-3</v>
      </c>
      <c r="S36" s="9" t="s">
        <v>192</v>
      </c>
      <c r="T36" s="242" t="s">
        <v>26</v>
      </c>
      <c r="U36" s="10" t="str">
        <f t="shared" si="2"/>
        <v>C</v>
      </c>
      <c r="V36" s="11" t="str">
        <f>VLOOKUP(T36,Codes!A$9:B$51,2,FALSE)</f>
        <v>Conditionnement inadapté</v>
      </c>
      <c r="W36" s="11"/>
      <c r="X36" s="11"/>
      <c r="Y36" s="11"/>
      <c r="Z36" s="11"/>
      <c r="AA36" s="81"/>
      <c r="AB36" s="37" t="str">
        <f t="shared" si="15"/>
        <v>faible</v>
      </c>
      <c r="AC36" s="37" t="str">
        <f t="shared" si="20"/>
        <v>faible</v>
      </c>
      <c r="AD36" s="37" t="str">
        <f t="shared" si="16"/>
        <v>Faible</v>
      </c>
      <c r="AE36" s="98" t="str">
        <f t="shared" si="12"/>
        <v>2</v>
      </c>
      <c r="AF36" s="261">
        <f t="shared" si="13"/>
        <v>2</v>
      </c>
      <c r="AG36" s="250" t="str">
        <f t="shared" si="4"/>
        <v>20141058039C8</v>
      </c>
      <c r="AH36" s="38" t="str">
        <f t="shared" si="18"/>
        <v>Action cloturée</v>
      </c>
      <c r="AI36" s="43"/>
      <c r="AJ36" s="18">
        <v>41697</v>
      </c>
      <c r="AK36" s="9" t="s">
        <v>1300</v>
      </c>
      <c r="AL36" s="18">
        <v>41697</v>
      </c>
      <c r="AM36" s="31">
        <f t="shared" si="6"/>
        <v>2</v>
      </c>
      <c r="AP36" s="31" t="e">
        <f>COUNTIF(#REF!,FALSE)</f>
        <v>#REF!</v>
      </c>
      <c r="AQ36">
        <f t="shared" si="17"/>
        <v>2</v>
      </c>
    </row>
    <row r="37" spans="1:43" ht="34.15" customHeight="1">
      <c r="A37" s="13">
        <v>33</v>
      </c>
      <c r="B37" s="6">
        <v>41691</v>
      </c>
      <c r="C37" s="7">
        <f t="shared" ref="C37:C68" si="21">MONTH(B37)</f>
        <v>2</v>
      </c>
      <c r="D37" s="7">
        <f t="shared" ref="D37:D68" si="22">YEAR(B37)</f>
        <v>2014</v>
      </c>
      <c r="E37" s="36" t="s">
        <v>199</v>
      </c>
      <c r="F37" s="15" t="s">
        <v>193</v>
      </c>
      <c r="G37" s="15" t="s">
        <v>194</v>
      </c>
      <c r="H37" s="15" t="s">
        <v>1143</v>
      </c>
      <c r="I37" s="14" t="s">
        <v>195</v>
      </c>
      <c r="J37" s="14" t="s">
        <v>90</v>
      </c>
      <c r="K37" s="15" t="s">
        <v>572</v>
      </c>
      <c r="L37" s="9" t="s">
        <v>196</v>
      </c>
      <c r="M37" s="30">
        <v>30000</v>
      </c>
      <c r="N37" s="30">
        <v>30000</v>
      </c>
      <c r="O37" s="30">
        <v>30000</v>
      </c>
      <c r="P37" s="77">
        <f t="shared" si="19"/>
        <v>1</v>
      </c>
      <c r="Q37" s="17">
        <v>6.9444444444444441E-3</v>
      </c>
      <c r="R37" s="17">
        <v>6.9444444444444441E-3</v>
      </c>
      <c r="S37" s="9" t="s">
        <v>197</v>
      </c>
      <c r="T37" s="242" t="s">
        <v>86</v>
      </c>
      <c r="U37" s="10" t="str">
        <f t="shared" ref="U37:U65" si="23">+LEFT(T37,1)</f>
        <v>C</v>
      </c>
      <c r="V37" s="11" t="str">
        <f>VLOOKUP(T37,Codes!A$9:B$51,2,FALSE)</f>
        <v>Quantité livrée non conforme au document.</v>
      </c>
      <c r="W37" s="11"/>
      <c r="X37" s="11"/>
      <c r="Y37" s="11"/>
      <c r="Z37" s="11"/>
      <c r="AA37" s="81"/>
      <c r="AB37" s="37" t="str">
        <f t="shared" si="15"/>
        <v>faible</v>
      </c>
      <c r="AC37" s="37" t="str">
        <f t="shared" si="20"/>
        <v>faible</v>
      </c>
      <c r="AD37" s="37" t="str">
        <f t="shared" si="16"/>
        <v>Faible</v>
      </c>
      <c r="AE37" s="98" t="str">
        <f t="shared" ref="AE37:AE68" si="24">IF(AD37="Faible", "2", IF(AD37="Fort","5"))</f>
        <v>2</v>
      </c>
      <c r="AF37" s="261">
        <f t="shared" si="13"/>
        <v>1</v>
      </c>
      <c r="AG37" s="250" t="str">
        <f t="shared" si="4"/>
        <v>20141125016
1125018C11</v>
      </c>
      <c r="AH37" s="38" t="str">
        <f t="shared" si="18"/>
        <v>Action cloturée</v>
      </c>
      <c r="AI37" s="43"/>
      <c r="AJ37" s="18">
        <v>41697</v>
      </c>
      <c r="AK37" s="9" t="s">
        <v>198</v>
      </c>
      <c r="AL37" s="18">
        <v>41697</v>
      </c>
      <c r="AM37" s="31">
        <f t="shared" ref="AM37:AM68" si="25">IF(AL37&lt;&gt;0,NETWORKDAYS(B37,AL37),"")</f>
        <v>5</v>
      </c>
      <c r="AP37" s="31" t="e">
        <f>COUNTIF(#REF!,FALSE)</f>
        <v>#REF!</v>
      </c>
      <c r="AQ37">
        <f t="shared" si="17"/>
        <v>1</v>
      </c>
    </row>
    <row r="38" spans="1:43" ht="22.9" customHeight="1">
      <c r="A38" s="13">
        <v>34</v>
      </c>
      <c r="B38" s="6">
        <v>41690</v>
      </c>
      <c r="C38" s="7">
        <f t="shared" si="21"/>
        <v>2</v>
      </c>
      <c r="D38" s="7">
        <f t="shared" si="22"/>
        <v>2014</v>
      </c>
      <c r="E38" s="92">
        <v>1206732</v>
      </c>
      <c r="F38" s="14">
        <v>31368</v>
      </c>
      <c r="G38" s="15">
        <v>140220</v>
      </c>
      <c r="H38" s="15" t="s">
        <v>1143</v>
      </c>
      <c r="I38" s="14" t="s">
        <v>158</v>
      </c>
      <c r="J38" s="14" t="s">
        <v>103</v>
      </c>
      <c r="K38" s="14" t="s">
        <v>159</v>
      </c>
      <c r="L38" s="9" t="s">
        <v>200</v>
      </c>
      <c r="M38" s="16">
        <v>200</v>
      </c>
      <c r="N38" s="16">
        <v>200</v>
      </c>
      <c r="O38" s="16">
        <v>200</v>
      </c>
      <c r="P38" s="77">
        <f t="shared" si="19"/>
        <v>1</v>
      </c>
      <c r="Q38" s="17">
        <v>6.9444444444444441E-3</v>
      </c>
      <c r="R38" s="17">
        <v>6.9444444444444441E-3</v>
      </c>
      <c r="S38" s="9" t="s">
        <v>201</v>
      </c>
      <c r="T38" s="242" t="s">
        <v>88</v>
      </c>
      <c r="U38" s="10" t="str">
        <f t="shared" si="23"/>
        <v>C</v>
      </c>
      <c r="V38" s="11" t="str">
        <f>VLOOKUP(T38,Codes!A$9:B$51,2,FALSE)</f>
        <v>pas de BL</v>
      </c>
      <c r="W38" s="11"/>
      <c r="X38" s="11"/>
      <c r="Y38" s="11"/>
      <c r="Z38" s="11"/>
      <c r="AA38" s="81"/>
      <c r="AB38" s="37" t="str">
        <f t="shared" si="15"/>
        <v>faible</v>
      </c>
      <c r="AC38" s="37" t="str">
        <f t="shared" si="20"/>
        <v>faible</v>
      </c>
      <c r="AD38" s="37" t="str">
        <f t="shared" si="16"/>
        <v>Faible</v>
      </c>
      <c r="AE38" s="98" t="str">
        <f t="shared" si="24"/>
        <v>2</v>
      </c>
      <c r="AF38" s="261">
        <f t="shared" si="13"/>
        <v>1</v>
      </c>
      <c r="AG38" s="250" t="str">
        <f t="shared" si="4"/>
        <v>20141206732C12</v>
      </c>
      <c r="AH38" s="38" t="str">
        <f t="shared" si="18"/>
        <v>Action cloturée</v>
      </c>
      <c r="AI38" s="43"/>
      <c r="AJ38" s="18">
        <v>41697</v>
      </c>
      <c r="AK38" s="9" t="s">
        <v>202</v>
      </c>
      <c r="AL38" s="18">
        <v>41697</v>
      </c>
      <c r="AM38" s="31">
        <f t="shared" si="25"/>
        <v>6</v>
      </c>
      <c r="AP38" s="31" t="e">
        <f>COUNTIF(#REF!,FALSE)</f>
        <v>#REF!</v>
      </c>
      <c r="AQ38">
        <f t="shared" si="17"/>
        <v>1</v>
      </c>
    </row>
    <row r="39" spans="1:43" ht="22.9" customHeight="1">
      <c r="A39" s="13">
        <v>35</v>
      </c>
      <c r="B39" s="6">
        <v>41690</v>
      </c>
      <c r="C39" s="7">
        <f t="shared" si="21"/>
        <v>2</v>
      </c>
      <c r="D39" s="7">
        <f t="shared" si="22"/>
        <v>2014</v>
      </c>
      <c r="E39" s="92">
        <v>1058449</v>
      </c>
      <c r="F39" s="14">
        <v>30884</v>
      </c>
      <c r="G39" s="15">
        <v>140220</v>
      </c>
      <c r="H39" s="15" t="s">
        <v>1143</v>
      </c>
      <c r="I39" s="14" t="s">
        <v>91</v>
      </c>
      <c r="J39" s="14" t="s">
        <v>90</v>
      </c>
      <c r="K39" s="14" t="s">
        <v>98</v>
      </c>
      <c r="L39" s="9" t="s">
        <v>203</v>
      </c>
      <c r="M39" s="16">
        <v>26000</v>
      </c>
      <c r="N39" s="16">
        <v>26000</v>
      </c>
      <c r="O39" s="16">
        <v>26000</v>
      </c>
      <c r="P39" s="77">
        <f t="shared" si="19"/>
        <v>1</v>
      </c>
      <c r="Q39" s="17">
        <v>0</v>
      </c>
      <c r="R39" s="17">
        <v>6.9444444444444441E-3</v>
      </c>
      <c r="S39" s="9" t="s">
        <v>204</v>
      </c>
      <c r="T39" s="242" t="s">
        <v>26</v>
      </c>
      <c r="U39" s="10" t="str">
        <f t="shared" si="23"/>
        <v>C</v>
      </c>
      <c r="V39" s="11" t="str">
        <f>VLOOKUP(T39,Codes!A$9:B$51,2,FALSE)</f>
        <v>Conditionnement inadapté</v>
      </c>
      <c r="W39" s="11"/>
      <c r="X39" s="11"/>
      <c r="Y39" s="11"/>
      <c r="Z39" s="11"/>
      <c r="AA39" s="81"/>
      <c r="AB39" s="37" t="str">
        <f t="shared" si="15"/>
        <v>faible</v>
      </c>
      <c r="AC39" s="37" t="str">
        <f t="shared" si="20"/>
        <v>faible</v>
      </c>
      <c r="AD39" s="37" t="str">
        <f t="shared" si="16"/>
        <v>Faible</v>
      </c>
      <c r="AE39" s="98" t="str">
        <f t="shared" si="24"/>
        <v>2</v>
      </c>
      <c r="AF39" s="261">
        <f t="shared" si="13"/>
        <v>1</v>
      </c>
      <c r="AG39" s="250" t="str">
        <f t="shared" si="4"/>
        <v>20141058449C8</v>
      </c>
      <c r="AH39" s="38" t="str">
        <f t="shared" si="18"/>
        <v>Action cloturée</v>
      </c>
      <c r="AI39" s="43"/>
      <c r="AJ39" s="18">
        <v>41697</v>
      </c>
      <c r="AK39" s="9" t="s">
        <v>202</v>
      </c>
      <c r="AL39" s="18">
        <v>41697</v>
      </c>
      <c r="AM39" s="31">
        <f t="shared" si="25"/>
        <v>6</v>
      </c>
      <c r="AP39" s="31" t="e">
        <f>COUNTIF(#REF!,FALSE)</f>
        <v>#REF!</v>
      </c>
      <c r="AQ39">
        <f t="shared" si="17"/>
        <v>1</v>
      </c>
    </row>
    <row r="40" spans="1:43" ht="22.9" customHeight="1">
      <c r="A40" s="13">
        <v>36</v>
      </c>
      <c r="B40" s="6">
        <v>41697</v>
      </c>
      <c r="C40" s="7">
        <f t="shared" si="21"/>
        <v>2</v>
      </c>
      <c r="D40" s="7">
        <f t="shared" si="22"/>
        <v>2014</v>
      </c>
      <c r="E40" s="92">
        <v>1058039</v>
      </c>
      <c r="F40" s="14">
        <v>29767</v>
      </c>
      <c r="G40" s="15">
        <v>30505</v>
      </c>
      <c r="H40" s="15" t="s">
        <v>1143</v>
      </c>
      <c r="I40" s="14" t="s">
        <v>167</v>
      </c>
      <c r="J40" s="14" t="s">
        <v>103</v>
      </c>
      <c r="K40" s="14"/>
      <c r="L40" s="9" t="s">
        <v>191</v>
      </c>
      <c r="M40" s="16">
        <v>20000</v>
      </c>
      <c r="N40" s="16">
        <v>20000</v>
      </c>
      <c r="O40" s="16">
        <v>20000</v>
      </c>
      <c r="P40" s="77">
        <f t="shared" si="19"/>
        <v>1</v>
      </c>
      <c r="Q40" s="17">
        <v>6.9444444444444441E-3</v>
      </c>
      <c r="R40" s="17">
        <v>6.9444444444444441E-3</v>
      </c>
      <c r="S40" s="9" t="s">
        <v>206</v>
      </c>
      <c r="T40" s="242" t="s">
        <v>26</v>
      </c>
      <c r="U40" s="10" t="str">
        <f t="shared" si="23"/>
        <v>C</v>
      </c>
      <c r="V40" s="11" t="str">
        <f>VLOOKUP(T40,Codes!A$9:B$51,2,FALSE)</f>
        <v>Conditionnement inadapté</v>
      </c>
      <c r="W40" s="11"/>
      <c r="X40" s="11"/>
      <c r="Y40" s="11"/>
      <c r="Z40" s="11"/>
      <c r="AA40" s="81"/>
      <c r="AB40" s="37" t="str">
        <f t="shared" si="15"/>
        <v>faible</v>
      </c>
      <c r="AC40" s="37" t="str">
        <f t="shared" si="20"/>
        <v>faible</v>
      </c>
      <c r="AD40" s="37" t="str">
        <f t="shared" si="16"/>
        <v>Faible</v>
      </c>
      <c r="AE40" s="98" t="str">
        <f t="shared" si="24"/>
        <v>2</v>
      </c>
      <c r="AF40" s="261">
        <f t="shared" si="13"/>
        <v>2</v>
      </c>
      <c r="AG40" s="250" t="str">
        <f t="shared" si="4"/>
        <v>20141058039C8</v>
      </c>
      <c r="AH40" s="38" t="str">
        <f t="shared" si="18"/>
        <v>Action cloturée</v>
      </c>
      <c r="AI40" s="43"/>
      <c r="AJ40" s="18">
        <v>41698</v>
      </c>
      <c r="AK40" s="9" t="s">
        <v>202</v>
      </c>
      <c r="AL40" s="18">
        <v>41698</v>
      </c>
      <c r="AM40" s="31">
        <f t="shared" si="25"/>
        <v>2</v>
      </c>
      <c r="AP40" s="31" t="e">
        <f>COUNTIF(#REF!,FALSE)</f>
        <v>#REF!</v>
      </c>
      <c r="AQ40">
        <f t="shared" si="17"/>
        <v>2</v>
      </c>
    </row>
    <row r="41" spans="1:43" ht="34.15" customHeight="1">
      <c r="A41" s="13">
        <v>37</v>
      </c>
      <c r="B41" s="6">
        <v>41698</v>
      </c>
      <c r="C41" s="7">
        <f t="shared" si="21"/>
        <v>2</v>
      </c>
      <c r="D41" s="7">
        <f t="shared" si="22"/>
        <v>2014</v>
      </c>
      <c r="E41" s="92">
        <v>1057833</v>
      </c>
      <c r="F41" s="14">
        <v>29611</v>
      </c>
      <c r="G41" s="15">
        <v>30716</v>
      </c>
      <c r="H41" s="15" t="s">
        <v>1647</v>
      </c>
      <c r="I41" s="14" t="s">
        <v>195</v>
      </c>
      <c r="J41" s="14" t="s">
        <v>90</v>
      </c>
      <c r="K41" s="14" t="s">
        <v>99</v>
      </c>
      <c r="L41" s="9" t="s">
        <v>205</v>
      </c>
      <c r="M41" s="16">
        <v>1000</v>
      </c>
      <c r="N41" s="16">
        <v>150000</v>
      </c>
      <c r="O41" s="16">
        <v>20000</v>
      </c>
      <c r="P41" s="77">
        <f t="shared" si="19"/>
        <v>0.66666666666666663</v>
      </c>
      <c r="Q41" s="17">
        <v>4.1666666666666664E-2</v>
      </c>
      <c r="R41" s="17">
        <v>6.9444444444444441E-3</v>
      </c>
      <c r="S41" s="9" t="s">
        <v>207</v>
      </c>
      <c r="T41" s="242" t="s">
        <v>41</v>
      </c>
      <c r="U41" s="10" t="str">
        <f t="shared" si="23"/>
        <v>C</v>
      </c>
      <c r="V41" s="11" t="str">
        <f>VLOOKUP(T41,Codes!A$9:B$51,2,FALSE)</f>
        <v>Produits collés entre eux</v>
      </c>
      <c r="W41" s="11"/>
      <c r="X41" s="11"/>
      <c r="Y41" s="11"/>
      <c r="Z41" s="11"/>
      <c r="AA41" s="81"/>
      <c r="AB41" s="37" t="str">
        <f t="shared" si="15"/>
        <v>faible</v>
      </c>
      <c r="AC41" s="37" t="str">
        <f t="shared" si="20"/>
        <v>faible</v>
      </c>
      <c r="AD41" s="37" t="str">
        <f t="shared" si="16"/>
        <v>Faible</v>
      </c>
      <c r="AE41" s="98" t="str">
        <f t="shared" si="24"/>
        <v>2</v>
      </c>
      <c r="AF41" s="261">
        <f t="shared" si="13"/>
        <v>1</v>
      </c>
      <c r="AG41" s="250" t="str">
        <f t="shared" si="4"/>
        <v>20141057833C3</v>
      </c>
      <c r="AH41" s="38" t="str">
        <f t="shared" si="18"/>
        <v>Action cloturée</v>
      </c>
      <c r="AI41" s="43"/>
      <c r="AJ41" s="18">
        <v>41698</v>
      </c>
      <c r="AK41" s="9"/>
      <c r="AL41" s="18">
        <v>41698</v>
      </c>
      <c r="AM41" s="31">
        <f t="shared" si="25"/>
        <v>1</v>
      </c>
      <c r="AP41" s="31" t="e">
        <f>COUNTIF(#REF!,FALSE)</f>
        <v>#REF!</v>
      </c>
      <c r="AQ41">
        <f t="shared" si="17"/>
        <v>1</v>
      </c>
    </row>
    <row r="42" spans="1:43" ht="45.6" customHeight="1">
      <c r="A42" s="13">
        <v>38</v>
      </c>
      <c r="B42" s="6">
        <v>41701</v>
      </c>
      <c r="C42" s="7">
        <f t="shared" si="21"/>
        <v>3</v>
      </c>
      <c r="D42" s="7">
        <f t="shared" si="22"/>
        <v>2014</v>
      </c>
      <c r="E42" s="92">
        <v>1257921</v>
      </c>
      <c r="F42" s="14">
        <v>21269</v>
      </c>
      <c r="G42" s="15">
        <v>32100</v>
      </c>
      <c r="H42" s="15" t="s">
        <v>1138</v>
      </c>
      <c r="I42" s="14" t="s">
        <v>195</v>
      </c>
      <c r="J42" s="14" t="s">
        <v>103</v>
      </c>
      <c r="K42" s="14" t="s">
        <v>209</v>
      </c>
      <c r="L42" s="9" t="s">
        <v>210</v>
      </c>
      <c r="M42" s="16">
        <v>500</v>
      </c>
      <c r="N42" s="16">
        <v>11500</v>
      </c>
      <c r="O42" s="16">
        <v>7000</v>
      </c>
      <c r="P42" s="77">
        <f t="shared" si="19"/>
        <v>4.3478260869565215</v>
      </c>
      <c r="Q42" s="17">
        <v>8.3333333333333329E-2</v>
      </c>
      <c r="R42" s="17">
        <v>8.3333333333333329E-2</v>
      </c>
      <c r="S42" s="9" t="s">
        <v>1301</v>
      </c>
      <c r="T42" s="242" t="s">
        <v>34</v>
      </c>
      <c r="U42" s="10" t="str">
        <f t="shared" si="23"/>
        <v>B</v>
      </c>
      <c r="V42" s="11" t="str">
        <f>VLOOKUP(T42,Codes!A$9:B$51,2,FALSE)</f>
        <v>Mauvaise qualité ou position des micro-perforations</v>
      </c>
      <c r="W42" s="11"/>
      <c r="X42" s="11"/>
      <c r="Y42" s="11"/>
      <c r="Z42" s="11"/>
      <c r="AA42" s="81"/>
      <c r="AB42" s="37" t="str">
        <f t="shared" si="15"/>
        <v>faible</v>
      </c>
      <c r="AC42" s="37" t="str">
        <f t="shared" si="20"/>
        <v>fort</v>
      </c>
      <c r="AD42" s="37" t="str">
        <f t="shared" si="16"/>
        <v>Faible</v>
      </c>
      <c r="AE42" s="98" t="str">
        <f t="shared" si="24"/>
        <v>2</v>
      </c>
      <c r="AF42" s="261">
        <f t="shared" si="13"/>
        <v>1</v>
      </c>
      <c r="AG42" s="250" t="str">
        <f t="shared" si="4"/>
        <v>20141257921B3</v>
      </c>
      <c r="AH42" s="38" t="str">
        <f t="shared" si="18"/>
        <v>Action cloturée</v>
      </c>
      <c r="AI42" s="43" t="s">
        <v>211</v>
      </c>
      <c r="AJ42" s="18">
        <v>41708</v>
      </c>
      <c r="AK42" s="9" t="s">
        <v>212</v>
      </c>
      <c r="AL42" s="18">
        <v>41759</v>
      </c>
      <c r="AM42" s="31">
        <f t="shared" si="25"/>
        <v>43</v>
      </c>
      <c r="AP42" s="31" t="e">
        <f>COUNTIF(#REF!,FALSE)</f>
        <v>#REF!</v>
      </c>
      <c r="AQ42">
        <f t="shared" si="17"/>
        <v>1</v>
      </c>
    </row>
    <row r="43" spans="1:43" ht="45.6" customHeight="1">
      <c r="A43" s="13">
        <v>39</v>
      </c>
      <c r="B43" s="6">
        <v>41705</v>
      </c>
      <c r="C43" s="7">
        <f t="shared" si="21"/>
        <v>3</v>
      </c>
      <c r="D43" s="7">
        <f t="shared" si="22"/>
        <v>2014</v>
      </c>
      <c r="E43" s="92">
        <v>1061032</v>
      </c>
      <c r="F43" s="14"/>
      <c r="G43" s="15"/>
      <c r="H43" s="15" t="s">
        <v>46</v>
      </c>
      <c r="I43" s="14" t="s">
        <v>44</v>
      </c>
      <c r="J43" s="14" t="s">
        <v>90</v>
      </c>
      <c r="K43" s="14" t="s">
        <v>214</v>
      </c>
      <c r="L43" s="9" t="s">
        <v>213</v>
      </c>
      <c r="M43" s="16">
        <v>32</v>
      </c>
      <c r="N43" s="16">
        <v>22500</v>
      </c>
      <c r="O43" s="16">
        <v>22500</v>
      </c>
      <c r="P43" s="77">
        <f t="shared" si="19"/>
        <v>0.14222222222222222</v>
      </c>
      <c r="Q43" s="17">
        <v>1.0416666666666666E-2</v>
      </c>
      <c r="R43" s="17">
        <v>8.3333333333333329E-2</v>
      </c>
      <c r="S43" s="9" t="s">
        <v>215</v>
      </c>
      <c r="T43" s="242" t="s">
        <v>123</v>
      </c>
      <c r="U43" s="10" t="str">
        <f t="shared" si="23"/>
        <v>A</v>
      </c>
      <c r="V43" s="11" t="str">
        <f>VLOOKUP(T43,Codes!A$9:B$51,2,FALSE)</f>
        <v>Défaut carte visuel.</v>
      </c>
      <c r="W43" s="11"/>
      <c r="X43" s="11"/>
      <c r="Y43" s="11"/>
      <c r="Z43" s="11"/>
      <c r="AA43" s="81"/>
      <c r="AB43" s="37" t="str">
        <f t="shared" ref="AB43:AB74" si="26">IF((AA43)&lt;=2,"faible","fort")</f>
        <v>faible</v>
      </c>
      <c r="AC43" s="37" t="str">
        <f t="shared" ref="AC43:AC74" si="27">IF((P43)&lt;=3,"faible","fort")</f>
        <v>faible</v>
      </c>
      <c r="AD43" s="37" t="str">
        <f t="shared" ref="AD43:AD74" si="28">IF(AND(AB43="Faible",AC43="Faible"),"Faible",IF(AND(AB43="Faible",AC43="Faible"),"Fort",IF(AND(AB43="Faible",AC43="Fort"),"Faible",IF(AND(AB43="Faible",AC43="Fort"),"Fort",IF(AND(AB43="Fort",AC43="Faible"),"Fort",IF(AND(AB43="Fort",AC43="Faible"),"Fort",IF(AND(AB43="Fort",AC43="Fort"),"Fort","Fort")))))))</f>
        <v>Faible</v>
      </c>
      <c r="AE43" s="98" t="str">
        <f t="shared" si="24"/>
        <v>2</v>
      </c>
      <c r="AF43" s="261">
        <f t="shared" si="13"/>
        <v>1</v>
      </c>
      <c r="AG43" s="250" t="str">
        <f t="shared" si="4"/>
        <v>20141061032A10</v>
      </c>
      <c r="AH43" s="38" t="str">
        <f t="shared" si="18"/>
        <v>Action cloturée</v>
      </c>
      <c r="AI43" s="43" t="s">
        <v>270</v>
      </c>
      <c r="AJ43" s="18">
        <v>41708</v>
      </c>
      <c r="AK43" s="9" t="s">
        <v>216</v>
      </c>
      <c r="AL43" s="18">
        <v>41759</v>
      </c>
      <c r="AM43" s="31">
        <f t="shared" si="25"/>
        <v>39</v>
      </c>
      <c r="AP43" s="31" t="e">
        <f>COUNTIF(#REF!,FALSE)</f>
        <v>#REF!</v>
      </c>
      <c r="AQ43">
        <f t="shared" si="17"/>
        <v>1</v>
      </c>
    </row>
    <row r="44" spans="1:43" ht="22.9" customHeight="1">
      <c r="A44" s="13">
        <v>40</v>
      </c>
      <c r="B44" s="6">
        <v>41705</v>
      </c>
      <c r="C44" s="7">
        <f t="shared" si="21"/>
        <v>3</v>
      </c>
      <c r="D44" s="7">
        <f t="shared" si="22"/>
        <v>2014</v>
      </c>
      <c r="E44" s="92">
        <v>1168638</v>
      </c>
      <c r="F44" s="14">
        <v>29815</v>
      </c>
      <c r="G44" s="15">
        <v>31518</v>
      </c>
      <c r="H44" s="15" t="s">
        <v>1647</v>
      </c>
      <c r="I44" s="14" t="s">
        <v>91</v>
      </c>
      <c r="J44" s="14" t="s">
        <v>90</v>
      </c>
      <c r="K44" s="14" t="s">
        <v>218</v>
      </c>
      <c r="L44" s="9" t="s">
        <v>217</v>
      </c>
      <c r="M44" s="16"/>
      <c r="N44" s="16">
        <v>26432000</v>
      </c>
      <c r="O44" s="16">
        <v>1840000</v>
      </c>
      <c r="P44" s="77">
        <f t="shared" si="19"/>
        <v>0</v>
      </c>
      <c r="Q44" s="17">
        <v>4.1666666666666664E-2</v>
      </c>
      <c r="R44" s="17">
        <v>6.9444444444444441E-3</v>
      </c>
      <c r="S44" s="9" t="s">
        <v>1302</v>
      </c>
      <c r="T44" s="242" t="s">
        <v>28</v>
      </c>
      <c r="U44" s="10" t="str">
        <f t="shared" si="23"/>
        <v>B</v>
      </c>
      <c r="V44" s="11" t="str">
        <f>VLOOKUP(T44,Codes!A$9:B$51,2,FALSE)</f>
        <v>Produit inadapté au processus</v>
      </c>
      <c r="W44" s="11"/>
      <c r="X44" s="11"/>
      <c r="Y44" s="11"/>
      <c r="Z44" s="11"/>
      <c r="AA44" s="81"/>
      <c r="AB44" s="37" t="str">
        <f t="shared" si="26"/>
        <v>faible</v>
      </c>
      <c r="AC44" s="37" t="str">
        <f t="shared" si="27"/>
        <v>faible</v>
      </c>
      <c r="AD44" s="37" t="str">
        <f t="shared" si="28"/>
        <v>Faible</v>
      </c>
      <c r="AE44" s="98" t="str">
        <f t="shared" si="24"/>
        <v>2</v>
      </c>
      <c r="AF44" s="261">
        <f t="shared" si="13"/>
        <v>1</v>
      </c>
      <c r="AG44" s="250" t="str">
        <f t="shared" si="4"/>
        <v>20141168638B2</v>
      </c>
      <c r="AH44" s="38" t="str">
        <f t="shared" si="18"/>
        <v>Action cloturée</v>
      </c>
      <c r="AI44" s="43"/>
      <c r="AJ44" s="18">
        <v>41708</v>
      </c>
      <c r="AK44" s="9" t="s">
        <v>219</v>
      </c>
      <c r="AL44" s="18">
        <v>41820</v>
      </c>
      <c r="AM44" s="31">
        <f t="shared" si="25"/>
        <v>82</v>
      </c>
      <c r="AP44" s="31" t="e">
        <f>COUNTIF(#REF!,FALSE)</f>
        <v>#REF!</v>
      </c>
      <c r="AQ44">
        <f t="shared" si="17"/>
        <v>1</v>
      </c>
    </row>
    <row r="45" spans="1:43" ht="68.45" customHeight="1">
      <c r="A45" s="13">
        <v>41</v>
      </c>
      <c r="B45" s="6">
        <v>41705</v>
      </c>
      <c r="C45" s="7">
        <f t="shared" si="21"/>
        <v>3</v>
      </c>
      <c r="D45" s="7">
        <f t="shared" si="22"/>
        <v>2014</v>
      </c>
      <c r="E45" s="36" t="s">
        <v>220</v>
      </c>
      <c r="F45" s="14">
        <v>31716</v>
      </c>
      <c r="G45" s="15"/>
      <c r="H45" s="15" t="s">
        <v>1143</v>
      </c>
      <c r="I45" s="14" t="s">
        <v>158</v>
      </c>
      <c r="J45" s="14" t="s">
        <v>103</v>
      </c>
      <c r="K45" s="14" t="s">
        <v>159</v>
      </c>
      <c r="L45" s="9" t="s">
        <v>221</v>
      </c>
      <c r="M45" s="16">
        <v>1</v>
      </c>
      <c r="N45" s="16">
        <v>1</v>
      </c>
      <c r="O45" s="16">
        <v>1</v>
      </c>
      <c r="P45" s="77">
        <f t="shared" si="19"/>
        <v>1</v>
      </c>
      <c r="Q45" s="17">
        <v>3.125E-2</v>
      </c>
      <c r="R45" s="17">
        <v>1.0416666666666666E-2</v>
      </c>
      <c r="S45" s="9" t="s">
        <v>222</v>
      </c>
      <c r="T45" s="242" t="s">
        <v>86</v>
      </c>
      <c r="U45" s="10" t="str">
        <f t="shared" si="23"/>
        <v>C</v>
      </c>
      <c r="V45" s="11" t="str">
        <f>VLOOKUP(T45,Codes!A$9:B$51,2,FALSE)</f>
        <v>Quantité livrée non conforme au document.</v>
      </c>
      <c r="W45" s="11"/>
      <c r="X45" s="11"/>
      <c r="Y45" s="11"/>
      <c r="Z45" s="11"/>
      <c r="AA45" s="81"/>
      <c r="AB45" s="37" t="str">
        <f t="shared" si="26"/>
        <v>faible</v>
      </c>
      <c r="AC45" s="37" t="str">
        <f t="shared" si="27"/>
        <v>faible</v>
      </c>
      <c r="AD45" s="37" t="str">
        <f t="shared" si="28"/>
        <v>Faible</v>
      </c>
      <c r="AE45" s="98" t="str">
        <f t="shared" si="24"/>
        <v>2</v>
      </c>
      <c r="AF45" s="261">
        <f t="shared" si="13"/>
        <v>1</v>
      </c>
      <c r="AG45" s="250" t="str">
        <f t="shared" si="4"/>
        <v>20141159316
1134928C11</v>
      </c>
      <c r="AH45" s="38" t="str">
        <f t="shared" si="18"/>
        <v>Action cloturée</v>
      </c>
      <c r="AI45" s="43"/>
      <c r="AJ45" s="18">
        <v>41708</v>
      </c>
      <c r="AK45" s="9" t="s">
        <v>317</v>
      </c>
      <c r="AL45" s="18">
        <v>41711</v>
      </c>
      <c r="AM45" s="31">
        <f t="shared" si="25"/>
        <v>5</v>
      </c>
      <c r="AP45" s="31" t="e">
        <f>COUNTIF(#REF!,FALSE)</f>
        <v>#REF!</v>
      </c>
      <c r="AQ45">
        <f t="shared" si="17"/>
        <v>1</v>
      </c>
    </row>
    <row r="46" spans="1:43" ht="34.15" customHeight="1">
      <c r="A46" s="13">
        <v>42</v>
      </c>
      <c r="B46" s="6">
        <v>41705</v>
      </c>
      <c r="C46" s="7">
        <f t="shared" si="21"/>
        <v>3</v>
      </c>
      <c r="D46" s="7">
        <f t="shared" si="22"/>
        <v>2014</v>
      </c>
      <c r="E46" s="92">
        <v>1058225</v>
      </c>
      <c r="F46" s="14">
        <v>30901</v>
      </c>
      <c r="G46" s="15">
        <v>32283</v>
      </c>
      <c r="H46" s="15" t="s">
        <v>1138</v>
      </c>
      <c r="I46" s="14" t="s">
        <v>151</v>
      </c>
      <c r="J46" s="14" t="s">
        <v>90</v>
      </c>
      <c r="K46" s="15" t="s">
        <v>223</v>
      </c>
      <c r="L46" s="9" t="s">
        <v>184</v>
      </c>
      <c r="M46" s="16">
        <v>1000</v>
      </c>
      <c r="N46" s="16">
        <v>64000</v>
      </c>
      <c r="O46" s="16">
        <v>13500</v>
      </c>
      <c r="P46" s="77">
        <f t="shared" si="19"/>
        <v>1.5625</v>
      </c>
      <c r="Q46" s="17">
        <v>3.4722222222222224E-2</v>
      </c>
      <c r="R46" s="17">
        <v>6.9444444444444441E-3</v>
      </c>
      <c r="S46" s="9" t="s">
        <v>224</v>
      </c>
      <c r="T46" s="242" t="s">
        <v>28</v>
      </c>
      <c r="U46" s="10" t="str">
        <f t="shared" si="23"/>
        <v>B</v>
      </c>
      <c r="V46" s="11" t="str">
        <f>VLOOKUP(T46,Codes!A$9:B$51,2,FALSE)</f>
        <v>Produit inadapté au processus</v>
      </c>
      <c r="W46" s="11"/>
      <c r="X46" s="11"/>
      <c r="Y46" s="11"/>
      <c r="Z46" s="11"/>
      <c r="AA46" s="81"/>
      <c r="AB46" s="37" t="str">
        <f t="shared" si="26"/>
        <v>faible</v>
      </c>
      <c r="AC46" s="37" t="str">
        <f t="shared" si="27"/>
        <v>faible</v>
      </c>
      <c r="AD46" s="37" t="str">
        <f t="shared" si="28"/>
        <v>Faible</v>
      </c>
      <c r="AE46" s="98" t="str">
        <f t="shared" si="24"/>
        <v>2</v>
      </c>
      <c r="AF46" s="261">
        <f t="shared" si="13"/>
        <v>2</v>
      </c>
      <c r="AG46" s="250" t="str">
        <f t="shared" si="4"/>
        <v>20141058225B2</v>
      </c>
      <c r="AH46" s="38" t="str">
        <f t="shared" si="18"/>
        <v>Action cloturée</v>
      </c>
      <c r="AI46" s="43"/>
      <c r="AJ46" s="18">
        <v>41709</v>
      </c>
      <c r="AK46" s="32" t="s">
        <v>185</v>
      </c>
      <c r="AL46" s="18">
        <v>41718</v>
      </c>
      <c r="AM46" s="31">
        <f t="shared" si="25"/>
        <v>10</v>
      </c>
      <c r="AP46" s="31" t="e">
        <f>COUNTIF(#REF!,FALSE)</f>
        <v>#REF!</v>
      </c>
      <c r="AQ46">
        <f t="shared" si="17"/>
        <v>2</v>
      </c>
    </row>
    <row r="47" spans="1:43" ht="34.15" customHeight="1">
      <c r="A47" s="13">
        <v>43</v>
      </c>
      <c r="B47" s="6">
        <v>41703</v>
      </c>
      <c r="C47" s="7">
        <f t="shared" si="21"/>
        <v>3</v>
      </c>
      <c r="D47" s="7">
        <f t="shared" si="22"/>
        <v>2014</v>
      </c>
      <c r="E47" s="92">
        <v>1058722</v>
      </c>
      <c r="F47" s="14">
        <v>30282</v>
      </c>
      <c r="G47" s="15">
        <v>30980</v>
      </c>
      <c r="H47" s="15" t="s">
        <v>1647</v>
      </c>
      <c r="I47" s="15" t="s">
        <v>23</v>
      </c>
      <c r="J47" s="14" t="s">
        <v>103</v>
      </c>
      <c r="K47" s="14"/>
      <c r="L47" s="9" t="s">
        <v>106</v>
      </c>
      <c r="M47" s="16">
        <v>17</v>
      </c>
      <c r="N47" s="16">
        <v>34940</v>
      </c>
      <c r="O47" s="16">
        <v>3960</v>
      </c>
      <c r="P47" s="77">
        <f t="shared" si="19"/>
        <v>4.8654836863194051E-2</v>
      </c>
      <c r="Q47" s="17">
        <v>6.9444444444444441E-3</v>
      </c>
      <c r="R47" s="17">
        <v>1.0416666666666666E-2</v>
      </c>
      <c r="S47" s="9" t="s">
        <v>225</v>
      </c>
      <c r="T47" s="242" t="s">
        <v>38</v>
      </c>
      <c r="U47" s="10" t="str">
        <f t="shared" si="23"/>
        <v>A</v>
      </c>
      <c r="V47" s="11" t="str">
        <f>VLOOKUP(T47,Codes!A$9:B$51,2,FALSE)</f>
        <v>Produit inadapté au processus (tension ruban, etc…)</v>
      </c>
      <c r="W47" s="11"/>
      <c r="X47" s="11"/>
      <c r="Y47" s="11"/>
      <c r="Z47" s="11"/>
      <c r="AA47" s="81"/>
      <c r="AB47" s="37" t="str">
        <f t="shared" si="26"/>
        <v>faible</v>
      </c>
      <c r="AC47" s="37" t="str">
        <f t="shared" si="27"/>
        <v>faible</v>
      </c>
      <c r="AD47" s="37" t="str">
        <f t="shared" si="28"/>
        <v>Faible</v>
      </c>
      <c r="AE47" s="98" t="str">
        <f t="shared" si="24"/>
        <v>2</v>
      </c>
      <c r="AF47" s="261">
        <f t="shared" si="13"/>
        <v>1</v>
      </c>
      <c r="AG47" s="250" t="str">
        <f t="shared" si="4"/>
        <v>20141058722A8</v>
      </c>
      <c r="AH47" s="38" t="str">
        <f t="shared" si="18"/>
        <v>Action cloturée</v>
      </c>
      <c r="AI47" s="43"/>
      <c r="AJ47" s="18">
        <v>41709</v>
      </c>
      <c r="AK47" s="9" t="s">
        <v>202</v>
      </c>
      <c r="AL47" s="18">
        <v>41728</v>
      </c>
      <c r="AM47" s="31">
        <f t="shared" si="25"/>
        <v>18</v>
      </c>
      <c r="AP47" s="31" t="e">
        <f>COUNTIF(#REF!,FALSE)</f>
        <v>#REF!</v>
      </c>
      <c r="AQ47">
        <f t="shared" si="17"/>
        <v>1</v>
      </c>
    </row>
    <row r="48" spans="1:43" ht="34.15" customHeight="1">
      <c r="A48" s="13">
        <v>44</v>
      </c>
      <c r="B48" s="6">
        <v>41710</v>
      </c>
      <c r="C48" s="7">
        <f t="shared" si="21"/>
        <v>3</v>
      </c>
      <c r="D48" s="7">
        <f t="shared" si="22"/>
        <v>2014</v>
      </c>
      <c r="E48" s="92">
        <v>1058058</v>
      </c>
      <c r="F48" s="14">
        <v>27549</v>
      </c>
      <c r="G48" s="15">
        <v>27947</v>
      </c>
      <c r="H48" s="15" t="s">
        <v>1647</v>
      </c>
      <c r="I48" s="14" t="s">
        <v>167</v>
      </c>
      <c r="J48" s="14" t="s">
        <v>103</v>
      </c>
      <c r="K48" s="14"/>
      <c r="L48" s="9" t="s">
        <v>226</v>
      </c>
      <c r="M48" s="16">
        <v>257</v>
      </c>
      <c r="N48" s="16">
        <v>20400</v>
      </c>
      <c r="O48" s="16">
        <v>1200</v>
      </c>
      <c r="P48" s="77">
        <f t="shared" si="19"/>
        <v>1</v>
      </c>
      <c r="Q48" s="17">
        <v>4.1666666666666664E-2</v>
      </c>
      <c r="R48" s="17">
        <v>1.3888888888888888E-2</v>
      </c>
      <c r="S48" s="9" t="s">
        <v>227</v>
      </c>
      <c r="T48" s="242" t="s">
        <v>27</v>
      </c>
      <c r="U48" s="10" t="str">
        <f t="shared" si="23"/>
        <v>C</v>
      </c>
      <c r="V48" s="11" t="str">
        <f>VLOOKUP(T48,Codes!A$9:B$51,2,FALSE)</f>
        <v>Manque tout ou partie des documents.</v>
      </c>
      <c r="W48" s="11"/>
      <c r="X48" s="11"/>
      <c r="Y48" s="11"/>
      <c r="Z48" s="11"/>
      <c r="AA48" s="81"/>
      <c r="AB48" s="37" t="str">
        <f t="shared" si="26"/>
        <v>faible</v>
      </c>
      <c r="AC48" s="37" t="str">
        <f t="shared" si="27"/>
        <v>faible</v>
      </c>
      <c r="AD48" s="37" t="str">
        <f t="shared" si="28"/>
        <v>Faible</v>
      </c>
      <c r="AE48" s="98" t="str">
        <f t="shared" si="24"/>
        <v>2</v>
      </c>
      <c r="AF48" s="261">
        <f t="shared" si="13"/>
        <v>1</v>
      </c>
      <c r="AG48" s="250" t="str">
        <f t="shared" si="4"/>
        <v>20141058058C10</v>
      </c>
      <c r="AH48" s="38" t="str">
        <f t="shared" si="18"/>
        <v>Action cloturée</v>
      </c>
      <c r="AI48" s="43"/>
      <c r="AJ48" s="18">
        <v>41711</v>
      </c>
      <c r="AK48" s="9" t="s">
        <v>228</v>
      </c>
      <c r="AL48" s="18">
        <v>41713</v>
      </c>
      <c r="AM48" s="31">
        <f t="shared" si="25"/>
        <v>3</v>
      </c>
      <c r="AP48" s="31" t="e">
        <f>COUNTIF(#REF!,FALSE)</f>
        <v>#REF!</v>
      </c>
      <c r="AQ48">
        <f t="shared" si="17"/>
        <v>1</v>
      </c>
    </row>
    <row r="49" spans="1:43" ht="34.15" customHeight="1">
      <c r="A49" s="13">
        <v>45</v>
      </c>
      <c r="B49" s="6">
        <v>41709</v>
      </c>
      <c r="C49" s="7">
        <f t="shared" si="21"/>
        <v>3</v>
      </c>
      <c r="D49" s="7">
        <f t="shared" si="22"/>
        <v>2014</v>
      </c>
      <c r="E49" s="92">
        <v>1057831</v>
      </c>
      <c r="F49" s="14">
        <v>30660</v>
      </c>
      <c r="G49" s="15">
        <v>32364</v>
      </c>
      <c r="H49" s="15" t="s">
        <v>1647</v>
      </c>
      <c r="I49" s="14" t="s">
        <v>195</v>
      </c>
      <c r="J49" s="14" t="s">
        <v>90</v>
      </c>
      <c r="K49" s="15" t="s">
        <v>134</v>
      </c>
      <c r="L49" s="9" t="s">
        <v>229</v>
      </c>
      <c r="M49" s="16">
        <v>600</v>
      </c>
      <c r="N49" s="16">
        <v>500000</v>
      </c>
      <c r="O49" s="16">
        <v>326000</v>
      </c>
      <c r="P49" s="77">
        <f t="shared" si="19"/>
        <v>0.12</v>
      </c>
      <c r="Q49" s="17">
        <v>4.1666666666666664E-2</v>
      </c>
      <c r="R49" s="17">
        <v>3.4722222222222224E-2</v>
      </c>
      <c r="S49" s="9" t="s">
        <v>230</v>
      </c>
      <c r="T49" s="242" t="s">
        <v>40</v>
      </c>
      <c r="U49" s="10" t="str">
        <f t="shared" si="23"/>
        <v>B</v>
      </c>
      <c r="V49" s="11" t="str">
        <f>VLOOKUP(T49,Codes!A$9:B$51,2,FALSE)</f>
        <v>Absence de pré-perforation ou micro-perforation (non prévu)</v>
      </c>
      <c r="W49" s="11"/>
      <c r="X49" s="11"/>
      <c r="Y49" s="11"/>
      <c r="Z49" s="11"/>
      <c r="AA49" s="81"/>
      <c r="AB49" s="37" t="str">
        <f t="shared" si="26"/>
        <v>faible</v>
      </c>
      <c r="AC49" s="37" t="str">
        <f t="shared" si="27"/>
        <v>faible</v>
      </c>
      <c r="AD49" s="37" t="str">
        <f t="shared" si="28"/>
        <v>Faible</v>
      </c>
      <c r="AE49" s="98" t="str">
        <f t="shared" si="24"/>
        <v>2</v>
      </c>
      <c r="AF49" s="261">
        <f t="shared" si="13"/>
        <v>1</v>
      </c>
      <c r="AG49" s="250" t="str">
        <f t="shared" si="4"/>
        <v>20141057831B8</v>
      </c>
      <c r="AH49" s="38" t="str">
        <f t="shared" si="18"/>
        <v>Action cloturée</v>
      </c>
      <c r="AI49" s="43"/>
      <c r="AJ49" s="18">
        <v>41717</v>
      </c>
      <c r="AK49" s="9" t="s">
        <v>231</v>
      </c>
      <c r="AL49" s="18">
        <v>41719</v>
      </c>
      <c r="AM49" s="31">
        <f t="shared" si="25"/>
        <v>9</v>
      </c>
      <c r="AP49" s="31" t="e">
        <f>COUNTIF(#REF!,FALSE)</f>
        <v>#REF!</v>
      </c>
      <c r="AQ49">
        <f t="shared" si="17"/>
        <v>1</v>
      </c>
    </row>
    <row r="50" spans="1:43" ht="57" customHeight="1">
      <c r="A50" s="13">
        <v>46</v>
      </c>
      <c r="B50" s="6">
        <v>41715</v>
      </c>
      <c r="C50" s="7">
        <f t="shared" si="21"/>
        <v>3</v>
      </c>
      <c r="D50" s="7">
        <f t="shared" si="22"/>
        <v>2014</v>
      </c>
      <c r="E50" s="92">
        <v>1162148</v>
      </c>
      <c r="F50" s="14">
        <v>29079</v>
      </c>
      <c r="G50" s="15">
        <v>29770</v>
      </c>
      <c r="H50" s="15" t="s">
        <v>1647</v>
      </c>
      <c r="I50" s="15" t="s">
        <v>1642</v>
      </c>
      <c r="J50" s="14" t="s">
        <v>103</v>
      </c>
      <c r="K50" s="15"/>
      <c r="L50" s="9" t="s">
        <v>232</v>
      </c>
      <c r="M50" s="16"/>
      <c r="N50" s="16">
        <v>154000</v>
      </c>
      <c r="O50" s="16">
        <v>46000</v>
      </c>
      <c r="P50" s="77">
        <f t="shared" si="19"/>
        <v>0</v>
      </c>
      <c r="Q50" s="17">
        <v>4.1666666666666664E-2</v>
      </c>
      <c r="R50" s="17">
        <v>3.4722222222222224E-2</v>
      </c>
      <c r="S50" s="9" t="s">
        <v>233</v>
      </c>
      <c r="T50" s="242" t="s">
        <v>34</v>
      </c>
      <c r="U50" s="10" t="str">
        <f t="shared" si="23"/>
        <v>B</v>
      </c>
      <c r="V50" s="11" t="str">
        <f>VLOOKUP(T50,Codes!A$9:B$51,2,FALSE)</f>
        <v>Mauvaise qualité ou position des micro-perforations</v>
      </c>
      <c r="W50" s="11"/>
      <c r="X50" s="11"/>
      <c r="Y50" s="11"/>
      <c r="Z50" s="11"/>
      <c r="AA50" s="81"/>
      <c r="AB50" s="37" t="str">
        <f t="shared" si="26"/>
        <v>faible</v>
      </c>
      <c r="AC50" s="37" t="str">
        <f t="shared" si="27"/>
        <v>faible</v>
      </c>
      <c r="AD50" s="37" t="str">
        <f t="shared" si="28"/>
        <v>Faible</v>
      </c>
      <c r="AE50" s="98" t="str">
        <f t="shared" si="24"/>
        <v>2</v>
      </c>
      <c r="AF50" s="261">
        <f t="shared" si="13"/>
        <v>1</v>
      </c>
      <c r="AG50" s="250" t="str">
        <f t="shared" si="4"/>
        <v>20141162148B3</v>
      </c>
      <c r="AH50" s="38" t="str">
        <f t="shared" si="18"/>
        <v>Action cloturée</v>
      </c>
      <c r="AI50" s="43"/>
      <c r="AJ50" s="18">
        <v>41717</v>
      </c>
      <c r="AK50" s="9" t="s">
        <v>234</v>
      </c>
      <c r="AL50" s="18">
        <v>41719</v>
      </c>
      <c r="AM50" s="31">
        <f t="shared" si="25"/>
        <v>5</v>
      </c>
      <c r="AP50" s="31" t="e">
        <f>COUNTIF(#REF!,FALSE)</f>
        <v>#REF!</v>
      </c>
      <c r="AQ50">
        <f t="shared" si="17"/>
        <v>1</v>
      </c>
    </row>
    <row r="51" spans="1:43" ht="34.15" customHeight="1">
      <c r="A51" s="13">
        <v>47</v>
      </c>
      <c r="B51" s="6">
        <v>41715</v>
      </c>
      <c r="C51" s="7">
        <f t="shared" si="21"/>
        <v>3</v>
      </c>
      <c r="D51" s="7">
        <f t="shared" si="22"/>
        <v>2014</v>
      </c>
      <c r="E51" s="92">
        <v>1057840</v>
      </c>
      <c r="F51" s="14">
        <v>30799</v>
      </c>
      <c r="G51" s="15">
        <v>31607</v>
      </c>
      <c r="H51" s="15" t="s">
        <v>1647</v>
      </c>
      <c r="I51" s="15" t="s">
        <v>1642</v>
      </c>
      <c r="J51" s="14" t="s">
        <v>103</v>
      </c>
      <c r="K51" s="15"/>
      <c r="L51" s="9" t="s">
        <v>235</v>
      </c>
      <c r="M51" s="16">
        <v>50</v>
      </c>
      <c r="N51" s="16">
        <v>8100</v>
      </c>
      <c r="O51" s="16">
        <v>4500</v>
      </c>
      <c r="P51" s="77">
        <f t="shared" si="19"/>
        <v>0.61728395061728392</v>
      </c>
      <c r="Q51" s="17">
        <v>2.0833333333333332E-2</v>
      </c>
      <c r="R51" s="17">
        <v>6.9444444444444441E-3</v>
      </c>
      <c r="S51" s="9" t="s">
        <v>236</v>
      </c>
      <c r="T51" s="242" t="s">
        <v>38</v>
      </c>
      <c r="U51" s="10" t="str">
        <f t="shared" si="23"/>
        <v>A</v>
      </c>
      <c r="V51" s="11" t="str">
        <f>VLOOKUP(T51,Codes!A$9:B$51,2,FALSE)</f>
        <v>Produit inadapté au processus (tension ruban, etc…)</v>
      </c>
      <c r="W51" s="11"/>
      <c r="X51" s="11"/>
      <c r="Y51" s="11"/>
      <c r="Z51" s="11"/>
      <c r="AA51" s="81"/>
      <c r="AB51" s="37" t="str">
        <f t="shared" si="26"/>
        <v>faible</v>
      </c>
      <c r="AC51" s="37" t="str">
        <f t="shared" si="27"/>
        <v>faible</v>
      </c>
      <c r="AD51" s="37" t="str">
        <f t="shared" si="28"/>
        <v>Faible</v>
      </c>
      <c r="AE51" s="98" t="str">
        <f t="shared" si="24"/>
        <v>2</v>
      </c>
      <c r="AF51" s="261">
        <f t="shared" si="13"/>
        <v>1</v>
      </c>
      <c r="AG51" s="250" t="str">
        <f t="shared" si="4"/>
        <v>20141057840A8</v>
      </c>
      <c r="AH51" s="38" t="str">
        <f t="shared" si="18"/>
        <v>Action cloturée</v>
      </c>
      <c r="AI51" s="43"/>
      <c r="AJ51" s="18">
        <v>41718</v>
      </c>
      <c r="AK51" s="9" t="s">
        <v>237</v>
      </c>
      <c r="AL51" s="18">
        <v>41720</v>
      </c>
      <c r="AM51" s="31">
        <f t="shared" si="25"/>
        <v>5</v>
      </c>
      <c r="AP51" s="31" t="e">
        <f>COUNTIF(#REF!,FALSE)</f>
        <v>#REF!</v>
      </c>
      <c r="AQ51">
        <f t="shared" si="17"/>
        <v>1</v>
      </c>
    </row>
    <row r="52" spans="1:43" ht="34.15" customHeight="1">
      <c r="A52" s="13">
        <v>48</v>
      </c>
      <c r="B52" s="6">
        <v>41715</v>
      </c>
      <c r="C52" s="7">
        <f t="shared" si="21"/>
        <v>3</v>
      </c>
      <c r="D52" s="7">
        <f t="shared" si="22"/>
        <v>2014</v>
      </c>
      <c r="E52" s="92">
        <v>1259610</v>
      </c>
      <c r="F52" s="14">
        <v>31817</v>
      </c>
      <c r="G52" s="15">
        <v>32683</v>
      </c>
      <c r="H52" s="15" t="s">
        <v>1647</v>
      </c>
      <c r="I52" s="14" t="s">
        <v>195</v>
      </c>
      <c r="J52" s="14" t="s">
        <v>103</v>
      </c>
      <c r="K52" s="15"/>
      <c r="L52" s="9" t="s">
        <v>238</v>
      </c>
      <c r="M52" s="16">
        <v>44</v>
      </c>
      <c r="N52" s="16">
        <v>5280</v>
      </c>
      <c r="O52" s="16">
        <v>0</v>
      </c>
      <c r="P52" s="77">
        <f t="shared" si="19"/>
        <v>0.83333333333333337</v>
      </c>
      <c r="Q52" s="17">
        <v>6.25E-2</v>
      </c>
      <c r="R52" s="17">
        <v>2.0833333333333332E-2</v>
      </c>
      <c r="S52" s="9" t="s">
        <v>239</v>
      </c>
      <c r="T52" s="242" t="s">
        <v>38</v>
      </c>
      <c r="U52" s="10" t="str">
        <f t="shared" si="23"/>
        <v>A</v>
      </c>
      <c r="V52" s="11" t="str">
        <f>VLOOKUP(T52,Codes!A$9:B$51,2,FALSE)</f>
        <v>Produit inadapté au processus (tension ruban, etc…)</v>
      </c>
      <c r="W52" s="11"/>
      <c r="X52" s="11"/>
      <c r="Y52" s="11"/>
      <c r="Z52" s="11"/>
      <c r="AA52" s="81"/>
      <c r="AB52" s="37" t="str">
        <f t="shared" si="26"/>
        <v>faible</v>
      </c>
      <c r="AC52" s="37" t="str">
        <f t="shared" si="27"/>
        <v>faible</v>
      </c>
      <c r="AD52" s="37" t="str">
        <f t="shared" si="28"/>
        <v>Faible</v>
      </c>
      <c r="AE52" s="98" t="str">
        <f t="shared" si="24"/>
        <v>2</v>
      </c>
      <c r="AF52" s="261">
        <f t="shared" si="13"/>
        <v>2</v>
      </c>
      <c r="AG52" s="250" t="str">
        <f t="shared" si="4"/>
        <v>20141259610A8</v>
      </c>
      <c r="AH52" s="38" t="str">
        <f t="shared" si="18"/>
        <v>Action cloturée</v>
      </c>
      <c r="AI52" s="43"/>
      <c r="AJ52" s="18">
        <v>41718</v>
      </c>
      <c r="AK52" s="9" t="s">
        <v>240</v>
      </c>
      <c r="AL52" s="18">
        <v>41720</v>
      </c>
      <c r="AM52" s="31">
        <f t="shared" si="25"/>
        <v>5</v>
      </c>
      <c r="AP52" s="31" t="e">
        <f>COUNTIF(#REF!,FALSE)</f>
        <v>#REF!</v>
      </c>
      <c r="AQ52">
        <f t="shared" si="17"/>
        <v>2</v>
      </c>
    </row>
    <row r="53" spans="1:43" ht="34.15" customHeight="1">
      <c r="A53" s="13">
        <v>49</v>
      </c>
      <c r="B53" s="6">
        <v>41717</v>
      </c>
      <c r="C53" s="7">
        <f t="shared" si="21"/>
        <v>3</v>
      </c>
      <c r="D53" s="7">
        <f t="shared" si="22"/>
        <v>2014</v>
      </c>
      <c r="E53" s="92">
        <v>1259610</v>
      </c>
      <c r="F53" s="14">
        <v>140314</v>
      </c>
      <c r="G53" s="15"/>
      <c r="H53" s="15" t="s">
        <v>1647</v>
      </c>
      <c r="I53" s="14" t="s">
        <v>195</v>
      </c>
      <c r="J53" s="14" t="s">
        <v>103</v>
      </c>
      <c r="K53" s="15"/>
      <c r="L53" s="9" t="s">
        <v>238</v>
      </c>
      <c r="M53" s="16">
        <v>44</v>
      </c>
      <c r="N53" s="16">
        <v>4249</v>
      </c>
      <c r="O53" s="16">
        <v>3339</v>
      </c>
      <c r="P53" s="77">
        <f t="shared" si="19"/>
        <v>1.0355377735937867</v>
      </c>
      <c r="Q53" s="17">
        <v>1.0416666666666666E-2</v>
      </c>
      <c r="R53" s="17">
        <v>1.0416666666666666E-2</v>
      </c>
      <c r="S53" s="9" t="s">
        <v>241</v>
      </c>
      <c r="T53" s="242" t="s">
        <v>38</v>
      </c>
      <c r="U53" s="10" t="str">
        <f t="shared" si="23"/>
        <v>A</v>
      </c>
      <c r="V53" s="11" t="str">
        <f>VLOOKUP(T53,Codes!A$9:B$51,2,FALSE)</f>
        <v>Produit inadapté au processus (tension ruban, etc…)</v>
      </c>
      <c r="W53" s="11"/>
      <c r="X53" s="11"/>
      <c r="Y53" s="11"/>
      <c r="Z53" s="11"/>
      <c r="AA53" s="81"/>
      <c r="AB53" s="37" t="str">
        <f t="shared" si="26"/>
        <v>faible</v>
      </c>
      <c r="AC53" s="37" t="str">
        <f t="shared" si="27"/>
        <v>faible</v>
      </c>
      <c r="AD53" s="37" t="str">
        <f t="shared" si="28"/>
        <v>Faible</v>
      </c>
      <c r="AE53" s="98" t="str">
        <f t="shared" si="24"/>
        <v>2</v>
      </c>
      <c r="AF53" s="261">
        <f t="shared" si="13"/>
        <v>2</v>
      </c>
      <c r="AG53" s="250" t="str">
        <f t="shared" si="4"/>
        <v>20141259610A8</v>
      </c>
      <c r="AH53" s="38" t="str">
        <f t="shared" si="18"/>
        <v>Action cloturée</v>
      </c>
      <c r="AI53" s="43"/>
      <c r="AJ53" s="18">
        <v>41718</v>
      </c>
      <c r="AK53" s="9" t="s">
        <v>240</v>
      </c>
      <c r="AL53" s="18">
        <v>41720</v>
      </c>
      <c r="AM53" s="31">
        <f t="shared" si="25"/>
        <v>3</v>
      </c>
      <c r="AP53" s="31" t="e">
        <f>COUNTIF(#REF!,FALSE)</f>
        <v>#REF!</v>
      </c>
      <c r="AQ53">
        <f t="shared" si="17"/>
        <v>2</v>
      </c>
    </row>
    <row r="54" spans="1:43" ht="34.15" customHeight="1">
      <c r="A54" s="13">
        <v>50</v>
      </c>
      <c r="B54" s="6">
        <v>41715</v>
      </c>
      <c r="C54" s="7">
        <f t="shared" si="21"/>
        <v>3</v>
      </c>
      <c r="D54" s="7">
        <f t="shared" si="22"/>
        <v>2014</v>
      </c>
      <c r="E54" s="92">
        <v>1058696</v>
      </c>
      <c r="F54" s="14">
        <v>29595</v>
      </c>
      <c r="G54" s="15">
        <v>31838</v>
      </c>
      <c r="H54" s="15" t="s">
        <v>94</v>
      </c>
      <c r="I54" s="15" t="s">
        <v>23</v>
      </c>
      <c r="J54" s="14" t="s">
        <v>90</v>
      </c>
      <c r="K54" s="15" t="s">
        <v>134</v>
      </c>
      <c r="L54" s="9" t="s">
        <v>186</v>
      </c>
      <c r="M54" s="16">
        <v>2000</v>
      </c>
      <c r="N54" s="16">
        <v>160000</v>
      </c>
      <c r="O54" s="16">
        <v>96000</v>
      </c>
      <c r="P54" s="77">
        <f t="shared" si="19"/>
        <v>1.25</v>
      </c>
      <c r="Q54" s="17">
        <v>4.1666666666666664E-2</v>
      </c>
      <c r="R54" s="17">
        <v>0.125</v>
      </c>
      <c r="S54" s="9" t="s">
        <v>242</v>
      </c>
      <c r="T54" s="242" t="s">
        <v>25</v>
      </c>
      <c r="U54" s="10" t="str">
        <f t="shared" si="23"/>
        <v>C</v>
      </c>
      <c r="V54" s="11" t="str">
        <f>VLOOKUP(T54,Codes!A$9:B$51,2,FALSE)</f>
        <v>Mauvaise impression sur le produit</v>
      </c>
      <c r="W54" s="11"/>
      <c r="X54" s="11"/>
      <c r="Y54" s="11"/>
      <c r="Z54" s="11"/>
      <c r="AA54" s="81"/>
      <c r="AB54" s="37" t="str">
        <f t="shared" si="26"/>
        <v>faible</v>
      </c>
      <c r="AC54" s="37" t="str">
        <f t="shared" si="27"/>
        <v>faible</v>
      </c>
      <c r="AD54" s="37" t="str">
        <f t="shared" si="28"/>
        <v>Faible</v>
      </c>
      <c r="AE54" s="98" t="str">
        <f t="shared" si="24"/>
        <v>2</v>
      </c>
      <c r="AF54" s="261">
        <f t="shared" si="13"/>
        <v>1</v>
      </c>
      <c r="AG54" s="250" t="str">
        <f t="shared" si="4"/>
        <v>20141058696C9</v>
      </c>
      <c r="AH54" s="38" t="str">
        <f t="shared" si="18"/>
        <v/>
      </c>
      <c r="AI54" s="43" t="s">
        <v>243</v>
      </c>
      <c r="AJ54" s="18">
        <v>41715</v>
      </c>
      <c r="AK54" s="9" t="s">
        <v>273</v>
      </c>
      <c r="AL54" s="18"/>
      <c r="AM54" s="31" t="str">
        <f t="shared" si="25"/>
        <v/>
      </c>
      <c r="AP54" s="31" t="e">
        <f>COUNTIF(#REF!,FALSE)</f>
        <v>#REF!</v>
      </c>
      <c r="AQ54">
        <f t="shared" si="17"/>
        <v>1</v>
      </c>
    </row>
    <row r="55" spans="1:43" ht="22.9" customHeight="1">
      <c r="A55" s="13">
        <v>51</v>
      </c>
      <c r="B55" s="6">
        <v>41718</v>
      </c>
      <c r="C55" s="7">
        <f t="shared" si="21"/>
        <v>3</v>
      </c>
      <c r="D55" s="7">
        <f t="shared" si="22"/>
        <v>2014</v>
      </c>
      <c r="E55" s="92">
        <v>1097662</v>
      </c>
      <c r="F55" s="14">
        <v>27908</v>
      </c>
      <c r="G55" s="15">
        <v>28914</v>
      </c>
      <c r="H55" s="15" t="s">
        <v>1647</v>
      </c>
      <c r="I55" s="14" t="s">
        <v>195</v>
      </c>
      <c r="J55" s="14" t="s">
        <v>103</v>
      </c>
      <c r="K55" s="15"/>
      <c r="L55" s="9" t="s">
        <v>244</v>
      </c>
      <c r="M55" s="16">
        <v>1</v>
      </c>
      <c r="N55" s="16">
        <v>1518</v>
      </c>
      <c r="O55" s="16">
        <v>1197</v>
      </c>
      <c r="P55" s="77">
        <f t="shared" si="19"/>
        <v>6.5876152832674575E-2</v>
      </c>
      <c r="Q55" s="17">
        <v>6.9444444444444441E-3</v>
      </c>
      <c r="R55" s="17">
        <v>2.0833333333333332E-2</v>
      </c>
      <c r="S55" s="9" t="s">
        <v>245</v>
      </c>
      <c r="T55" s="242" t="s">
        <v>28</v>
      </c>
      <c r="U55" s="10" t="str">
        <f t="shared" si="23"/>
        <v>B</v>
      </c>
      <c r="V55" s="11" t="str">
        <f>VLOOKUP(T55,Codes!A$9:B$51,2,FALSE)</f>
        <v>Produit inadapté au processus</v>
      </c>
      <c r="W55" s="11"/>
      <c r="X55" s="11"/>
      <c r="Y55" s="11"/>
      <c r="Z55" s="11"/>
      <c r="AA55" s="81"/>
      <c r="AB55" s="37" t="str">
        <f t="shared" si="26"/>
        <v>faible</v>
      </c>
      <c r="AC55" s="37" t="str">
        <f t="shared" si="27"/>
        <v>faible</v>
      </c>
      <c r="AD55" s="37" t="str">
        <f t="shared" si="28"/>
        <v>Faible</v>
      </c>
      <c r="AE55" s="98" t="str">
        <f t="shared" si="24"/>
        <v>2</v>
      </c>
      <c r="AF55" s="261">
        <f t="shared" si="13"/>
        <v>1</v>
      </c>
      <c r="AG55" s="250" t="str">
        <f t="shared" si="4"/>
        <v>20141097662B2</v>
      </c>
      <c r="AH55" s="38" t="str">
        <f t="shared" si="18"/>
        <v>Action cloturée</v>
      </c>
      <c r="AI55" s="43"/>
      <c r="AJ55" s="18">
        <v>41723</v>
      </c>
      <c r="AK55" s="9" t="s">
        <v>246</v>
      </c>
      <c r="AL55" s="18">
        <v>41723</v>
      </c>
      <c r="AM55" s="31">
        <f t="shared" si="25"/>
        <v>4</v>
      </c>
      <c r="AP55" s="31" t="e">
        <f>COUNTIF(#REF!,FALSE)</f>
        <v>#REF!</v>
      </c>
      <c r="AQ55">
        <f t="shared" si="17"/>
        <v>1</v>
      </c>
    </row>
    <row r="56" spans="1:43" ht="34.15" customHeight="1">
      <c r="A56" s="13">
        <v>52</v>
      </c>
      <c r="B56" s="6">
        <v>41722</v>
      </c>
      <c r="C56" s="7">
        <f t="shared" si="21"/>
        <v>3</v>
      </c>
      <c r="D56" s="7">
        <f t="shared" si="22"/>
        <v>2014</v>
      </c>
      <c r="E56" s="92">
        <v>1233115</v>
      </c>
      <c r="F56" s="14">
        <v>29610</v>
      </c>
      <c r="G56" s="15">
        <v>30692</v>
      </c>
      <c r="H56" s="15" t="s">
        <v>94</v>
      </c>
      <c r="I56" s="14" t="s">
        <v>195</v>
      </c>
      <c r="J56" s="14" t="s">
        <v>90</v>
      </c>
      <c r="K56" s="15" t="s">
        <v>99</v>
      </c>
      <c r="L56" s="9" t="s">
        <v>95</v>
      </c>
      <c r="M56" s="16">
        <v>200</v>
      </c>
      <c r="N56" s="16">
        <v>500000</v>
      </c>
      <c r="O56" s="16">
        <v>105000</v>
      </c>
      <c r="P56" s="77">
        <f t="shared" si="19"/>
        <v>0.04</v>
      </c>
      <c r="Q56" s="17">
        <v>4.1666666666666664E-2</v>
      </c>
      <c r="R56" s="17">
        <v>2.0833333333333332E-2</v>
      </c>
      <c r="S56" s="9" t="s">
        <v>247</v>
      </c>
      <c r="T56" s="242" t="s">
        <v>41</v>
      </c>
      <c r="U56" s="10" t="str">
        <f t="shared" si="23"/>
        <v>C</v>
      </c>
      <c r="V56" s="11" t="str">
        <f>VLOOKUP(T56,Codes!A$9:B$51,2,FALSE)</f>
        <v>Produits collés entre eux</v>
      </c>
      <c r="W56" s="11"/>
      <c r="X56" s="11"/>
      <c r="Y56" s="11"/>
      <c r="Z56" s="11"/>
      <c r="AA56" s="81"/>
      <c r="AB56" s="37" t="str">
        <f t="shared" si="26"/>
        <v>faible</v>
      </c>
      <c r="AC56" s="37" t="str">
        <f t="shared" si="27"/>
        <v>faible</v>
      </c>
      <c r="AD56" s="37" t="str">
        <f t="shared" si="28"/>
        <v>Faible</v>
      </c>
      <c r="AE56" s="98" t="str">
        <f t="shared" si="24"/>
        <v>2</v>
      </c>
      <c r="AF56" s="261">
        <f t="shared" si="13"/>
        <v>1</v>
      </c>
      <c r="AG56" s="250" t="str">
        <f t="shared" si="4"/>
        <v>20141233115C3</v>
      </c>
      <c r="AH56" s="38" t="str">
        <f t="shared" si="18"/>
        <v>Action cloturée</v>
      </c>
      <c r="AI56" s="43"/>
      <c r="AJ56" s="18">
        <v>41722</v>
      </c>
      <c r="AK56" s="9" t="s">
        <v>248</v>
      </c>
      <c r="AL56" s="18">
        <v>41723</v>
      </c>
      <c r="AM56" s="31">
        <f t="shared" si="25"/>
        <v>2</v>
      </c>
      <c r="AP56" s="31" t="e">
        <f>COUNTIF(#REF!,FALSE)</f>
        <v>#REF!</v>
      </c>
      <c r="AQ56">
        <f t="shared" si="17"/>
        <v>1</v>
      </c>
    </row>
    <row r="57" spans="1:43" ht="34.15" customHeight="1">
      <c r="A57" s="13">
        <v>53</v>
      </c>
      <c r="B57" s="6">
        <v>41722</v>
      </c>
      <c r="C57" s="7">
        <f t="shared" si="21"/>
        <v>3</v>
      </c>
      <c r="D57" s="7">
        <f t="shared" si="22"/>
        <v>2014</v>
      </c>
      <c r="E57" s="92">
        <v>1113470</v>
      </c>
      <c r="F57" s="14">
        <v>25593</v>
      </c>
      <c r="G57" s="15">
        <v>28035</v>
      </c>
      <c r="H57" s="15" t="s">
        <v>1647</v>
      </c>
      <c r="I57" s="15" t="s">
        <v>1643</v>
      </c>
      <c r="J57" s="14" t="s">
        <v>103</v>
      </c>
      <c r="K57" s="15"/>
      <c r="L57" s="9" t="s">
        <v>249</v>
      </c>
      <c r="M57" s="16">
        <v>1683</v>
      </c>
      <c r="N57" s="16">
        <v>50000</v>
      </c>
      <c r="O57" s="16">
        <v>34350</v>
      </c>
      <c r="P57" s="77">
        <f t="shared" si="19"/>
        <v>3.3660000000000001</v>
      </c>
      <c r="Q57" s="17">
        <v>4.1666666666666664E-2</v>
      </c>
      <c r="R57" s="17">
        <v>1.0416666666666666E-2</v>
      </c>
      <c r="S57" s="9" t="s">
        <v>250</v>
      </c>
      <c r="T57" s="242" t="s">
        <v>35</v>
      </c>
      <c r="U57" s="10" t="str">
        <f t="shared" si="23"/>
        <v>C</v>
      </c>
      <c r="V57" s="11" t="str">
        <f>VLOOKUP(T57,Codes!A$9:B$51,2,FALSE)</f>
        <v>Les documents d'accompagnement sont doublés</v>
      </c>
      <c r="W57" s="11"/>
      <c r="X57" s="11"/>
      <c r="Y57" s="11"/>
      <c r="Z57" s="11"/>
      <c r="AA57" s="81"/>
      <c r="AB57" s="37" t="str">
        <f t="shared" si="26"/>
        <v>faible</v>
      </c>
      <c r="AC57" s="37" t="str">
        <f t="shared" si="27"/>
        <v>fort</v>
      </c>
      <c r="AD57" s="37" t="str">
        <f t="shared" si="28"/>
        <v>Faible</v>
      </c>
      <c r="AE57" s="98" t="str">
        <f t="shared" si="24"/>
        <v>2</v>
      </c>
      <c r="AF57" s="261">
        <f t="shared" si="13"/>
        <v>1</v>
      </c>
      <c r="AG57" s="250" t="str">
        <f t="shared" si="4"/>
        <v>20141113470C6</v>
      </c>
      <c r="AH57" s="38" t="str">
        <f t="shared" si="18"/>
        <v>Action cloturée</v>
      </c>
      <c r="AI57" s="43"/>
      <c r="AJ57" s="18">
        <v>41723</v>
      </c>
      <c r="AK57" s="9" t="s">
        <v>132</v>
      </c>
      <c r="AL57" s="18">
        <v>41723</v>
      </c>
      <c r="AM57" s="31">
        <f t="shared" si="25"/>
        <v>2</v>
      </c>
      <c r="AP57" s="31" t="e">
        <f>COUNTIF(#REF!,FALSE)</f>
        <v>#REF!</v>
      </c>
      <c r="AQ57">
        <f t="shared" si="17"/>
        <v>1</v>
      </c>
    </row>
    <row r="58" spans="1:43" ht="22.9" customHeight="1">
      <c r="A58" s="13">
        <v>54</v>
      </c>
      <c r="B58" s="6">
        <v>41719</v>
      </c>
      <c r="C58" s="7">
        <f t="shared" si="21"/>
        <v>3</v>
      </c>
      <c r="D58" s="7">
        <f t="shared" si="22"/>
        <v>2014</v>
      </c>
      <c r="E58" s="92">
        <v>1086843</v>
      </c>
      <c r="F58" s="14">
        <v>32031</v>
      </c>
      <c r="G58" s="15">
        <v>32929</v>
      </c>
      <c r="H58" s="15" t="s">
        <v>1143</v>
      </c>
      <c r="I58" s="15" t="s">
        <v>1643</v>
      </c>
      <c r="J58" s="14" t="s">
        <v>103</v>
      </c>
      <c r="K58" s="15"/>
      <c r="L58" s="9" t="s">
        <v>251</v>
      </c>
      <c r="M58" s="16"/>
      <c r="N58" s="16">
        <v>180000</v>
      </c>
      <c r="O58" s="16">
        <v>18000</v>
      </c>
      <c r="P58" s="77">
        <f t="shared" si="19"/>
        <v>1</v>
      </c>
      <c r="Q58" s="17">
        <v>0</v>
      </c>
      <c r="R58" s="17">
        <v>0</v>
      </c>
      <c r="S58" s="9" t="s">
        <v>252</v>
      </c>
      <c r="T58" s="242" t="s">
        <v>26</v>
      </c>
      <c r="U58" s="10" t="str">
        <f t="shared" si="23"/>
        <v>C</v>
      </c>
      <c r="V58" s="11" t="str">
        <f>VLOOKUP(T58,Codes!A$9:B$51,2,FALSE)</f>
        <v>Conditionnement inadapté</v>
      </c>
      <c r="W58" s="11"/>
      <c r="X58" s="11"/>
      <c r="Y58" s="11"/>
      <c r="Z58" s="11"/>
      <c r="AA58" s="81"/>
      <c r="AB58" s="37" t="str">
        <f t="shared" si="26"/>
        <v>faible</v>
      </c>
      <c r="AC58" s="37" t="str">
        <f t="shared" si="27"/>
        <v>faible</v>
      </c>
      <c r="AD58" s="37" t="str">
        <f t="shared" si="28"/>
        <v>Faible</v>
      </c>
      <c r="AE58" s="98" t="str">
        <f t="shared" si="24"/>
        <v>2</v>
      </c>
      <c r="AF58" s="261">
        <f t="shared" si="13"/>
        <v>1</v>
      </c>
      <c r="AG58" s="250" t="str">
        <f t="shared" si="4"/>
        <v>20141086843C8</v>
      </c>
      <c r="AH58" s="38" t="str">
        <f t="shared" si="18"/>
        <v>Action cloturée</v>
      </c>
      <c r="AI58" s="43"/>
      <c r="AJ58" s="18">
        <v>41723</v>
      </c>
      <c r="AK58" s="9" t="s">
        <v>274</v>
      </c>
      <c r="AL58" s="18">
        <v>41723</v>
      </c>
      <c r="AM58" s="31">
        <f t="shared" si="25"/>
        <v>3</v>
      </c>
      <c r="AP58" s="31" t="e">
        <f>COUNTIF(#REF!,FALSE)</f>
        <v>#REF!</v>
      </c>
      <c r="AQ58">
        <f t="shared" si="17"/>
        <v>1</v>
      </c>
    </row>
    <row r="59" spans="1:43" ht="22.9" customHeight="1">
      <c r="A59" s="13">
        <v>55</v>
      </c>
      <c r="B59" s="6">
        <v>41718</v>
      </c>
      <c r="C59" s="7">
        <f t="shared" si="21"/>
        <v>3</v>
      </c>
      <c r="D59" s="7">
        <f t="shared" si="22"/>
        <v>2014</v>
      </c>
      <c r="E59" s="92">
        <v>1216822</v>
      </c>
      <c r="F59" s="14">
        <v>32010</v>
      </c>
      <c r="G59" s="15">
        <v>32894</v>
      </c>
      <c r="H59" s="15" t="s">
        <v>1143</v>
      </c>
      <c r="I59" s="14" t="s">
        <v>158</v>
      </c>
      <c r="J59" s="14" t="s">
        <v>103</v>
      </c>
      <c r="K59" s="15"/>
      <c r="L59" s="9" t="s">
        <v>254</v>
      </c>
      <c r="M59" s="16">
        <v>2350</v>
      </c>
      <c r="N59" s="16">
        <v>2350</v>
      </c>
      <c r="O59" s="16">
        <v>2350</v>
      </c>
      <c r="P59" s="77">
        <f t="shared" si="19"/>
        <v>1</v>
      </c>
      <c r="Q59" s="17">
        <v>0</v>
      </c>
      <c r="R59" s="17">
        <v>0</v>
      </c>
      <c r="S59" s="9" t="s">
        <v>255</v>
      </c>
      <c r="T59" s="242" t="s">
        <v>86</v>
      </c>
      <c r="U59" s="10" t="str">
        <f t="shared" si="23"/>
        <v>C</v>
      </c>
      <c r="V59" s="11" t="str">
        <f>VLOOKUP(T59,Codes!A$9:B$51,2,FALSE)</f>
        <v>Quantité livrée non conforme au document.</v>
      </c>
      <c r="W59" s="11"/>
      <c r="X59" s="11"/>
      <c r="Y59" s="11"/>
      <c r="Z59" s="11"/>
      <c r="AA59" s="81"/>
      <c r="AB59" s="37" t="str">
        <f t="shared" si="26"/>
        <v>faible</v>
      </c>
      <c r="AC59" s="37" t="str">
        <f t="shared" si="27"/>
        <v>faible</v>
      </c>
      <c r="AD59" s="37" t="str">
        <f t="shared" si="28"/>
        <v>Faible</v>
      </c>
      <c r="AE59" s="98" t="str">
        <f t="shared" si="24"/>
        <v>2</v>
      </c>
      <c r="AF59" s="261">
        <f t="shared" si="13"/>
        <v>1</v>
      </c>
      <c r="AG59" s="250" t="str">
        <f t="shared" si="4"/>
        <v>20141216822C11</v>
      </c>
      <c r="AH59" s="38" t="str">
        <f t="shared" si="18"/>
        <v>Action cloturée</v>
      </c>
      <c r="AI59" s="43"/>
      <c r="AJ59" s="18">
        <v>41723</v>
      </c>
      <c r="AK59" s="9" t="s">
        <v>253</v>
      </c>
      <c r="AL59" s="18">
        <v>41728</v>
      </c>
      <c r="AM59" s="31">
        <f t="shared" si="25"/>
        <v>7</v>
      </c>
      <c r="AP59" s="31" t="e">
        <f>COUNTIF(#REF!,FALSE)</f>
        <v>#REF!</v>
      </c>
      <c r="AQ59">
        <f t="shared" si="17"/>
        <v>1</v>
      </c>
    </row>
    <row r="60" spans="1:43" ht="34.15" customHeight="1">
      <c r="A60" s="13">
        <v>56</v>
      </c>
      <c r="B60" s="6">
        <v>41722</v>
      </c>
      <c r="C60" s="7">
        <f t="shared" si="21"/>
        <v>3</v>
      </c>
      <c r="D60" s="7">
        <f t="shared" si="22"/>
        <v>2014</v>
      </c>
      <c r="E60" s="92">
        <v>1058037</v>
      </c>
      <c r="F60" s="14">
        <v>31044</v>
      </c>
      <c r="G60" s="15">
        <v>31924</v>
      </c>
      <c r="H60" s="15" t="s">
        <v>1647</v>
      </c>
      <c r="I60" s="14" t="s">
        <v>167</v>
      </c>
      <c r="J60" s="14" t="s">
        <v>103</v>
      </c>
      <c r="K60" s="15"/>
      <c r="L60" s="9" t="s">
        <v>256</v>
      </c>
      <c r="M60" s="16">
        <v>5000</v>
      </c>
      <c r="N60" s="16">
        <v>400000</v>
      </c>
      <c r="O60" s="16">
        <v>375000</v>
      </c>
      <c r="P60" s="77">
        <f t="shared" si="19"/>
        <v>1.25</v>
      </c>
      <c r="Q60" s="17">
        <v>0.125</v>
      </c>
      <c r="R60" s="17">
        <v>8.3333333333333329E-2</v>
      </c>
      <c r="S60" s="9" t="s">
        <v>257</v>
      </c>
      <c r="T60" s="242" t="s">
        <v>34</v>
      </c>
      <c r="U60" s="10" t="str">
        <f t="shared" si="23"/>
        <v>B</v>
      </c>
      <c r="V60" s="11" t="str">
        <f>VLOOKUP(T60,Codes!A$9:B$51,2,FALSE)</f>
        <v>Mauvaise qualité ou position des micro-perforations</v>
      </c>
      <c r="W60" s="11"/>
      <c r="X60" s="11"/>
      <c r="Y60" s="11"/>
      <c r="Z60" s="11"/>
      <c r="AA60" s="81"/>
      <c r="AB60" s="37" t="str">
        <f t="shared" si="26"/>
        <v>faible</v>
      </c>
      <c r="AC60" s="37" t="str">
        <f t="shared" si="27"/>
        <v>faible</v>
      </c>
      <c r="AD60" s="37" t="str">
        <f t="shared" si="28"/>
        <v>Faible</v>
      </c>
      <c r="AE60" s="98" t="str">
        <f t="shared" si="24"/>
        <v>2</v>
      </c>
      <c r="AF60" s="261">
        <f t="shared" si="13"/>
        <v>1</v>
      </c>
      <c r="AG60" s="250" t="str">
        <f t="shared" si="4"/>
        <v>20141058037B3</v>
      </c>
      <c r="AH60" s="38" t="str">
        <f t="shared" si="18"/>
        <v>Action cloturée</v>
      </c>
      <c r="AI60" s="43" t="s">
        <v>260</v>
      </c>
      <c r="AJ60" s="18">
        <v>41723</v>
      </c>
      <c r="AK60" s="9" t="s">
        <v>272</v>
      </c>
      <c r="AL60" s="18">
        <v>41728</v>
      </c>
      <c r="AM60" s="31">
        <f t="shared" si="25"/>
        <v>5</v>
      </c>
      <c r="AP60" s="31" t="e">
        <f>COUNTIF(#REF!,FALSE)</f>
        <v>#REF!</v>
      </c>
      <c r="AQ60">
        <f t="shared" si="17"/>
        <v>1</v>
      </c>
    </row>
    <row r="61" spans="1:43" ht="45.6" customHeight="1">
      <c r="A61" s="13">
        <v>57</v>
      </c>
      <c r="B61" s="6">
        <v>41723</v>
      </c>
      <c r="C61" s="7">
        <f t="shared" si="21"/>
        <v>3</v>
      </c>
      <c r="D61" s="7">
        <f t="shared" si="22"/>
        <v>2014</v>
      </c>
      <c r="E61" s="92">
        <v>1058446</v>
      </c>
      <c r="F61" s="14">
        <v>31638</v>
      </c>
      <c r="G61" s="15">
        <v>32815</v>
      </c>
      <c r="H61" s="15" t="s">
        <v>1647</v>
      </c>
      <c r="I61" s="14" t="s">
        <v>91</v>
      </c>
      <c r="J61" s="14" t="s">
        <v>90</v>
      </c>
      <c r="K61" s="15" t="s">
        <v>258</v>
      </c>
      <c r="L61" s="9" t="s">
        <v>203</v>
      </c>
      <c r="M61" s="16">
        <v>1</v>
      </c>
      <c r="N61" s="16">
        <v>24000</v>
      </c>
      <c r="O61" s="16">
        <v>22100</v>
      </c>
      <c r="P61" s="77">
        <f t="shared" si="19"/>
        <v>4.1666666666666666E-3</v>
      </c>
      <c r="Q61" s="17">
        <v>6.25E-2</v>
      </c>
      <c r="R61" s="17">
        <v>0.10416666666666667</v>
      </c>
      <c r="S61" s="9" t="s">
        <v>259</v>
      </c>
      <c r="T61" s="242" t="s">
        <v>28</v>
      </c>
      <c r="U61" s="10" t="str">
        <f t="shared" si="23"/>
        <v>B</v>
      </c>
      <c r="V61" s="11" t="str">
        <f>VLOOKUP(T61,Codes!A$9:B$51,2,FALSE)</f>
        <v>Produit inadapté au processus</v>
      </c>
      <c r="W61" s="11"/>
      <c r="X61" s="11"/>
      <c r="Y61" s="11"/>
      <c r="Z61" s="11"/>
      <c r="AA61" s="81"/>
      <c r="AB61" s="37" t="str">
        <f t="shared" si="26"/>
        <v>faible</v>
      </c>
      <c r="AC61" s="37" t="str">
        <f t="shared" si="27"/>
        <v>faible</v>
      </c>
      <c r="AD61" s="37" t="str">
        <f t="shared" si="28"/>
        <v>Faible</v>
      </c>
      <c r="AE61" s="98" t="str">
        <f t="shared" si="24"/>
        <v>2</v>
      </c>
      <c r="AF61" s="261">
        <f t="shared" si="13"/>
        <v>1</v>
      </c>
      <c r="AG61" s="250" t="str">
        <f t="shared" si="4"/>
        <v>20141058446B2</v>
      </c>
      <c r="AH61" s="38" t="str">
        <f t="shared" si="18"/>
        <v>Action cloturée</v>
      </c>
      <c r="AI61" s="43" t="s">
        <v>271</v>
      </c>
      <c r="AJ61" s="18">
        <v>41723</v>
      </c>
      <c r="AK61" s="9" t="s">
        <v>261</v>
      </c>
      <c r="AL61" s="18">
        <v>41725</v>
      </c>
      <c r="AM61" s="31">
        <f t="shared" si="25"/>
        <v>3</v>
      </c>
      <c r="AP61" s="31" t="e">
        <f>COUNTIF(#REF!,FALSE)</f>
        <v>#REF!</v>
      </c>
      <c r="AQ61">
        <f t="shared" si="17"/>
        <v>1</v>
      </c>
    </row>
    <row r="62" spans="1:43" ht="22.9" customHeight="1">
      <c r="A62" s="13">
        <v>58</v>
      </c>
      <c r="B62" s="6">
        <v>41722</v>
      </c>
      <c r="C62" s="7">
        <f t="shared" si="21"/>
        <v>3</v>
      </c>
      <c r="D62" s="7">
        <f t="shared" si="22"/>
        <v>2014</v>
      </c>
      <c r="E62" s="92">
        <v>1058088</v>
      </c>
      <c r="F62" s="14">
        <v>32072</v>
      </c>
      <c r="G62" s="15">
        <v>32997</v>
      </c>
      <c r="H62" s="15" t="s">
        <v>1143</v>
      </c>
      <c r="I62" s="15" t="s">
        <v>520</v>
      </c>
      <c r="J62" s="14" t="s">
        <v>103</v>
      </c>
      <c r="K62" s="15"/>
      <c r="L62" s="9" t="s">
        <v>140</v>
      </c>
      <c r="M62" s="16">
        <v>24000</v>
      </c>
      <c r="N62" s="16">
        <v>24000</v>
      </c>
      <c r="O62" s="16">
        <v>24000</v>
      </c>
      <c r="P62" s="77">
        <f t="shared" si="19"/>
        <v>1</v>
      </c>
      <c r="Q62" s="17">
        <v>0</v>
      </c>
      <c r="R62" s="17">
        <v>6.9444444444444441E-3</v>
      </c>
      <c r="S62" s="9" t="s">
        <v>177</v>
      </c>
      <c r="T62" s="242" t="s">
        <v>26</v>
      </c>
      <c r="U62" s="10" t="str">
        <f t="shared" si="23"/>
        <v>C</v>
      </c>
      <c r="V62" s="11" t="str">
        <f>VLOOKUP(T62,Codes!A$9:B$51,2,FALSE)</f>
        <v>Conditionnement inadapté</v>
      </c>
      <c r="W62" s="11"/>
      <c r="X62" s="11"/>
      <c r="Y62" s="11"/>
      <c r="Z62" s="11"/>
      <c r="AA62" s="81"/>
      <c r="AB62" s="37" t="str">
        <f t="shared" si="26"/>
        <v>faible</v>
      </c>
      <c r="AC62" s="37" t="str">
        <f t="shared" si="27"/>
        <v>faible</v>
      </c>
      <c r="AD62" s="37" t="str">
        <f t="shared" si="28"/>
        <v>Faible</v>
      </c>
      <c r="AE62" s="98" t="str">
        <f t="shared" si="24"/>
        <v>2</v>
      </c>
      <c r="AF62" s="261">
        <f t="shared" si="13"/>
        <v>1</v>
      </c>
      <c r="AG62" s="250" t="str">
        <f t="shared" si="4"/>
        <v>20141058088C8</v>
      </c>
      <c r="AH62" s="38" t="str">
        <f t="shared" si="18"/>
        <v>Action cloturée</v>
      </c>
      <c r="AI62" s="43"/>
      <c r="AJ62" s="18">
        <v>41724</v>
      </c>
      <c r="AK62" s="9" t="s">
        <v>262</v>
      </c>
      <c r="AL62" s="18">
        <v>41724</v>
      </c>
      <c r="AM62" s="31">
        <f t="shared" si="25"/>
        <v>3</v>
      </c>
      <c r="AP62" s="31" t="e">
        <f>COUNTIF(#REF!,FALSE)</f>
        <v>#REF!</v>
      </c>
      <c r="AQ62">
        <f t="shared" si="17"/>
        <v>1</v>
      </c>
    </row>
    <row r="63" spans="1:43" ht="22.9" customHeight="1">
      <c r="A63" s="13">
        <v>59</v>
      </c>
      <c r="B63" s="6">
        <v>41722</v>
      </c>
      <c r="C63" s="7">
        <f t="shared" si="21"/>
        <v>3</v>
      </c>
      <c r="D63" s="7">
        <f t="shared" si="22"/>
        <v>2014</v>
      </c>
      <c r="E63" s="92">
        <v>1057847</v>
      </c>
      <c r="F63" s="14">
        <v>32065</v>
      </c>
      <c r="G63" s="15">
        <v>32983</v>
      </c>
      <c r="H63" s="15" t="s">
        <v>1143</v>
      </c>
      <c r="I63" s="15" t="s">
        <v>1642</v>
      </c>
      <c r="J63" s="14" t="s">
        <v>103</v>
      </c>
      <c r="K63" s="15"/>
      <c r="L63" s="9" t="s">
        <v>263</v>
      </c>
      <c r="M63" s="16">
        <v>15000</v>
      </c>
      <c r="N63" s="16">
        <v>15000</v>
      </c>
      <c r="O63" s="16">
        <v>15000</v>
      </c>
      <c r="P63" s="77">
        <f t="shared" si="19"/>
        <v>1</v>
      </c>
      <c r="Q63" s="17">
        <v>0</v>
      </c>
      <c r="R63" s="17">
        <v>6.9444444444444441E-3</v>
      </c>
      <c r="S63" s="9" t="s">
        <v>264</v>
      </c>
      <c r="T63" s="242" t="s">
        <v>26</v>
      </c>
      <c r="U63" s="10" t="str">
        <f t="shared" si="23"/>
        <v>C</v>
      </c>
      <c r="V63" s="11" t="str">
        <f>VLOOKUP(T63,Codes!A$9:B$51,2,FALSE)</f>
        <v>Conditionnement inadapté</v>
      </c>
      <c r="W63" s="11"/>
      <c r="X63" s="11"/>
      <c r="Y63" s="11"/>
      <c r="Z63" s="11"/>
      <c r="AA63" s="81"/>
      <c r="AB63" s="37" t="str">
        <f t="shared" si="26"/>
        <v>faible</v>
      </c>
      <c r="AC63" s="37" t="str">
        <f t="shared" si="27"/>
        <v>faible</v>
      </c>
      <c r="AD63" s="37" t="str">
        <f t="shared" si="28"/>
        <v>Faible</v>
      </c>
      <c r="AE63" s="98" t="str">
        <f t="shared" si="24"/>
        <v>2</v>
      </c>
      <c r="AF63" s="261">
        <f t="shared" si="13"/>
        <v>2</v>
      </c>
      <c r="AG63" s="250" t="str">
        <f t="shared" si="4"/>
        <v>20141057847C8</v>
      </c>
      <c r="AH63" s="38" t="str">
        <f t="shared" si="18"/>
        <v>Action cloturée</v>
      </c>
      <c r="AI63" s="43"/>
      <c r="AJ63" s="18">
        <v>41724</v>
      </c>
      <c r="AK63" s="9" t="s">
        <v>253</v>
      </c>
      <c r="AL63" s="18">
        <v>41724</v>
      </c>
      <c r="AM63" s="31">
        <f t="shared" si="25"/>
        <v>3</v>
      </c>
      <c r="AP63" s="31" t="e">
        <f>COUNTIF(#REF!,FALSE)</f>
        <v>#REF!</v>
      </c>
      <c r="AQ63">
        <f t="shared" si="17"/>
        <v>2</v>
      </c>
    </row>
    <row r="64" spans="1:43" ht="34.15" customHeight="1">
      <c r="A64" s="13">
        <v>60</v>
      </c>
      <c r="B64" s="6">
        <v>41722</v>
      </c>
      <c r="C64" s="7">
        <f t="shared" si="21"/>
        <v>3</v>
      </c>
      <c r="D64" s="7">
        <f t="shared" si="22"/>
        <v>2014</v>
      </c>
      <c r="E64" s="92">
        <v>1057846</v>
      </c>
      <c r="F64" s="14">
        <v>32065</v>
      </c>
      <c r="G64" s="15">
        <v>32983</v>
      </c>
      <c r="H64" s="15" t="s">
        <v>1143</v>
      </c>
      <c r="I64" s="15" t="s">
        <v>1642</v>
      </c>
      <c r="J64" s="14" t="s">
        <v>103</v>
      </c>
      <c r="K64" s="15"/>
      <c r="L64" s="9" t="s">
        <v>146</v>
      </c>
      <c r="M64" s="16">
        <v>13000</v>
      </c>
      <c r="N64" s="16">
        <v>13000</v>
      </c>
      <c r="O64" s="16">
        <v>13000</v>
      </c>
      <c r="P64" s="77">
        <f t="shared" si="19"/>
        <v>1</v>
      </c>
      <c r="Q64" s="17">
        <v>0</v>
      </c>
      <c r="R64" s="17">
        <v>6.9444444444444441E-3</v>
      </c>
      <c r="S64" s="9" t="s">
        <v>265</v>
      </c>
      <c r="T64" s="242" t="s">
        <v>26</v>
      </c>
      <c r="U64" s="10" t="str">
        <f t="shared" si="23"/>
        <v>C</v>
      </c>
      <c r="V64" s="11" t="str">
        <f>VLOOKUP(T64,Codes!A$9:B$51,2,FALSE)</f>
        <v>Conditionnement inadapté</v>
      </c>
      <c r="W64" s="11"/>
      <c r="X64" s="11"/>
      <c r="Y64" s="11"/>
      <c r="Z64" s="11"/>
      <c r="AA64" s="81"/>
      <c r="AB64" s="37" t="str">
        <f t="shared" si="26"/>
        <v>faible</v>
      </c>
      <c r="AC64" s="37" t="str">
        <f t="shared" si="27"/>
        <v>faible</v>
      </c>
      <c r="AD64" s="37" t="str">
        <f t="shared" si="28"/>
        <v>Faible</v>
      </c>
      <c r="AE64" s="98" t="str">
        <f t="shared" si="24"/>
        <v>2</v>
      </c>
      <c r="AF64" s="261">
        <f t="shared" si="13"/>
        <v>2</v>
      </c>
      <c r="AG64" s="250" t="str">
        <f t="shared" si="4"/>
        <v>20141057846C8</v>
      </c>
      <c r="AH64" s="38" t="str">
        <f t="shared" si="18"/>
        <v>Action cloturée</v>
      </c>
      <c r="AI64" s="43"/>
      <c r="AJ64" s="18">
        <v>41724</v>
      </c>
      <c r="AK64" s="9" t="s">
        <v>253</v>
      </c>
      <c r="AL64" s="18">
        <v>41724</v>
      </c>
      <c r="AM64" s="31">
        <f t="shared" si="25"/>
        <v>3</v>
      </c>
      <c r="AP64" s="31" t="e">
        <f>COUNTIF(#REF!,FALSE)</f>
        <v>#REF!</v>
      </c>
      <c r="AQ64">
        <f t="shared" si="17"/>
        <v>2</v>
      </c>
    </row>
    <row r="65" spans="1:43" ht="22.9" customHeight="1">
      <c r="A65" s="13">
        <v>61</v>
      </c>
      <c r="B65" s="6">
        <v>41724</v>
      </c>
      <c r="C65" s="7">
        <f t="shared" si="21"/>
        <v>3</v>
      </c>
      <c r="D65" s="7">
        <f t="shared" si="22"/>
        <v>2014</v>
      </c>
      <c r="E65" s="92">
        <v>1120082</v>
      </c>
      <c r="F65" s="14">
        <v>31121</v>
      </c>
      <c r="G65" s="15">
        <v>140326</v>
      </c>
      <c r="H65" s="15" t="s">
        <v>1143</v>
      </c>
      <c r="I65" s="15" t="s">
        <v>266</v>
      </c>
      <c r="J65" s="14" t="s">
        <v>103</v>
      </c>
      <c r="K65" s="15"/>
      <c r="L65" s="9" t="s">
        <v>267</v>
      </c>
      <c r="M65" s="16">
        <v>990</v>
      </c>
      <c r="N65" s="16">
        <v>9900</v>
      </c>
      <c r="O65" s="16">
        <v>9900</v>
      </c>
      <c r="P65" s="77">
        <f t="shared" si="19"/>
        <v>10</v>
      </c>
      <c r="Q65" s="17">
        <v>0</v>
      </c>
      <c r="R65" s="17">
        <v>1.0416666666666666E-2</v>
      </c>
      <c r="S65" s="9" t="s">
        <v>268</v>
      </c>
      <c r="T65" s="242" t="s">
        <v>32</v>
      </c>
      <c r="U65" s="10" t="str">
        <f t="shared" si="23"/>
        <v>C</v>
      </c>
      <c r="V65" s="11" t="str">
        <f>VLOOKUP(T65,Codes!A$9:B$51,2,FALSE)</f>
        <v>produit déchiré, abimé dans l'emballage.</v>
      </c>
      <c r="W65" s="11"/>
      <c r="X65" s="11"/>
      <c r="Y65" s="11"/>
      <c r="Z65" s="11"/>
      <c r="AA65" s="81"/>
      <c r="AB65" s="37" t="str">
        <f t="shared" si="26"/>
        <v>faible</v>
      </c>
      <c r="AC65" s="37" t="str">
        <f t="shared" si="27"/>
        <v>fort</v>
      </c>
      <c r="AD65" s="37" t="str">
        <f t="shared" si="28"/>
        <v>Faible</v>
      </c>
      <c r="AE65" s="98" t="str">
        <f t="shared" si="24"/>
        <v>2</v>
      </c>
      <c r="AF65" s="261">
        <f t="shared" si="13"/>
        <v>1</v>
      </c>
      <c r="AG65" s="250" t="str">
        <f t="shared" si="4"/>
        <v>20141120082C7</v>
      </c>
      <c r="AH65" s="38" t="str">
        <f t="shared" si="18"/>
        <v>Action cloturée</v>
      </c>
      <c r="AI65" s="43"/>
      <c r="AJ65" s="18">
        <v>41725</v>
      </c>
      <c r="AK65" s="9" t="s">
        <v>269</v>
      </c>
      <c r="AL65" s="18">
        <v>41725</v>
      </c>
      <c r="AM65" s="31">
        <f t="shared" si="25"/>
        <v>2</v>
      </c>
      <c r="AP65" s="31" t="e">
        <f>COUNTIF(#REF!,FALSE)</f>
        <v>#REF!</v>
      </c>
      <c r="AQ65">
        <f t="shared" si="17"/>
        <v>1</v>
      </c>
    </row>
    <row r="66" spans="1:43" ht="34.15" customHeight="1">
      <c r="A66" s="13">
        <v>62</v>
      </c>
      <c r="B66" s="6">
        <v>41732</v>
      </c>
      <c r="C66" s="7">
        <f t="shared" si="21"/>
        <v>4</v>
      </c>
      <c r="D66" s="7">
        <f t="shared" si="22"/>
        <v>2014</v>
      </c>
      <c r="E66" s="92">
        <v>1059919</v>
      </c>
      <c r="F66" s="14"/>
      <c r="G66" s="15" t="s">
        <v>275</v>
      </c>
      <c r="H66" s="15" t="s">
        <v>46</v>
      </c>
      <c r="I66" s="15" t="s">
        <v>276</v>
      </c>
      <c r="J66" s="14" t="s">
        <v>90</v>
      </c>
      <c r="K66" s="15"/>
      <c r="L66" s="9" t="s">
        <v>277</v>
      </c>
      <c r="M66" s="16">
        <v>1</v>
      </c>
      <c r="N66" s="16">
        <v>1</v>
      </c>
      <c r="O66" s="16">
        <v>1</v>
      </c>
      <c r="P66" s="77">
        <f t="shared" si="19"/>
        <v>100</v>
      </c>
      <c r="Q66" s="17">
        <v>6.9444444444444441E-3</v>
      </c>
      <c r="R66" s="17">
        <v>2.0833333333333332E-2</v>
      </c>
      <c r="S66" s="9" t="s">
        <v>278</v>
      </c>
      <c r="T66" s="242" t="s">
        <v>121</v>
      </c>
      <c r="U66" s="10" t="str">
        <f t="shared" ref="U66:U103" si="29">+LEFT(T66,1)</f>
        <v>A</v>
      </c>
      <c r="V66" s="11" t="str">
        <f>VLOOKUP(T66,Codes!A$9:B$51,2,FALSE)</f>
        <v>Défaut carte préperso</v>
      </c>
      <c r="W66" s="11"/>
      <c r="X66" s="11"/>
      <c r="Y66" s="11"/>
      <c r="Z66" s="11"/>
      <c r="AA66" s="81"/>
      <c r="AB66" s="37" t="str">
        <f t="shared" si="26"/>
        <v>faible</v>
      </c>
      <c r="AC66" s="37" t="str">
        <f t="shared" si="27"/>
        <v>fort</v>
      </c>
      <c r="AD66" s="37" t="str">
        <f t="shared" si="28"/>
        <v>Faible</v>
      </c>
      <c r="AE66" s="98" t="str">
        <f t="shared" si="24"/>
        <v>2</v>
      </c>
      <c r="AF66" s="261">
        <f t="shared" si="13"/>
        <v>1</v>
      </c>
      <c r="AG66" s="250" t="str">
        <f t="shared" si="4"/>
        <v>20141059919A9</v>
      </c>
      <c r="AH66" s="38" t="str">
        <f t="shared" si="18"/>
        <v>Action cloturée</v>
      </c>
      <c r="AI66" s="43"/>
      <c r="AJ66" s="18">
        <v>41745</v>
      </c>
      <c r="AK66" s="9" t="s">
        <v>316</v>
      </c>
      <c r="AL66" s="18">
        <v>41765</v>
      </c>
      <c r="AM66" s="31">
        <f t="shared" si="25"/>
        <v>24</v>
      </c>
      <c r="AP66" s="31" t="e">
        <f>COUNTIF(#REF!,FALSE)</f>
        <v>#REF!</v>
      </c>
      <c r="AQ66">
        <f t="shared" si="17"/>
        <v>1</v>
      </c>
    </row>
    <row r="67" spans="1:43" ht="22.9" customHeight="1">
      <c r="A67" s="13">
        <v>63</v>
      </c>
      <c r="B67" s="6">
        <v>41739</v>
      </c>
      <c r="C67" s="7">
        <f t="shared" si="21"/>
        <v>4</v>
      </c>
      <c r="D67" s="7">
        <f t="shared" si="22"/>
        <v>2014</v>
      </c>
      <c r="E67" s="92">
        <v>1058626</v>
      </c>
      <c r="F67" s="14">
        <v>32525</v>
      </c>
      <c r="G67" s="15">
        <v>33388</v>
      </c>
      <c r="H67" s="15" t="s">
        <v>1143</v>
      </c>
      <c r="I67" s="15" t="s">
        <v>280</v>
      </c>
      <c r="J67" s="14" t="s">
        <v>103</v>
      </c>
      <c r="K67" s="15"/>
      <c r="L67" s="9" t="s">
        <v>281</v>
      </c>
      <c r="M67" s="16">
        <v>10000</v>
      </c>
      <c r="N67" s="16">
        <v>10000</v>
      </c>
      <c r="O67" s="16">
        <v>10000</v>
      </c>
      <c r="P67" s="77">
        <f t="shared" si="19"/>
        <v>1</v>
      </c>
      <c r="Q67" s="17">
        <v>6.9444444444444441E-3</v>
      </c>
      <c r="R67" s="17">
        <v>1.0416666666666666E-2</v>
      </c>
      <c r="S67" s="9" t="s">
        <v>282</v>
      </c>
      <c r="T67" s="242" t="s">
        <v>283</v>
      </c>
      <c r="U67" s="10" t="str">
        <f t="shared" si="29"/>
        <v>c</v>
      </c>
      <c r="V67" s="11" t="str">
        <f>VLOOKUP(T67,Codes!A$9:B$51,2,FALSE)</f>
        <v>Conditionnement inadapté</v>
      </c>
      <c r="W67" s="11"/>
      <c r="X67" s="11"/>
      <c r="Y67" s="11"/>
      <c r="Z67" s="11"/>
      <c r="AA67" s="81"/>
      <c r="AB67" s="37" t="str">
        <f t="shared" si="26"/>
        <v>faible</v>
      </c>
      <c r="AC67" s="37" t="str">
        <f t="shared" si="27"/>
        <v>faible</v>
      </c>
      <c r="AD67" s="37" t="str">
        <f t="shared" si="28"/>
        <v>Faible</v>
      </c>
      <c r="AE67" s="98" t="str">
        <f t="shared" si="24"/>
        <v>2</v>
      </c>
      <c r="AF67" s="261">
        <f t="shared" si="13"/>
        <v>1</v>
      </c>
      <c r="AG67" s="250" t="str">
        <f t="shared" si="4"/>
        <v>20141058626c8</v>
      </c>
      <c r="AH67" s="38" t="str">
        <f t="shared" si="18"/>
        <v>Action cloturée</v>
      </c>
      <c r="AI67" s="43"/>
      <c r="AJ67" s="18">
        <v>41745</v>
      </c>
      <c r="AK67" s="9" t="s">
        <v>284</v>
      </c>
      <c r="AL67" s="18">
        <v>41745</v>
      </c>
      <c r="AM67" s="31">
        <f t="shared" si="25"/>
        <v>5</v>
      </c>
      <c r="AP67" s="31" t="e">
        <f>COUNTIF(#REF!,FALSE)</f>
        <v>#REF!</v>
      </c>
      <c r="AQ67">
        <f t="shared" si="17"/>
        <v>1</v>
      </c>
    </row>
    <row r="68" spans="1:43" ht="22.9" customHeight="1">
      <c r="A68" s="13">
        <v>64</v>
      </c>
      <c r="B68" s="6">
        <v>41739</v>
      </c>
      <c r="C68" s="7">
        <f t="shared" si="21"/>
        <v>4</v>
      </c>
      <c r="D68" s="7">
        <f t="shared" si="22"/>
        <v>2014</v>
      </c>
      <c r="E68" s="92">
        <v>1079204</v>
      </c>
      <c r="F68" s="14"/>
      <c r="G68" s="15" t="s">
        <v>279</v>
      </c>
      <c r="H68" s="15" t="s">
        <v>46</v>
      </c>
      <c r="I68" s="15" t="s">
        <v>44</v>
      </c>
      <c r="J68" s="14" t="s">
        <v>90</v>
      </c>
      <c r="K68" s="15"/>
      <c r="L68" s="9" t="s">
        <v>285</v>
      </c>
      <c r="M68" s="16">
        <v>29</v>
      </c>
      <c r="N68" s="16">
        <v>500000</v>
      </c>
      <c r="O68" s="16">
        <v>267684</v>
      </c>
      <c r="P68" s="77">
        <f t="shared" si="19"/>
        <v>5.7999999999999996E-3</v>
      </c>
      <c r="Q68" s="17">
        <v>2.0833333333333332E-2</v>
      </c>
      <c r="R68" s="17">
        <v>1.0416666666666666E-2</v>
      </c>
      <c r="S68" s="9" t="s">
        <v>1303</v>
      </c>
      <c r="T68" s="242" t="s">
        <v>123</v>
      </c>
      <c r="U68" s="10" t="str">
        <f t="shared" si="29"/>
        <v>A</v>
      </c>
      <c r="V68" s="11" t="str">
        <f>VLOOKUP(T68,Codes!A$9:B$51,2,FALSE)</f>
        <v>Défaut carte visuel.</v>
      </c>
      <c r="W68" s="11"/>
      <c r="X68" s="11"/>
      <c r="Y68" s="11"/>
      <c r="Z68" s="11"/>
      <c r="AA68" s="81"/>
      <c r="AB68" s="37" t="str">
        <f t="shared" si="26"/>
        <v>faible</v>
      </c>
      <c r="AC68" s="37" t="str">
        <f t="shared" si="27"/>
        <v>faible</v>
      </c>
      <c r="AD68" s="37" t="str">
        <f t="shared" si="28"/>
        <v>Faible</v>
      </c>
      <c r="AE68" s="98" t="str">
        <f t="shared" si="24"/>
        <v>2</v>
      </c>
      <c r="AF68" s="261">
        <f t="shared" si="13"/>
        <v>1</v>
      </c>
      <c r="AG68" s="250" t="str">
        <f t="shared" si="4"/>
        <v>20141079204A10</v>
      </c>
      <c r="AH68" s="38" t="str">
        <f t="shared" si="18"/>
        <v>Action cloturée</v>
      </c>
      <c r="AI68" s="43" t="s">
        <v>299</v>
      </c>
      <c r="AJ68" s="18">
        <v>41745</v>
      </c>
      <c r="AK68" s="9" t="s">
        <v>778</v>
      </c>
      <c r="AL68" s="18">
        <v>41745</v>
      </c>
      <c r="AM68" s="31">
        <f t="shared" si="25"/>
        <v>5</v>
      </c>
      <c r="AP68" s="31" t="e">
        <f>COUNTIF(#REF!,FALSE)</f>
        <v>#REF!</v>
      </c>
      <c r="AQ68">
        <f t="shared" si="17"/>
        <v>1</v>
      </c>
    </row>
    <row r="69" spans="1:43" ht="57" customHeight="1">
      <c r="A69" s="13">
        <v>65</v>
      </c>
      <c r="B69" s="6">
        <v>41740</v>
      </c>
      <c r="C69" s="7">
        <f t="shared" ref="C69:C100" si="30">MONTH(B69)</f>
        <v>4</v>
      </c>
      <c r="D69" s="7">
        <f t="shared" ref="D69:D84" si="31">YEAR(B69)</f>
        <v>2014</v>
      </c>
      <c r="E69" s="92" t="s">
        <v>286</v>
      </c>
      <c r="F69" s="14"/>
      <c r="G69" s="15"/>
      <c r="H69" s="15" t="s">
        <v>1138</v>
      </c>
      <c r="I69" s="15" t="s">
        <v>1010</v>
      </c>
      <c r="J69" s="14" t="s">
        <v>103</v>
      </c>
      <c r="K69" s="15"/>
      <c r="L69" s="9" t="s">
        <v>287</v>
      </c>
      <c r="M69" s="16">
        <v>1</v>
      </c>
      <c r="N69" s="16">
        <v>1</v>
      </c>
      <c r="O69" s="16">
        <v>1</v>
      </c>
      <c r="P69" s="77">
        <f t="shared" si="19"/>
        <v>100</v>
      </c>
      <c r="Q69" s="17"/>
      <c r="R69" s="17"/>
      <c r="S69" s="9" t="s">
        <v>779</v>
      </c>
      <c r="T69" s="242" t="s">
        <v>25</v>
      </c>
      <c r="U69" s="10" t="str">
        <f t="shared" si="29"/>
        <v>C</v>
      </c>
      <c r="V69" s="11" t="str">
        <f>VLOOKUP(T69,Codes!A$9:B$51,2,FALSE)</f>
        <v>Mauvaise impression sur le produit</v>
      </c>
      <c r="W69" s="11"/>
      <c r="X69" s="11"/>
      <c r="Y69" s="11"/>
      <c r="Z69" s="11"/>
      <c r="AA69" s="81"/>
      <c r="AB69" s="37" t="str">
        <f t="shared" si="26"/>
        <v>faible</v>
      </c>
      <c r="AC69" s="37" t="str">
        <f t="shared" si="27"/>
        <v>fort</v>
      </c>
      <c r="AD69" s="37" t="str">
        <f t="shared" si="28"/>
        <v>Faible</v>
      </c>
      <c r="AE69" s="98" t="str">
        <f>IF(AD69="Faible", "2", IF(AD69="Fort","5"))</f>
        <v>2</v>
      </c>
      <c r="AF69" s="261">
        <f t="shared" si="13"/>
        <v>1</v>
      </c>
      <c r="AG69" s="250" t="str">
        <f t="shared" ref="AG69:AG132" si="32">CONCATENATE(D69,E69,T69)</f>
        <v>2014TousC9</v>
      </c>
      <c r="AH69" s="38" t="str">
        <f t="shared" si="18"/>
        <v>Action cloturée</v>
      </c>
      <c r="AI69" s="43"/>
      <c r="AJ69" s="18">
        <v>41745</v>
      </c>
      <c r="AK69" s="9" t="s">
        <v>315</v>
      </c>
      <c r="AL69" s="18">
        <v>41745</v>
      </c>
      <c r="AM69" s="31">
        <f t="shared" ref="AM69:AM100" si="33">IF(AL69&lt;&gt;0,NETWORKDAYS(B69,AL69),"")</f>
        <v>4</v>
      </c>
      <c r="AP69" s="31" t="e">
        <f>COUNTIF(#REF!,FALSE)</f>
        <v>#REF!</v>
      </c>
      <c r="AQ69">
        <f t="shared" si="17"/>
        <v>1</v>
      </c>
    </row>
    <row r="70" spans="1:43" ht="57" customHeight="1">
      <c r="A70" s="13">
        <v>66</v>
      </c>
      <c r="B70" s="6">
        <v>41740</v>
      </c>
      <c r="C70" s="7">
        <f t="shared" si="30"/>
        <v>4</v>
      </c>
      <c r="D70" s="7">
        <f t="shared" si="31"/>
        <v>2014</v>
      </c>
      <c r="E70" s="36" t="s">
        <v>288</v>
      </c>
      <c r="F70" s="14"/>
      <c r="G70" s="15"/>
      <c r="H70" s="15" t="s">
        <v>1138</v>
      </c>
      <c r="I70" s="15" t="s">
        <v>1642</v>
      </c>
      <c r="J70" s="14" t="s">
        <v>103</v>
      </c>
      <c r="K70" s="15"/>
      <c r="L70" s="9" t="s">
        <v>287</v>
      </c>
      <c r="M70" s="16">
        <v>1</v>
      </c>
      <c r="N70" s="16">
        <v>1</v>
      </c>
      <c r="O70" s="16">
        <v>1</v>
      </c>
      <c r="P70" s="77">
        <f t="shared" ref="P70:P133" si="34">IF(OR($T70="b4",$T70="b6",$T70="c8",$T70="c11",$T70="c10",$T70="c12",$T70="c14"),1,($M70/($N70/100)))</f>
        <v>100</v>
      </c>
      <c r="Q70" s="17"/>
      <c r="R70" s="17"/>
      <c r="S70" s="9" t="s">
        <v>779</v>
      </c>
      <c r="T70" s="242" t="s">
        <v>25</v>
      </c>
      <c r="U70" s="10" t="str">
        <f t="shared" si="29"/>
        <v>C</v>
      </c>
      <c r="V70" s="11" t="str">
        <f>VLOOKUP(T70,Codes!A$9:B$51,2,FALSE)</f>
        <v>Mauvaise impression sur le produit</v>
      </c>
      <c r="W70" s="11"/>
      <c r="X70" s="11"/>
      <c r="Y70" s="11"/>
      <c r="Z70" s="11"/>
      <c r="AA70" s="81"/>
      <c r="AB70" s="37" t="str">
        <f t="shared" si="26"/>
        <v>faible</v>
      </c>
      <c r="AC70" s="37" t="str">
        <f t="shared" si="27"/>
        <v>fort</v>
      </c>
      <c r="AD70" s="37" t="str">
        <f t="shared" si="28"/>
        <v>Faible</v>
      </c>
      <c r="AE70" s="98" t="str">
        <f t="shared" ref="AE70:AE133" si="35">IF(AD70="Faible", "2", IF(AD70="Fort","5"))</f>
        <v>2</v>
      </c>
      <c r="AF70" s="261">
        <f t="shared" ref="AF70:AF133" si="36">COUNTIF($AG$5:$AG$1048576,AG70)</f>
        <v>1</v>
      </c>
      <c r="AG70" s="250" t="str">
        <f t="shared" si="32"/>
        <v>20141057646
1057847C9</v>
      </c>
      <c r="AH70" s="38" t="str">
        <f t="shared" si="18"/>
        <v>Action cloturée</v>
      </c>
      <c r="AI70" s="43"/>
      <c r="AJ70" s="18">
        <v>41745</v>
      </c>
      <c r="AK70" s="9" t="s">
        <v>315</v>
      </c>
      <c r="AL70" s="18">
        <v>41745</v>
      </c>
      <c r="AM70" s="31">
        <f t="shared" si="33"/>
        <v>4</v>
      </c>
      <c r="AP70" s="31" t="e">
        <f>COUNTIF(#REF!,FALSE)</f>
        <v>#REF!</v>
      </c>
      <c r="AQ70">
        <f t="shared" ref="AQ70:AQ133" si="37">COUNTIF($AG$5:$AG$1048576,AG70)</f>
        <v>1</v>
      </c>
    </row>
    <row r="71" spans="1:43" ht="22.9" customHeight="1">
      <c r="A71" s="13">
        <v>67</v>
      </c>
      <c r="B71" s="6">
        <v>41743</v>
      </c>
      <c r="C71" s="7">
        <f t="shared" si="30"/>
        <v>4</v>
      </c>
      <c r="D71" s="7">
        <f t="shared" si="31"/>
        <v>2014</v>
      </c>
      <c r="E71" s="92">
        <v>1057961</v>
      </c>
      <c r="F71" s="14">
        <v>30452</v>
      </c>
      <c r="G71" s="15">
        <v>140303</v>
      </c>
      <c r="H71" s="15" t="s">
        <v>1138</v>
      </c>
      <c r="I71" s="15" t="s">
        <v>276</v>
      </c>
      <c r="J71" s="14" t="s">
        <v>90</v>
      </c>
      <c r="K71" s="15" t="s">
        <v>572</v>
      </c>
      <c r="L71" s="9" t="s">
        <v>289</v>
      </c>
      <c r="M71" s="16">
        <v>40</v>
      </c>
      <c r="N71" s="16">
        <v>60000</v>
      </c>
      <c r="O71" s="16">
        <v>10000</v>
      </c>
      <c r="P71" s="77">
        <f t="shared" si="34"/>
        <v>6.6666666666666666E-2</v>
      </c>
      <c r="Q71" s="17">
        <v>6.9444444444444441E-3</v>
      </c>
      <c r="R71" s="17">
        <v>1.0416666666666666E-2</v>
      </c>
      <c r="S71" s="9" t="s">
        <v>290</v>
      </c>
      <c r="T71" s="242" t="s">
        <v>25</v>
      </c>
      <c r="U71" s="10" t="str">
        <f t="shared" si="29"/>
        <v>C</v>
      </c>
      <c r="V71" s="11" t="str">
        <f>VLOOKUP(T71,Codes!A$9:B$51,2,FALSE)</f>
        <v>Mauvaise impression sur le produit</v>
      </c>
      <c r="W71" s="11"/>
      <c r="X71" s="11"/>
      <c r="Y71" s="11"/>
      <c r="Z71" s="11"/>
      <c r="AA71" s="81"/>
      <c r="AB71" s="37" t="str">
        <f t="shared" si="26"/>
        <v>faible</v>
      </c>
      <c r="AC71" s="37" t="str">
        <f t="shared" si="27"/>
        <v>faible</v>
      </c>
      <c r="AD71" s="37" t="str">
        <f t="shared" si="28"/>
        <v>Faible</v>
      </c>
      <c r="AE71" s="98" t="str">
        <f t="shared" si="35"/>
        <v>2</v>
      </c>
      <c r="AF71" s="261">
        <f t="shared" si="36"/>
        <v>1</v>
      </c>
      <c r="AG71" s="250" t="str">
        <f t="shared" si="32"/>
        <v>20141057961C9</v>
      </c>
      <c r="AH71" s="38" t="str">
        <f t="shared" si="18"/>
        <v>Action cloturée</v>
      </c>
      <c r="AI71" s="43"/>
      <c r="AJ71" s="18">
        <v>41745</v>
      </c>
      <c r="AK71" s="9"/>
      <c r="AL71" s="18">
        <v>41745</v>
      </c>
      <c r="AM71" s="31">
        <f t="shared" si="33"/>
        <v>3</v>
      </c>
      <c r="AP71" s="31" t="e">
        <f>COUNTIF(#REF!,FALSE)</f>
        <v>#REF!</v>
      </c>
      <c r="AQ71">
        <f t="shared" si="37"/>
        <v>1</v>
      </c>
    </row>
    <row r="72" spans="1:43" ht="45.6" customHeight="1">
      <c r="A72" s="13">
        <v>68</v>
      </c>
      <c r="B72" s="6">
        <v>41743</v>
      </c>
      <c r="C72" s="7">
        <f t="shared" si="30"/>
        <v>4</v>
      </c>
      <c r="D72" s="7">
        <f t="shared" si="31"/>
        <v>2014</v>
      </c>
      <c r="E72" s="92">
        <v>1057639</v>
      </c>
      <c r="F72" s="14">
        <v>30492</v>
      </c>
      <c r="G72" s="15">
        <v>32247</v>
      </c>
      <c r="H72" s="15" t="s">
        <v>1138</v>
      </c>
      <c r="I72" s="15" t="s">
        <v>158</v>
      </c>
      <c r="J72" s="14" t="s">
        <v>90</v>
      </c>
      <c r="K72" s="15" t="s">
        <v>134</v>
      </c>
      <c r="L72" s="9" t="s">
        <v>291</v>
      </c>
      <c r="M72" s="16">
        <v>6.9444444444444441E-3</v>
      </c>
      <c r="N72" s="16">
        <v>385000</v>
      </c>
      <c r="O72" s="16">
        <v>344500</v>
      </c>
      <c r="P72" s="77">
        <f t="shared" si="34"/>
        <v>1.8037518037518038E-6</v>
      </c>
      <c r="Q72" s="17">
        <v>6.9444444444444441E-3</v>
      </c>
      <c r="R72" s="17">
        <v>1.0416666666666666E-2</v>
      </c>
      <c r="S72" s="9" t="s">
        <v>292</v>
      </c>
      <c r="T72" s="242" t="s">
        <v>41</v>
      </c>
      <c r="U72" s="10" t="str">
        <f t="shared" si="29"/>
        <v>C</v>
      </c>
      <c r="V72" s="11" t="str">
        <f>VLOOKUP(T72,Codes!A$9:B$51,2,FALSE)</f>
        <v>Produits collés entre eux</v>
      </c>
      <c r="W72" s="11"/>
      <c r="X72" s="11"/>
      <c r="Y72" s="11"/>
      <c r="Z72" s="11"/>
      <c r="AA72" s="81"/>
      <c r="AB72" s="37" t="str">
        <f t="shared" si="26"/>
        <v>faible</v>
      </c>
      <c r="AC72" s="37" t="str">
        <f t="shared" si="27"/>
        <v>faible</v>
      </c>
      <c r="AD72" s="37" t="str">
        <f t="shared" si="28"/>
        <v>Faible</v>
      </c>
      <c r="AE72" s="98" t="str">
        <f t="shared" si="35"/>
        <v>2</v>
      </c>
      <c r="AF72" s="261">
        <f t="shared" si="36"/>
        <v>2</v>
      </c>
      <c r="AG72" s="250" t="str">
        <f t="shared" si="32"/>
        <v>20141057639C3</v>
      </c>
      <c r="AH72" s="38" t="str">
        <f t="shared" si="18"/>
        <v>Action cloturée</v>
      </c>
      <c r="AI72" s="43"/>
      <c r="AJ72" s="18">
        <v>41745</v>
      </c>
      <c r="AK72" s="9"/>
      <c r="AL72" s="18">
        <v>41789</v>
      </c>
      <c r="AM72" s="31">
        <f t="shared" si="33"/>
        <v>35</v>
      </c>
      <c r="AP72" s="31" t="e">
        <f>COUNTIF(#REF!,FALSE)</f>
        <v>#REF!</v>
      </c>
      <c r="AQ72">
        <f t="shared" si="37"/>
        <v>2</v>
      </c>
    </row>
    <row r="73" spans="1:43" ht="34.15" customHeight="1">
      <c r="A73" s="13">
        <v>69</v>
      </c>
      <c r="B73" s="6">
        <v>41743</v>
      </c>
      <c r="C73" s="7">
        <f t="shared" si="30"/>
        <v>4</v>
      </c>
      <c r="D73" s="7">
        <f t="shared" si="31"/>
        <v>2014</v>
      </c>
      <c r="E73" s="92">
        <v>1254922</v>
      </c>
      <c r="F73" s="14"/>
      <c r="G73" s="15"/>
      <c r="H73" s="15" t="s">
        <v>46</v>
      </c>
      <c r="I73" s="15" t="s">
        <v>293</v>
      </c>
      <c r="J73" s="14" t="s">
        <v>90</v>
      </c>
      <c r="K73" s="15" t="s">
        <v>294</v>
      </c>
      <c r="L73" s="9" t="s">
        <v>1304</v>
      </c>
      <c r="M73" s="16">
        <v>17</v>
      </c>
      <c r="N73" s="16">
        <v>17</v>
      </c>
      <c r="O73" s="16">
        <v>17</v>
      </c>
      <c r="P73" s="77">
        <f t="shared" si="34"/>
        <v>99.999999999999986</v>
      </c>
      <c r="Q73" s="17">
        <v>4.1666666666666664E-2</v>
      </c>
      <c r="R73" s="17">
        <v>7.6388888888888895E-2</v>
      </c>
      <c r="S73" s="9" t="s">
        <v>295</v>
      </c>
      <c r="T73" s="242" t="s">
        <v>123</v>
      </c>
      <c r="U73" s="10" t="str">
        <f t="shared" si="29"/>
        <v>A</v>
      </c>
      <c r="V73" s="11" t="str">
        <f>VLOOKUP(T73,Codes!A$9:B$51,2,FALSE)</f>
        <v>Défaut carte visuel.</v>
      </c>
      <c r="W73" s="11"/>
      <c r="X73" s="11"/>
      <c r="Y73" s="11"/>
      <c r="Z73" s="11"/>
      <c r="AA73" s="81"/>
      <c r="AB73" s="37" t="str">
        <f t="shared" si="26"/>
        <v>faible</v>
      </c>
      <c r="AC73" s="37" t="str">
        <f t="shared" si="27"/>
        <v>fort</v>
      </c>
      <c r="AD73" s="37" t="str">
        <f t="shared" si="28"/>
        <v>Faible</v>
      </c>
      <c r="AE73" s="98" t="str">
        <f t="shared" si="35"/>
        <v>2</v>
      </c>
      <c r="AF73" s="261">
        <f t="shared" si="36"/>
        <v>2</v>
      </c>
      <c r="AG73" s="250" t="str">
        <f t="shared" si="32"/>
        <v>20141254922A10</v>
      </c>
      <c r="AH73" s="38" t="str">
        <f t="shared" si="18"/>
        <v>Action cloturée</v>
      </c>
      <c r="AI73" s="43" t="s">
        <v>300</v>
      </c>
      <c r="AJ73" s="18">
        <v>41745</v>
      </c>
      <c r="AK73" s="33" t="s">
        <v>301</v>
      </c>
      <c r="AL73" s="18">
        <v>41789</v>
      </c>
      <c r="AM73" s="31">
        <f t="shared" si="33"/>
        <v>35</v>
      </c>
      <c r="AP73" s="31" t="e">
        <f>COUNTIF(#REF!,FALSE)</f>
        <v>#REF!</v>
      </c>
      <c r="AQ73">
        <f t="shared" si="37"/>
        <v>2</v>
      </c>
    </row>
    <row r="74" spans="1:43" ht="45.6" customHeight="1">
      <c r="A74" s="13">
        <v>70</v>
      </c>
      <c r="B74" s="6">
        <v>41744</v>
      </c>
      <c r="C74" s="7">
        <f t="shared" si="30"/>
        <v>4</v>
      </c>
      <c r="D74" s="7">
        <f t="shared" si="31"/>
        <v>2014</v>
      </c>
      <c r="E74" s="92">
        <v>1057639</v>
      </c>
      <c r="F74" s="14">
        <v>30492</v>
      </c>
      <c r="G74" s="15">
        <v>32247</v>
      </c>
      <c r="H74" s="15" t="s">
        <v>1138</v>
      </c>
      <c r="I74" s="15" t="s">
        <v>158</v>
      </c>
      <c r="J74" s="14" t="s">
        <v>90</v>
      </c>
      <c r="K74" s="15" t="s">
        <v>134</v>
      </c>
      <c r="L74" s="9" t="s">
        <v>291</v>
      </c>
      <c r="M74" s="16">
        <v>6.9444444444444441E-3</v>
      </c>
      <c r="N74" s="16">
        <v>385000</v>
      </c>
      <c r="O74" s="16">
        <v>344500</v>
      </c>
      <c r="P74" s="77">
        <f t="shared" si="34"/>
        <v>1.8037518037518038E-6</v>
      </c>
      <c r="Q74" s="17">
        <v>6.9444444444444441E-3</v>
      </c>
      <c r="R74" s="17">
        <v>1.0416666666666666E-2</v>
      </c>
      <c r="S74" s="9" t="s">
        <v>292</v>
      </c>
      <c r="T74" s="242" t="s">
        <v>41</v>
      </c>
      <c r="U74" s="10" t="str">
        <f t="shared" si="29"/>
        <v>C</v>
      </c>
      <c r="V74" s="11" t="str">
        <f>VLOOKUP(T74,Codes!A$9:B$51,2,FALSE)</f>
        <v>Produits collés entre eux</v>
      </c>
      <c r="W74" s="11"/>
      <c r="X74" s="11"/>
      <c r="Y74" s="11"/>
      <c r="Z74" s="11"/>
      <c r="AA74" s="81"/>
      <c r="AB74" s="37" t="str">
        <f t="shared" si="26"/>
        <v>faible</v>
      </c>
      <c r="AC74" s="37" t="str">
        <f t="shared" si="27"/>
        <v>faible</v>
      </c>
      <c r="AD74" s="37" t="str">
        <f t="shared" si="28"/>
        <v>Faible</v>
      </c>
      <c r="AE74" s="98" t="str">
        <f t="shared" si="35"/>
        <v>2</v>
      </c>
      <c r="AF74" s="261">
        <f t="shared" si="36"/>
        <v>2</v>
      </c>
      <c r="AG74" s="250" t="str">
        <f t="shared" si="32"/>
        <v>20141057639C3</v>
      </c>
      <c r="AH74" s="38" t="str">
        <f t="shared" si="18"/>
        <v>Action cloturée</v>
      </c>
      <c r="AI74" s="43"/>
      <c r="AJ74" s="18">
        <v>41744</v>
      </c>
      <c r="AK74" s="9"/>
      <c r="AL74" s="18">
        <v>41745</v>
      </c>
      <c r="AM74" s="31">
        <f t="shared" si="33"/>
        <v>2</v>
      </c>
      <c r="AP74" s="31" t="e">
        <f>COUNTIF(#REF!,FALSE)</f>
        <v>#REF!</v>
      </c>
      <c r="AQ74">
        <f t="shared" si="37"/>
        <v>2</v>
      </c>
    </row>
    <row r="75" spans="1:43" ht="91.15" customHeight="1">
      <c r="A75" s="13">
        <v>71</v>
      </c>
      <c r="B75" s="6">
        <v>41744</v>
      </c>
      <c r="C75" s="7">
        <f t="shared" si="30"/>
        <v>4</v>
      </c>
      <c r="D75" s="7">
        <f t="shared" si="31"/>
        <v>2014</v>
      </c>
      <c r="E75" s="92">
        <v>1058226</v>
      </c>
      <c r="F75" s="14">
        <v>32017</v>
      </c>
      <c r="G75" s="15">
        <v>33419</v>
      </c>
      <c r="H75" s="15" t="s">
        <v>1647</v>
      </c>
      <c r="I75" s="15" t="s">
        <v>296</v>
      </c>
      <c r="J75" s="14" t="s">
        <v>90</v>
      </c>
      <c r="K75" s="15" t="s">
        <v>98</v>
      </c>
      <c r="L75" s="9" t="s">
        <v>297</v>
      </c>
      <c r="M75" s="16">
        <v>2500</v>
      </c>
      <c r="N75" s="16">
        <v>160000</v>
      </c>
      <c r="O75" s="16">
        <v>99000</v>
      </c>
      <c r="P75" s="77">
        <f t="shared" si="34"/>
        <v>1.5625</v>
      </c>
      <c r="Q75" s="17">
        <v>8.3333333333333329E-2</v>
      </c>
      <c r="R75" s="17">
        <v>3.4722222222222224E-2</v>
      </c>
      <c r="S75" s="9" t="s">
        <v>298</v>
      </c>
      <c r="T75" s="242" t="s">
        <v>38</v>
      </c>
      <c r="U75" s="10" t="str">
        <f t="shared" si="29"/>
        <v>A</v>
      </c>
      <c r="V75" s="11" t="str">
        <f>VLOOKUP(T75,Codes!A$9:B$51,2,FALSE)</f>
        <v>Produit inadapté au processus (tension ruban, etc…)</v>
      </c>
      <c r="W75" s="11"/>
      <c r="X75" s="11"/>
      <c r="Y75" s="11"/>
      <c r="Z75" s="11"/>
      <c r="AA75" s="81"/>
      <c r="AB75" s="37" t="str">
        <f t="shared" ref="AB75:AB138" si="38">IF((AA75)&lt;=2,"faible","fort")</f>
        <v>faible</v>
      </c>
      <c r="AC75" s="37" t="str">
        <f t="shared" ref="AC75:AC138" si="39">IF((P75)&lt;=3,"faible","fort")</f>
        <v>faible</v>
      </c>
      <c r="AD75" s="37" t="str">
        <f t="shared" ref="AD75:AD138" si="40">IF(AND(AB75="Faible",AC75="Faible"),"Faible",IF(AND(AB75="Faible",AC75="Faible"),"Fort",IF(AND(AB75="Faible",AC75="Fort"),"Faible",IF(AND(AB75="Faible",AC75="Fort"),"Fort",IF(AND(AB75="Fort",AC75="Faible"),"Fort",IF(AND(AB75="Fort",AC75="Faible"),"Fort",IF(AND(AB75="Fort",AC75="Fort"),"Fort","Fort")))))))</f>
        <v>Faible</v>
      </c>
      <c r="AE75" s="98" t="str">
        <f t="shared" si="35"/>
        <v>2</v>
      </c>
      <c r="AF75" s="261">
        <f t="shared" si="36"/>
        <v>1</v>
      </c>
      <c r="AG75" s="250" t="str">
        <f t="shared" si="32"/>
        <v>20141058226A8</v>
      </c>
      <c r="AH75" s="38" t="str">
        <f t="shared" si="18"/>
        <v>Action cloturée</v>
      </c>
      <c r="AI75" s="43"/>
      <c r="AJ75" s="18">
        <v>41745</v>
      </c>
      <c r="AK75" s="9" t="s">
        <v>1305</v>
      </c>
      <c r="AL75" s="18">
        <v>41747</v>
      </c>
      <c r="AM75" s="31">
        <f t="shared" si="33"/>
        <v>4</v>
      </c>
      <c r="AP75" s="31" t="e">
        <f>COUNTIF(#REF!,FALSE)</f>
        <v>#REF!</v>
      </c>
      <c r="AQ75">
        <f t="shared" si="37"/>
        <v>1</v>
      </c>
    </row>
    <row r="76" spans="1:43" ht="45" customHeight="1">
      <c r="A76" s="13">
        <v>72</v>
      </c>
      <c r="B76" s="6">
        <v>41753</v>
      </c>
      <c r="C76" s="7">
        <f t="shared" si="30"/>
        <v>4</v>
      </c>
      <c r="D76" s="7">
        <f t="shared" si="31"/>
        <v>2014</v>
      </c>
      <c r="E76" s="92">
        <v>1247128</v>
      </c>
      <c r="F76" s="14">
        <v>32250</v>
      </c>
      <c r="G76" s="15" t="s">
        <v>275</v>
      </c>
      <c r="H76" s="15" t="s">
        <v>1648</v>
      </c>
      <c r="I76" s="197" t="s">
        <v>1644</v>
      </c>
      <c r="J76" s="14" t="s">
        <v>90</v>
      </c>
      <c r="K76" s="15" t="s">
        <v>118</v>
      </c>
      <c r="L76" s="9" t="s">
        <v>302</v>
      </c>
      <c r="M76" s="16">
        <v>48</v>
      </c>
      <c r="N76" s="16">
        <v>2624</v>
      </c>
      <c r="O76" s="16">
        <f>2624-48</f>
        <v>2576</v>
      </c>
      <c r="P76" s="77">
        <f t="shared" si="34"/>
        <v>1.8292682926829269</v>
      </c>
      <c r="Q76" s="17">
        <v>0</v>
      </c>
      <c r="R76" s="17">
        <v>4.1666666666666664E-2</v>
      </c>
      <c r="S76" s="9" t="s">
        <v>303</v>
      </c>
      <c r="T76" s="242" t="s">
        <v>123</v>
      </c>
      <c r="U76" s="10" t="str">
        <f t="shared" si="29"/>
        <v>A</v>
      </c>
      <c r="V76" s="11" t="str">
        <f>VLOOKUP(T76,Codes!A$9:B$51,2,FALSE)</f>
        <v>Défaut carte visuel.</v>
      </c>
      <c r="W76" s="11"/>
      <c r="X76" s="11"/>
      <c r="Y76" s="11"/>
      <c r="Z76" s="11"/>
      <c r="AA76" s="81"/>
      <c r="AB76" s="37" t="str">
        <f t="shared" si="38"/>
        <v>faible</v>
      </c>
      <c r="AC76" s="37" t="str">
        <f t="shared" si="39"/>
        <v>faible</v>
      </c>
      <c r="AD76" s="37" t="str">
        <f t="shared" si="40"/>
        <v>Faible</v>
      </c>
      <c r="AE76" s="98" t="str">
        <f t="shared" si="35"/>
        <v>2</v>
      </c>
      <c r="AF76" s="261">
        <f t="shared" si="36"/>
        <v>1</v>
      </c>
      <c r="AG76" s="250" t="str">
        <f t="shared" si="32"/>
        <v>20141247128A10</v>
      </c>
      <c r="AH76" s="38" t="str">
        <f t="shared" si="18"/>
        <v>Action cloturée</v>
      </c>
      <c r="AI76" s="43" t="s">
        <v>305</v>
      </c>
      <c r="AJ76" s="18">
        <v>41754</v>
      </c>
      <c r="AK76" s="9" t="s">
        <v>304</v>
      </c>
      <c r="AL76" s="18">
        <v>41753</v>
      </c>
      <c r="AM76" s="31">
        <f t="shared" si="33"/>
        <v>1</v>
      </c>
      <c r="AP76" s="31" t="e">
        <f>COUNTIF(#REF!,FALSE)</f>
        <v>#REF!</v>
      </c>
      <c r="AQ76">
        <f t="shared" si="37"/>
        <v>1</v>
      </c>
    </row>
    <row r="77" spans="1:43" ht="45" customHeight="1">
      <c r="A77" s="13">
        <v>73</v>
      </c>
      <c r="B77" s="6">
        <v>41752</v>
      </c>
      <c r="C77" s="7">
        <f t="shared" si="30"/>
        <v>4</v>
      </c>
      <c r="D77" s="7">
        <f t="shared" si="31"/>
        <v>2014</v>
      </c>
      <c r="E77" s="92">
        <v>1168638</v>
      </c>
      <c r="F77" s="14">
        <v>31355</v>
      </c>
      <c r="G77" s="15">
        <v>32689</v>
      </c>
      <c r="H77" s="15" t="s">
        <v>1647</v>
      </c>
      <c r="I77" s="15" t="s">
        <v>91</v>
      </c>
      <c r="J77" s="14" t="s">
        <v>90</v>
      </c>
      <c r="K77" s="15" t="s">
        <v>218</v>
      </c>
      <c r="L77" s="9" t="s">
        <v>217</v>
      </c>
      <c r="M77" s="16"/>
      <c r="N77" s="16">
        <v>2500000</v>
      </c>
      <c r="O77" s="16">
        <v>720000</v>
      </c>
      <c r="P77" s="77">
        <f t="shared" si="34"/>
        <v>0</v>
      </c>
      <c r="Q77" s="17">
        <v>2.0833333333333332E-2</v>
      </c>
      <c r="R77" s="17">
        <v>1.0416666666666666E-2</v>
      </c>
      <c r="S77" s="9" t="s">
        <v>306</v>
      </c>
      <c r="T77" s="242" t="s">
        <v>307</v>
      </c>
      <c r="U77" s="10" t="str">
        <f t="shared" si="29"/>
        <v>C</v>
      </c>
      <c r="V77" s="11" t="str">
        <f>VLOOKUP(T77,Codes!A$9:B$51,2,FALSE)</f>
        <v xml:space="preserve">Mauvais encollage </v>
      </c>
      <c r="W77" s="11"/>
      <c r="X77" s="11"/>
      <c r="Y77" s="11"/>
      <c r="Z77" s="11"/>
      <c r="AA77" s="81"/>
      <c r="AB77" s="37" t="str">
        <f t="shared" si="38"/>
        <v>faible</v>
      </c>
      <c r="AC77" s="37" t="str">
        <f t="shared" si="39"/>
        <v>faible</v>
      </c>
      <c r="AD77" s="37" t="str">
        <f t="shared" si="40"/>
        <v>Faible</v>
      </c>
      <c r="AE77" s="98" t="str">
        <f t="shared" si="35"/>
        <v>2</v>
      </c>
      <c r="AF77" s="261">
        <f t="shared" si="36"/>
        <v>2</v>
      </c>
      <c r="AG77" s="250" t="str">
        <f t="shared" si="32"/>
        <v>20141168638C13</v>
      </c>
      <c r="AH77" s="38" t="str">
        <f t="shared" si="18"/>
        <v>Action cloturée</v>
      </c>
      <c r="AI77" s="43"/>
      <c r="AJ77" s="18">
        <v>41764</v>
      </c>
      <c r="AK77" s="9" t="s">
        <v>314</v>
      </c>
      <c r="AL77" s="18">
        <v>41764</v>
      </c>
      <c r="AM77" s="31">
        <f t="shared" si="33"/>
        <v>9</v>
      </c>
      <c r="AP77" s="31" t="e">
        <f>COUNTIF(#REF!,FALSE)</f>
        <v>#REF!</v>
      </c>
      <c r="AQ77">
        <f t="shared" si="37"/>
        <v>2</v>
      </c>
    </row>
    <row r="78" spans="1:43" ht="45" customHeight="1">
      <c r="A78" s="13">
        <v>74</v>
      </c>
      <c r="B78" s="6">
        <v>41757</v>
      </c>
      <c r="C78" s="7">
        <f t="shared" si="30"/>
        <v>4</v>
      </c>
      <c r="D78" s="7">
        <f t="shared" si="31"/>
        <v>2014</v>
      </c>
      <c r="E78" s="92">
        <v>1259610</v>
      </c>
      <c r="F78" s="14">
        <v>32706</v>
      </c>
      <c r="G78" s="15">
        <v>33538</v>
      </c>
      <c r="H78" s="15" t="s">
        <v>1647</v>
      </c>
      <c r="I78" s="15" t="s">
        <v>195</v>
      </c>
      <c r="J78" s="14" t="s">
        <v>103</v>
      </c>
      <c r="K78" s="15"/>
      <c r="L78" s="9" t="s">
        <v>238</v>
      </c>
      <c r="M78" s="16">
        <v>11</v>
      </c>
      <c r="N78" s="16">
        <v>6480</v>
      </c>
      <c r="O78" s="16">
        <v>3880</v>
      </c>
      <c r="P78" s="77">
        <f t="shared" si="34"/>
        <v>0.16975308641975309</v>
      </c>
      <c r="Q78" s="17">
        <v>9.7222222222222224E-3</v>
      </c>
      <c r="R78" s="17">
        <v>1.0416666666666666E-2</v>
      </c>
      <c r="S78" s="9" t="s">
        <v>309</v>
      </c>
      <c r="T78" s="242" t="s">
        <v>32</v>
      </c>
      <c r="U78" s="10" t="str">
        <f t="shared" si="29"/>
        <v>C</v>
      </c>
      <c r="V78" s="11" t="str">
        <f>VLOOKUP(T78,Codes!A$9:B$51,2,FALSE)</f>
        <v>produit déchiré, abimé dans l'emballage.</v>
      </c>
      <c r="W78" s="11"/>
      <c r="X78" s="11"/>
      <c r="Y78" s="11"/>
      <c r="Z78" s="11"/>
      <c r="AA78" s="81"/>
      <c r="AB78" s="37" t="str">
        <f t="shared" si="38"/>
        <v>faible</v>
      </c>
      <c r="AC78" s="37" t="str">
        <f t="shared" si="39"/>
        <v>faible</v>
      </c>
      <c r="AD78" s="37" t="str">
        <f t="shared" si="40"/>
        <v>Faible</v>
      </c>
      <c r="AE78" s="98" t="str">
        <f t="shared" si="35"/>
        <v>2</v>
      </c>
      <c r="AF78" s="261">
        <f t="shared" si="36"/>
        <v>1</v>
      </c>
      <c r="AG78" s="250" t="str">
        <f t="shared" si="32"/>
        <v>20141259610C7</v>
      </c>
      <c r="AH78" s="38" t="str">
        <f t="shared" si="18"/>
        <v>Action cloturée</v>
      </c>
      <c r="AI78" s="43"/>
      <c r="AJ78" s="18">
        <v>41764</v>
      </c>
      <c r="AK78" s="9" t="s">
        <v>314</v>
      </c>
      <c r="AL78" s="18">
        <v>41764</v>
      </c>
      <c r="AM78" s="31">
        <f t="shared" si="33"/>
        <v>6</v>
      </c>
      <c r="AP78" s="31" t="e">
        <f>COUNTIF(#REF!,FALSE)</f>
        <v>#REF!</v>
      </c>
      <c r="AQ78">
        <f t="shared" si="37"/>
        <v>1</v>
      </c>
    </row>
    <row r="79" spans="1:43" ht="45" customHeight="1">
      <c r="A79" s="13">
        <v>75</v>
      </c>
      <c r="B79" s="6">
        <v>41757</v>
      </c>
      <c r="C79" s="7">
        <f t="shared" si="30"/>
        <v>4</v>
      </c>
      <c r="D79" s="7">
        <f t="shared" si="31"/>
        <v>2014</v>
      </c>
      <c r="E79" s="92">
        <v>1263648</v>
      </c>
      <c r="F79" s="14">
        <v>31730</v>
      </c>
      <c r="G79" s="15">
        <v>33722</v>
      </c>
      <c r="H79" s="15" t="s">
        <v>1143</v>
      </c>
      <c r="I79" s="15" t="s">
        <v>1245</v>
      </c>
      <c r="J79" s="14" t="s">
        <v>90</v>
      </c>
      <c r="K79" s="15" t="s">
        <v>310</v>
      </c>
      <c r="L79" s="9" t="s">
        <v>311</v>
      </c>
      <c r="M79" s="16">
        <v>1500</v>
      </c>
      <c r="N79" s="16">
        <v>1500</v>
      </c>
      <c r="O79" s="16">
        <v>1493</v>
      </c>
      <c r="P79" s="77">
        <f t="shared" si="34"/>
        <v>1</v>
      </c>
      <c r="Q79" s="17">
        <v>1.0416666666666666E-2</v>
      </c>
      <c r="R79" s="17">
        <v>1.0416666666666666E-2</v>
      </c>
      <c r="S79" s="9" t="s">
        <v>312</v>
      </c>
      <c r="T79" s="242" t="s">
        <v>66</v>
      </c>
      <c r="U79" s="10" t="str">
        <f t="shared" si="29"/>
        <v>B</v>
      </c>
      <c r="V79" s="11" t="str">
        <f>VLOOKUP(T79,Codes!A$9:B$51,2,FALSE)</f>
        <v>Mauvais étiquetage des cartons.</v>
      </c>
      <c r="W79" s="11"/>
      <c r="X79" s="11"/>
      <c r="Y79" s="11"/>
      <c r="Z79" s="11"/>
      <c r="AA79" s="81"/>
      <c r="AB79" s="37" t="str">
        <f t="shared" si="38"/>
        <v>faible</v>
      </c>
      <c r="AC79" s="37" t="str">
        <f t="shared" si="39"/>
        <v>faible</v>
      </c>
      <c r="AD79" s="37" t="str">
        <f t="shared" si="40"/>
        <v>Faible</v>
      </c>
      <c r="AE79" s="98" t="str">
        <f t="shared" si="35"/>
        <v>2</v>
      </c>
      <c r="AF79" s="261">
        <f t="shared" si="36"/>
        <v>1</v>
      </c>
      <c r="AG79" s="250" t="str">
        <f t="shared" si="32"/>
        <v>20141263648B4</v>
      </c>
      <c r="AH79" s="38" t="str">
        <f t="shared" si="18"/>
        <v>Action cloturée</v>
      </c>
      <c r="AI79" s="43"/>
      <c r="AJ79" s="18">
        <v>41764</v>
      </c>
      <c r="AK79" s="9" t="s">
        <v>314</v>
      </c>
      <c r="AL79" s="18">
        <v>41764</v>
      </c>
      <c r="AM79" s="31">
        <f t="shared" si="33"/>
        <v>6</v>
      </c>
      <c r="AP79" s="31" t="e">
        <f>COUNTIF(#REF!,FALSE)</f>
        <v>#REF!</v>
      </c>
      <c r="AQ79">
        <f t="shared" si="37"/>
        <v>1</v>
      </c>
    </row>
    <row r="80" spans="1:43" ht="22.9" customHeight="1">
      <c r="A80" s="13">
        <v>76</v>
      </c>
      <c r="B80" s="6">
        <v>41764</v>
      </c>
      <c r="C80" s="7">
        <f t="shared" si="30"/>
        <v>5</v>
      </c>
      <c r="D80" s="7">
        <f t="shared" si="31"/>
        <v>2014</v>
      </c>
      <c r="E80" s="92">
        <v>1150634</v>
      </c>
      <c r="F80" s="14">
        <v>26819</v>
      </c>
      <c r="G80" s="15">
        <v>27223</v>
      </c>
      <c r="H80" s="15" t="s">
        <v>1647</v>
      </c>
      <c r="I80" s="15" t="s">
        <v>1245</v>
      </c>
      <c r="J80" s="14" t="s">
        <v>103</v>
      </c>
      <c r="K80" s="15"/>
      <c r="L80" s="9" t="s">
        <v>39</v>
      </c>
      <c r="M80" s="16">
        <v>2</v>
      </c>
      <c r="N80" s="16">
        <v>6352</v>
      </c>
      <c r="O80" s="16">
        <v>1182</v>
      </c>
      <c r="P80" s="77">
        <f t="shared" si="34"/>
        <v>3.1486146095717885E-2</v>
      </c>
      <c r="Q80" s="17">
        <v>1.0416666666666666E-2</v>
      </c>
      <c r="R80" s="17">
        <v>1.0416666666666666E-2</v>
      </c>
      <c r="S80" s="9" t="s">
        <v>313</v>
      </c>
      <c r="T80" s="242" t="s">
        <v>24</v>
      </c>
      <c r="U80" s="10" t="str">
        <f t="shared" si="29"/>
        <v>C</v>
      </c>
      <c r="V80" s="11" t="str">
        <f>VLOOKUP(T80,Codes!A$9:B$51,2,FALSE)</f>
        <v>Produit monté à l'envers ou mal monté.</v>
      </c>
      <c r="W80" s="11"/>
      <c r="X80" s="11"/>
      <c r="Y80" s="11"/>
      <c r="Z80" s="11"/>
      <c r="AA80" s="81"/>
      <c r="AB80" s="37" t="str">
        <f t="shared" si="38"/>
        <v>faible</v>
      </c>
      <c r="AC80" s="37" t="str">
        <f t="shared" si="39"/>
        <v>faible</v>
      </c>
      <c r="AD80" s="37" t="str">
        <f t="shared" si="40"/>
        <v>Faible</v>
      </c>
      <c r="AE80" s="98" t="str">
        <f t="shared" si="35"/>
        <v>2</v>
      </c>
      <c r="AF80" s="261">
        <f t="shared" si="36"/>
        <v>1</v>
      </c>
      <c r="AG80" s="250" t="str">
        <f t="shared" si="32"/>
        <v>20141150634C5</v>
      </c>
      <c r="AH80" s="38" t="str">
        <f t="shared" si="18"/>
        <v>Action cloturée</v>
      </c>
      <c r="AI80" s="43"/>
      <c r="AJ80" s="18">
        <v>41764</v>
      </c>
      <c r="AK80" s="9" t="s">
        <v>314</v>
      </c>
      <c r="AL80" s="18">
        <v>41764</v>
      </c>
      <c r="AM80" s="31">
        <f t="shared" si="33"/>
        <v>1</v>
      </c>
      <c r="AP80" s="31" t="e">
        <f>COUNTIF(#REF!,FALSE)</f>
        <v>#REF!</v>
      </c>
      <c r="AQ80">
        <f t="shared" si="37"/>
        <v>1</v>
      </c>
    </row>
    <row r="81" spans="1:43" ht="57" customHeight="1">
      <c r="A81" s="13">
        <v>77</v>
      </c>
      <c r="B81" s="6">
        <v>41764</v>
      </c>
      <c r="C81" s="7">
        <f t="shared" si="30"/>
        <v>5</v>
      </c>
      <c r="D81" s="7">
        <f>YEAR(B81)</f>
        <v>2014</v>
      </c>
      <c r="E81" s="16">
        <v>1058556</v>
      </c>
      <c r="F81" s="14">
        <v>30900</v>
      </c>
      <c r="G81" s="15">
        <v>32650</v>
      </c>
      <c r="H81" s="15" t="s">
        <v>1647</v>
      </c>
      <c r="I81" s="15" t="s">
        <v>91</v>
      </c>
      <c r="J81" s="14" t="s">
        <v>90</v>
      </c>
      <c r="K81" s="34" t="s">
        <v>318</v>
      </c>
      <c r="L81" s="9" t="s">
        <v>179</v>
      </c>
      <c r="M81" s="16">
        <v>10</v>
      </c>
      <c r="N81" s="16">
        <v>167000</v>
      </c>
      <c r="O81" s="16">
        <v>7000</v>
      </c>
      <c r="P81" s="77">
        <f t="shared" si="34"/>
        <v>5.9880239520958087E-3</v>
      </c>
      <c r="Q81" s="17">
        <v>6.9444444444444441E-3</v>
      </c>
      <c r="R81" s="17">
        <v>1.0416666666666666E-2</v>
      </c>
      <c r="S81" s="9" t="s">
        <v>319</v>
      </c>
      <c r="T81" s="242" t="s">
        <v>22</v>
      </c>
      <c r="U81" s="10" t="str">
        <f t="shared" si="29"/>
        <v>C</v>
      </c>
      <c r="V81" s="11" t="str">
        <f>VLOOKUP(T81,Codes!A$9:B$51,2,FALSE)</f>
        <v xml:space="preserve">Absence ou manque de colle sur le produit </v>
      </c>
      <c r="W81" s="11"/>
      <c r="X81" s="11"/>
      <c r="Y81" s="11"/>
      <c r="Z81" s="11"/>
      <c r="AA81" s="81">
        <v>2</v>
      </c>
      <c r="AB81" s="37" t="str">
        <f t="shared" si="38"/>
        <v>faible</v>
      </c>
      <c r="AC81" s="37" t="str">
        <f t="shared" si="39"/>
        <v>faible</v>
      </c>
      <c r="AD81" s="37" t="str">
        <f t="shared" si="40"/>
        <v>Faible</v>
      </c>
      <c r="AE81" s="98" t="str">
        <f t="shared" si="35"/>
        <v>2</v>
      </c>
      <c r="AF81" s="261">
        <f t="shared" si="36"/>
        <v>1</v>
      </c>
      <c r="AG81" s="250" t="str">
        <f t="shared" si="32"/>
        <v>20141058556C4</v>
      </c>
      <c r="AH81" s="38" t="str">
        <f t="shared" si="18"/>
        <v>Action cloturée</v>
      </c>
      <c r="AI81" s="43"/>
      <c r="AJ81" s="18">
        <v>41773</v>
      </c>
      <c r="AK81" s="9" t="s">
        <v>317</v>
      </c>
      <c r="AL81" s="18">
        <v>41773</v>
      </c>
      <c r="AM81" s="31">
        <f t="shared" si="33"/>
        <v>8</v>
      </c>
      <c r="AP81" s="31" t="e">
        <f>COUNTIF(#REF!,FALSE)</f>
        <v>#REF!</v>
      </c>
      <c r="AQ81">
        <f t="shared" si="37"/>
        <v>1</v>
      </c>
    </row>
    <row r="82" spans="1:43" ht="45.6" customHeight="1">
      <c r="A82" s="13">
        <v>78</v>
      </c>
      <c r="B82" s="6">
        <v>41768</v>
      </c>
      <c r="C82" s="7">
        <f t="shared" si="30"/>
        <v>5</v>
      </c>
      <c r="D82" s="7">
        <f t="shared" si="31"/>
        <v>2014</v>
      </c>
      <c r="E82" s="92" t="s">
        <v>320</v>
      </c>
      <c r="F82" s="14">
        <v>33000</v>
      </c>
      <c r="G82" s="15">
        <v>140509</v>
      </c>
      <c r="H82" s="15" t="s">
        <v>1143</v>
      </c>
      <c r="I82" s="15" t="s">
        <v>158</v>
      </c>
      <c r="J82" s="14" t="s">
        <v>103</v>
      </c>
      <c r="K82" s="15" t="s">
        <v>159</v>
      </c>
      <c r="L82" s="9" t="s">
        <v>321</v>
      </c>
      <c r="M82" s="16">
        <v>1</v>
      </c>
      <c r="N82" s="16">
        <v>1</v>
      </c>
      <c r="O82" s="16">
        <v>1</v>
      </c>
      <c r="P82" s="77">
        <f t="shared" si="34"/>
        <v>1</v>
      </c>
      <c r="Q82" s="17">
        <v>1.0416666666666666E-2</v>
      </c>
      <c r="R82" s="17">
        <v>1.0416666666666666E-2</v>
      </c>
      <c r="S82" s="9" t="s">
        <v>322</v>
      </c>
      <c r="T82" s="242" t="s">
        <v>86</v>
      </c>
      <c r="U82" s="10" t="str">
        <f t="shared" si="29"/>
        <v>C</v>
      </c>
      <c r="V82" s="11" t="str">
        <f>VLOOKUP(T82,Codes!A$9:B$51,2,FALSE)</f>
        <v>Quantité livrée non conforme au document.</v>
      </c>
      <c r="W82" s="11"/>
      <c r="X82" s="11"/>
      <c r="Y82" s="11"/>
      <c r="Z82" s="11"/>
      <c r="AA82" s="81"/>
      <c r="AB82" s="37" t="str">
        <f t="shared" si="38"/>
        <v>faible</v>
      </c>
      <c r="AC82" s="37" t="str">
        <f t="shared" si="39"/>
        <v>faible</v>
      </c>
      <c r="AD82" s="37" t="str">
        <f t="shared" si="40"/>
        <v>Faible</v>
      </c>
      <c r="AE82" s="98" t="str">
        <f t="shared" si="35"/>
        <v>2</v>
      </c>
      <c r="AF82" s="261">
        <f t="shared" si="36"/>
        <v>1</v>
      </c>
      <c r="AG82" s="250" t="str">
        <f t="shared" si="32"/>
        <v>20141089718
1322663
1057706C11</v>
      </c>
      <c r="AH82" s="38" t="str">
        <f t="shared" si="18"/>
        <v>Action cloturée</v>
      </c>
      <c r="AI82" s="43"/>
      <c r="AJ82" s="18">
        <v>41773</v>
      </c>
      <c r="AK82" s="9" t="s">
        <v>317</v>
      </c>
      <c r="AL82" s="18">
        <v>41773</v>
      </c>
      <c r="AM82" s="31">
        <f t="shared" si="33"/>
        <v>4</v>
      </c>
      <c r="AP82" s="31" t="e">
        <f>COUNTIF(#REF!,FALSE)</f>
        <v>#REF!</v>
      </c>
      <c r="AQ82">
        <f t="shared" si="37"/>
        <v>1</v>
      </c>
    </row>
    <row r="83" spans="1:43" ht="45.6" customHeight="1">
      <c r="A83" s="13">
        <v>79</v>
      </c>
      <c r="B83" s="6">
        <v>41751</v>
      </c>
      <c r="C83" s="7">
        <f t="shared" si="30"/>
        <v>4</v>
      </c>
      <c r="D83" s="7">
        <f t="shared" si="31"/>
        <v>2014</v>
      </c>
      <c r="E83" s="92">
        <v>1058834</v>
      </c>
      <c r="F83" s="14">
        <v>31848</v>
      </c>
      <c r="G83" s="15">
        <v>140228</v>
      </c>
      <c r="H83" s="15" t="s">
        <v>1647</v>
      </c>
      <c r="I83" s="15" t="s">
        <v>44</v>
      </c>
      <c r="J83" s="14" t="s">
        <v>103</v>
      </c>
      <c r="K83" s="15"/>
      <c r="L83" s="9" t="s">
        <v>323</v>
      </c>
      <c r="M83" s="16">
        <v>1</v>
      </c>
      <c r="N83" s="16">
        <v>1</v>
      </c>
      <c r="O83" s="16">
        <v>1</v>
      </c>
      <c r="P83" s="77">
        <f t="shared" si="34"/>
        <v>100</v>
      </c>
      <c r="Q83" s="17">
        <v>1.0416666666666666E-2</v>
      </c>
      <c r="R83" s="17">
        <v>1.0416666666666666E-2</v>
      </c>
      <c r="S83" s="9" t="s">
        <v>324</v>
      </c>
      <c r="T83" s="242" t="s">
        <v>32</v>
      </c>
      <c r="U83" s="10" t="str">
        <f t="shared" si="29"/>
        <v>C</v>
      </c>
      <c r="V83" s="11" t="str">
        <f>VLOOKUP(T83,Codes!A$9:B$51,2,FALSE)</f>
        <v>produit déchiré, abimé dans l'emballage.</v>
      </c>
      <c r="W83" s="11"/>
      <c r="X83" s="11"/>
      <c r="Y83" s="11"/>
      <c r="Z83" s="11"/>
      <c r="AA83" s="81"/>
      <c r="AB83" s="37" t="str">
        <f t="shared" si="38"/>
        <v>faible</v>
      </c>
      <c r="AC83" s="37" t="str">
        <f t="shared" si="39"/>
        <v>fort</v>
      </c>
      <c r="AD83" s="37" t="str">
        <f t="shared" si="40"/>
        <v>Faible</v>
      </c>
      <c r="AE83" s="98" t="str">
        <f t="shared" si="35"/>
        <v>2</v>
      </c>
      <c r="AF83" s="261">
        <f t="shared" si="36"/>
        <v>1</v>
      </c>
      <c r="AG83" s="250" t="str">
        <f t="shared" si="32"/>
        <v>20141058834C7</v>
      </c>
      <c r="AH83" s="38" t="str">
        <f t="shared" si="18"/>
        <v>Action cloturée</v>
      </c>
      <c r="AI83" s="43"/>
      <c r="AJ83" s="18">
        <v>41773</v>
      </c>
      <c r="AK83" s="9" t="s">
        <v>317</v>
      </c>
      <c r="AL83" s="18">
        <v>41773</v>
      </c>
      <c r="AM83" s="31">
        <f t="shared" si="33"/>
        <v>17</v>
      </c>
      <c r="AP83" s="31" t="e">
        <f>COUNTIF(#REF!,FALSE)</f>
        <v>#REF!</v>
      </c>
      <c r="AQ83">
        <f t="shared" si="37"/>
        <v>1</v>
      </c>
    </row>
    <row r="84" spans="1:43" ht="34.15" customHeight="1">
      <c r="A84" s="13">
        <v>80</v>
      </c>
      <c r="B84" s="6">
        <v>41772</v>
      </c>
      <c r="C84" s="7">
        <f t="shared" si="30"/>
        <v>5</v>
      </c>
      <c r="D84" s="7">
        <f t="shared" si="31"/>
        <v>2014</v>
      </c>
      <c r="E84" s="92" t="s">
        <v>325</v>
      </c>
      <c r="F84" s="14">
        <v>32992</v>
      </c>
      <c r="G84" s="15">
        <v>33930</v>
      </c>
      <c r="H84" s="15" t="s">
        <v>1143</v>
      </c>
      <c r="I84" s="15" t="s">
        <v>1010</v>
      </c>
      <c r="J84" s="14" t="s">
        <v>103</v>
      </c>
      <c r="K84" s="15"/>
      <c r="L84" s="9" t="s">
        <v>326</v>
      </c>
      <c r="M84" s="30">
        <v>42000</v>
      </c>
      <c r="N84" s="30">
        <v>42000</v>
      </c>
      <c r="O84" s="30">
        <v>42000</v>
      </c>
      <c r="P84" s="77">
        <f t="shared" si="34"/>
        <v>1</v>
      </c>
      <c r="Q84" s="17">
        <v>1.0416666666666666E-2</v>
      </c>
      <c r="R84" s="17">
        <v>1.0416666666666666E-2</v>
      </c>
      <c r="S84" s="9" t="s">
        <v>327</v>
      </c>
      <c r="T84" s="242" t="s">
        <v>72</v>
      </c>
      <c r="U84" s="10"/>
      <c r="V84" s="11" t="str">
        <f>VLOOKUP(T84,Codes!A$9:B$51,2,FALSE)</f>
        <v>Plusieurs référence mélangées dans un même carton</v>
      </c>
      <c r="W84" s="11"/>
      <c r="X84" s="11"/>
      <c r="Y84" s="11"/>
      <c r="Z84" s="11"/>
      <c r="AA84" s="81"/>
      <c r="AB84" s="37" t="str">
        <f t="shared" si="38"/>
        <v>faible</v>
      </c>
      <c r="AC84" s="37" t="str">
        <f t="shared" si="39"/>
        <v>faible</v>
      </c>
      <c r="AD84" s="37" t="str">
        <f t="shared" si="40"/>
        <v>Faible</v>
      </c>
      <c r="AE84" s="98" t="str">
        <f t="shared" si="35"/>
        <v>2</v>
      </c>
      <c r="AF84" s="261">
        <f t="shared" si="36"/>
        <v>1</v>
      </c>
      <c r="AG84" s="250" t="str">
        <f t="shared" si="32"/>
        <v>20141179166
1179167B6</v>
      </c>
      <c r="AH84" s="38" t="str">
        <f t="shared" si="18"/>
        <v>Action cloturée</v>
      </c>
      <c r="AI84" s="43"/>
      <c r="AJ84" s="18">
        <v>41773</v>
      </c>
      <c r="AK84" s="9" t="s">
        <v>317</v>
      </c>
      <c r="AL84" s="18">
        <v>41773</v>
      </c>
      <c r="AM84" s="31">
        <f t="shared" si="33"/>
        <v>2</v>
      </c>
      <c r="AP84" s="31" t="e">
        <f>COUNTIF(#REF!,FALSE)</f>
        <v>#REF!</v>
      </c>
      <c r="AQ84">
        <f t="shared" si="37"/>
        <v>1</v>
      </c>
    </row>
    <row r="85" spans="1:43" ht="307.89999999999998" customHeight="1">
      <c r="A85" s="13">
        <v>81</v>
      </c>
      <c r="B85" s="6">
        <v>41772</v>
      </c>
      <c r="C85" s="7">
        <f t="shared" si="30"/>
        <v>5</v>
      </c>
      <c r="D85" s="7">
        <f t="shared" ref="D85:D148" si="41">YEAR(B85)</f>
        <v>2014</v>
      </c>
      <c r="E85" s="92">
        <v>1116589</v>
      </c>
      <c r="F85" s="14"/>
      <c r="G85" s="15"/>
      <c r="H85" s="15" t="s">
        <v>46</v>
      </c>
      <c r="I85" s="15" t="s">
        <v>328</v>
      </c>
      <c r="J85" s="14" t="s">
        <v>90</v>
      </c>
      <c r="K85" s="15" t="s">
        <v>118</v>
      </c>
      <c r="L85" s="9" t="s">
        <v>329</v>
      </c>
      <c r="M85" s="16">
        <v>105</v>
      </c>
      <c r="N85" s="16">
        <v>706</v>
      </c>
      <c r="O85" s="16">
        <v>706</v>
      </c>
      <c r="P85" s="77">
        <f t="shared" si="34"/>
        <v>14.872521246458925</v>
      </c>
      <c r="Q85" s="17">
        <v>0.33333333333333331</v>
      </c>
      <c r="R85" s="17">
        <v>0.25</v>
      </c>
      <c r="S85" s="9" t="s">
        <v>330</v>
      </c>
      <c r="T85" s="242" t="s">
        <v>121</v>
      </c>
      <c r="U85" s="10" t="str">
        <f t="shared" si="29"/>
        <v>A</v>
      </c>
      <c r="V85" s="11" t="str">
        <f>VLOOKUP(T85,Codes!A$9:B$51,2,FALSE)</f>
        <v>Défaut carte préperso</v>
      </c>
      <c r="W85" s="11"/>
      <c r="X85" s="11"/>
      <c r="Y85" s="11"/>
      <c r="Z85" s="11"/>
      <c r="AA85" s="81"/>
      <c r="AB85" s="37" t="str">
        <f t="shared" si="38"/>
        <v>faible</v>
      </c>
      <c r="AC85" s="37" t="str">
        <f t="shared" si="39"/>
        <v>fort</v>
      </c>
      <c r="AD85" s="37" t="str">
        <f t="shared" si="40"/>
        <v>Faible</v>
      </c>
      <c r="AE85" s="98" t="str">
        <f t="shared" si="35"/>
        <v>2</v>
      </c>
      <c r="AF85" s="261">
        <f t="shared" si="36"/>
        <v>1</v>
      </c>
      <c r="AG85" s="250" t="str">
        <f t="shared" si="32"/>
        <v>20141116589A9</v>
      </c>
      <c r="AH85" s="38" t="str">
        <f t="shared" si="18"/>
        <v>Action cloturée</v>
      </c>
      <c r="AI85" s="43"/>
      <c r="AJ85" s="18">
        <v>41772</v>
      </c>
      <c r="AK85" s="9" t="s">
        <v>1306</v>
      </c>
      <c r="AL85" s="18">
        <v>41793</v>
      </c>
      <c r="AM85" s="31">
        <f t="shared" si="33"/>
        <v>16</v>
      </c>
      <c r="AP85" s="31" t="e">
        <f>COUNTIF(#REF!,FALSE)</f>
        <v>#REF!</v>
      </c>
      <c r="AQ85">
        <f t="shared" si="37"/>
        <v>1</v>
      </c>
    </row>
    <row r="86" spans="1:43" ht="22.9" customHeight="1">
      <c r="A86" s="13">
        <v>82</v>
      </c>
      <c r="B86" s="6">
        <v>41771</v>
      </c>
      <c r="C86" s="7">
        <f t="shared" si="30"/>
        <v>5</v>
      </c>
      <c r="D86" s="7">
        <f t="shared" si="41"/>
        <v>2014</v>
      </c>
      <c r="E86" s="92">
        <v>1058225</v>
      </c>
      <c r="F86" s="14">
        <v>31843</v>
      </c>
      <c r="G86" s="15">
        <v>33294</v>
      </c>
      <c r="H86" s="15" t="s">
        <v>1138</v>
      </c>
      <c r="I86" s="15" t="s">
        <v>151</v>
      </c>
      <c r="J86" s="14" t="s">
        <v>90</v>
      </c>
      <c r="K86" s="15" t="s">
        <v>223</v>
      </c>
      <c r="L86" s="9" t="s">
        <v>184</v>
      </c>
      <c r="M86" s="16">
        <v>500</v>
      </c>
      <c r="N86" s="16">
        <v>93000</v>
      </c>
      <c r="O86" s="16">
        <v>10500</v>
      </c>
      <c r="P86" s="77">
        <f t="shared" si="34"/>
        <v>0.5376344086021505</v>
      </c>
      <c r="Q86" s="17">
        <v>6.9444444444444441E-3</v>
      </c>
      <c r="R86" s="17">
        <v>8.3333333333333329E-2</v>
      </c>
      <c r="S86" s="9" t="s">
        <v>331</v>
      </c>
      <c r="T86" s="242" t="s">
        <v>25</v>
      </c>
      <c r="U86" s="10" t="str">
        <f t="shared" si="29"/>
        <v>C</v>
      </c>
      <c r="V86" s="11" t="str">
        <f>VLOOKUP(T86,Codes!A$9:B$51,2,FALSE)</f>
        <v>Mauvaise impression sur le produit</v>
      </c>
      <c r="W86" s="11"/>
      <c r="X86" s="11"/>
      <c r="Y86" s="11"/>
      <c r="Z86" s="11"/>
      <c r="AA86" s="81"/>
      <c r="AB86" s="37" t="str">
        <f t="shared" si="38"/>
        <v>faible</v>
      </c>
      <c r="AC86" s="37" t="str">
        <f t="shared" si="39"/>
        <v>faible</v>
      </c>
      <c r="AD86" s="37" t="str">
        <f t="shared" si="40"/>
        <v>Faible</v>
      </c>
      <c r="AE86" s="98" t="str">
        <f t="shared" si="35"/>
        <v>2</v>
      </c>
      <c r="AF86" s="261">
        <f t="shared" si="36"/>
        <v>2</v>
      </c>
      <c r="AG86" s="250" t="str">
        <f t="shared" si="32"/>
        <v>20141058225C9</v>
      </c>
      <c r="AH86" s="38" t="str">
        <f t="shared" si="18"/>
        <v>Action cloturée</v>
      </c>
      <c r="AI86" s="43" t="s">
        <v>332</v>
      </c>
      <c r="AJ86" s="18">
        <v>41775</v>
      </c>
      <c r="AK86" s="9" t="s">
        <v>333</v>
      </c>
      <c r="AL86" s="18">
        <v>41789</v>
      </c>
      <c r="AM86" s="31">
        <f t="shared" si="33"/>
        <v>15</v>
      </c>
      <c r="AP86" s="31" t="e">
        <f>COUNTIF(#REF!,FALSE)</f>
        <v>#REF!</v>
      </c>
      <c r="AQ86">
        <f t="shared" si="37"/>
        <v>2</v>
      </c>
    </row>
    <row r="87" spans="1:43" ht="22.9" customHeight="1">
      <c r="A87" s="13">
        <v>83</v>
      </c>
      <c r="B87" s="6">
        <v>41772</v>
      </c>
      <c r="C87" s="7">
        <f t="shared" si="30"/>
        <v>5</v>
      </c>
      <c r="D87" s="7">
        <f t="shared" si="41"/>
        <v>2014</v>
      </c>
      <c r="E87" s="92">
        <v>1058225</v>
      </c>
      <c r="F87" s="14">
        <v>31843</v>
      </c>
      <c r="G87" s="15">
        <v>33294</v>
      </c>
      <c r="H87" s="15" t="s">
        <v>1138</v>
      </c>
      <c r="I87" s="15" t="s">
        <v>151</v>
      </c>
      <c r="J87" s="14" t="s">
        <v>90</v>
      </c>
      <c r="K87" s="15" t="s">
        <v>223</v>
      </c>
      <c r="L87" s="9" t="s">
        <v>184</v>
      </c>
      <c r="M87" s="16">
        <v>500</v>
      </c>
      <c r="N87" s="16">
        <v>93000</v>
      </c>
      <c r="O87" s="16">
        <v>10500</v>
      </c>
      <c r="P87" s="77">
        <f t="shared" si="34"/>
        <v>0.5376344086021505</v>
      </c>
      <c r="Q87" s="17">
        <v>6.9444444444444441E-3</v>
      </c>
      <c r="R87" s="17">
        <v>8.3333333333333329E-2</v>
      </c>
      <c r="S87" s="9" t="s">
        <v>331</v>
      </c>
      <c r="T87" s="242" t="s">
        <v>25</v>
      </c>
      <c r="U87" s="10" t="str">
        <f t="shared" si="29"/>
        <v>C</v>
      </c>
      <c r="V87" s="11" t="str">
        <f>VLOOKUP(T87,Codes!A$9:B$51,2,FALSE)</f>
        <v>Mauvaise impression sur le produit</v>
      </c>
      <c r="W87" s="11"/>
      <c r="X87" s="11"/>
      <c r="Y87" s="11"/>
      <c r="Z87" s="11"/>
      <c r="AA87" s="81"/>
      <c r="AB87" s="37" t="str">
        <f t="shared" si="38"/>
        <v>faible</v>
      </c>
      <c r="AC87" s="37" t="str">
        <f t="shared" si="39"/>
        <v>faible</v>
      </c>
      <c r="AD87" s="37" t="str">
        <f t="shared" si="40"/>
        <v>Faible</v>
      </c>
      <c r="AE87" s="98" t="str">
        <f t="shared" si="35"/>
        <v>2</v>
      </c>
      <c r="AF87" s="261">
        <f t="shared" si="36"/>
        <v>2</v>
      </c>
      <c r="AG87" s="250" t="str">
        <f t="shared" si="32"/>
        <v>20141058225C9</v>
      </c>
      <c r="AH87" s="38" t="str">
        <f t="shared" si="18"/>
        <v>Action cloturée</v>
      </c>
      <c r="AI87" s="43" t="s">
        <v>334</v>
      </c>
      <c r="AJ87" s="18">
        <v>41775</v>
      </c>
      <c r="AK87" s="9" t="s">
        <v>333</v>
      </c>
      <c r="AL87" s="18">
        <v>41789</v>
      </c>
      <c r="AM87" s="31">
        <f t="shared" si="33"/>
        <v>14</v>
      </c>
      <c r="AP87" s="31" t="e">
        <f>COUNTIF(#REF!,FALSE)</f>
        <v>#REF!</v>
      </c>
      <c r="AQ87">
        <f t="shared" si="37"/>
        <v>2</v>
      </c>
    </row>
    <row r="88" spans="1:43" ht="57" customHeight="1">
      <c r="A88" s="13">
        <v>84</v>
      </c>
      <c r="B88" s="6">
        <v>41773</v>
      </c>
      <c r="C88" s="7">
        <f t="shared" si="30"/>
        <v>5</v>
      </c>
      <c r="D88" s="7">
        <f t="shared" si="41"/>
        <v>2014</v>
      </c>
      <c r="E88" s="92">
        <v>1198387</v>
      </c>
      <c r="F88" s="14">
        <v>32730</v>
      </c>
      <c r="G88" s="15">
        <v>33917</v>
      </c>
      <c r="H88" s="15" t="s">
        <v>1647</v>
      </c>
      <c r="I88" s="15" t="s">
        <v>335</v>
      </c>
      <c r="J88" s="14" t="s">
        <v>103</v>
      </c>
      <c r="K88" s="15" t="s">
        <v>338</v>
      </c>
      <c r="L88" s="9" t="s">
        <v>336</v>
      </c>
      <c r="M88" s="16">
        <v>51000</v>
      </c>
      <c r="N88" s="16">
        <v>51000</v>
      </c>
      <c r="O88" s="16">
        <v>50000</v>
      </c>
      <c r="P88" s="77">
        <f t="shared" si="34"/>
        <v>100</v>
      </c>
      <c r="Q88" s="17">
        <v>6.9444444444444441E-3</v>
      </c>
      <c r="R88" s="17">
        <v>8.3333333333333329E-2</v>
      </c>
      <c r="S88" s="9" t="s">
        <v>337</v>
      </c>
      <c r="T88" s="242" t="s">
        <v>42</v>
      </c>
      <c r="U88" s="10" t="str">
        <f t="shared" si="29"/>
        <v>A</v>
      </c>
      <c r="V88" s="11" t="str">
        <f>VLOOKUP(T88,Codes!A$9:B$51,2,FALSE)</f>
        <v>Absence de pré-perforation ou micro-perforation</v>
      </c>
      <c r="W88" s="11"/>
      <c r="X88" s="11"/>
      <c r="Y88" s="11"/>
      <c r="Z88" s="11"/>
      <c r="AA88" s="81"/>
      <c r="AB88" s="37" t="str">
        <f t="shared" si="38"/>
        <v>faible</v>
      </c>
      <c r="AC88" s="37" t="str">
        <f t="shared" si="39"/>
        <v>fort</v>
      </c>
      <c r="AD88" s="37" t="str">
        <f t="shared" si="40"/>
        <v>Faible</v>
      </c>
      <c r="AE88" s="98" t="str">
        <f t="shared" si="35"/>
        <v>2</v>
      </c>
      <c r="AF88" s="261">
        <f t="shared" si="36"/>
        <v>1</v>
      </c>
      <c r="AG88" s="250" t="str">
        <f t="shared" si="32"/>
        <v>20141198387A3</v>
      </c>
      <c r="AH88" s="38" t="str">
        <f t="shared" si="18"/>
        <v>Action cloturée</v>
      </c>
      <c r="AI88" s="43" t="s">
        <v>339</v>
      </c>
      <c r="AJ88" s="18">
        <v>41775</v>
      </c>
      <c r="AK88" s="9" t="s">
        <v>340</v>
      </c>
      <c r="AL88" s="18">
        <v>41789</v>
      </c>
      <c r="AM88" s="31">
        <f t="shared" si="33"/>
        <v>13</v>
      </c>
      <c r="AP88" s="31" t="e">
        <f>COUNTIF(#REF!,FALSE)</f>
        <v>#REF!</v>
      </c>
      <c r="AQ88">
        <f t="shared" si="37"/>
        <v>1</v>
      </c>
    </row>
    <row r="89" spans="1:43" ht="22.9" customHeight="1">
      <c r="A89" s="13">
        <v>85</v>
      </c>
      <c r="B89" s="6">
        <v>41775</v>
      </c>
      <c r="C89" s="7">
        <f t="shared" si="30"/>
        <v>5</v>
      </c>
      <c r="D89" s="7">
        <f>YEAR(B89)</f>
        <v>2014</v>
      </c>
      <c r="E89" s="16">
        <v>1058556</v>
      </c>
      <c r="F89" s="14">
        <v>32229</v>
      </c>
      <c r="G89" s="15">
        <v>34136</v>
      </c>
      <c r="H89" s="15" t="s">
        <v>1647</v>
      </c>
      <c r="I89" s="15" t="s">
        <v>91</v>
      </c>
      <c r="J89" s="14" t="s">
        <v>90</v>
      </c>
      <c r="K89" s="15" t="s">
        <v>318</v>
      </c>
      <c r="L89" s="9" t="s">
        <v>179</v>
      </c>
      <c r="M89" s="16"/>
      <c r="N89" s="16">
        <v>168000</v>
      </c>
      <c r="O89" s="16">
        <v>154000</v>
      </c>
      <c r="P89" s="77">
        <f t="shared" si="34"/>
        <v>0</v>
      </c>
      <c r="Q89" s="17">
        <v>1.0416666666666666E-2</v>
      </c>
      <c r="R89" s="17">
        <v>6.9444444444444441E-3</v>
      </c>
      <c r="S89" s="9" t="s">
        <v>341</v>
      </c>
      <c r="T89" s="242" t="s">
        <v>29</v>
      </c>
      <c r="U89" s="10" t="str">
        <f t="shared" si="29"/>
        <v>B</v>
      </c>
      <c r="V89" s="11" t="str">
        <f>VLOOKUP(T89,Codes!A$9:B$51,2,FALSE)</f>
        <v>Produit chargé en électricité Statique</v>
      </c>
      <c r="W89" s="11"/>
      <c r="X89" s="11"/>
      <c r="Y89" s="11"/>
      <c r="Z89" s="11"/>
      <c r="AA89" s="81">
        <v>3</v>
      </c>
      <c r="AB89" s="37" t="str">
        <f t="shared" si="38"/>
        <v>fort</v>
      </c>
      <c r="AC89" s="37" t="str">
        <f t="shared" si="39"/>
        <v>faible</v>
      </c>
      <c r="AD89" s="37" t="str">
        <f t="shared" si="40"/>
        <v>Fort</v>
      </c>
      <c r="AE89" s="98" t="str">
        <f t="shared" si="35"/>
        <v>5</v>
      </c>
      <c r="AF89" s="261">
        <f t="shared" si="36"/>
        <v>2</v>
      </c>
      <c r="AG89" s="250" t="str">
        <f t="shared" si="32"/>
        <v>20141058556B1</v>
      </c>
      <c r="AH89" s="38" t="str">
        <f t="shared" si="18"/>
        <v>Action cloturée</v>
      </c>
      <c r="AI89" s="43"/>
      <c r="AJ89" s="18">
        <v>41780</v>
      </c>
      <c r="AK89" s="9" t="s">
        <v>317</v>
      </c>
      <c r="AL89" s="18">
        <v>41780</v>
      </c>
      <c r="AM89" s="31">
        <f t="shared" si="33"/>
        <v>4</v>
      </c>
      <c r="AP89" s="31" t="e">
        <f>COUNTIF(#REF!,FALSE)</f>
        <v>#REF!</v>
      </c>
      <c r="AQ89">
        <f t="shared" si="37"/>
        <v>2</v>
      </c>
    </row>
    <row r="90" spans="1:43" ht="22.9" customHeight="1">
      <c r="A90" s="13">
        <v>86</v>
      </c>
      <c r="B90" s="6">
        <v>41778</v>
      </c>
      <c r="C90" s="7">
        <f t="shared" si="30"/>
        <v>5</v>
      </c>
      <c r="D90" s="7">
        <f t="shared" si="41"/>
        <v>2014</v>
      </c>
      <c r="E90" s="92">
        <v>1294317</v>
      </c>
      <c r="F90" s="14">
        <v>33232</v>
      </c>
      <c r="G90" s="15">
        <v>34179</v>
      </c>
      <c r="H90" s="15" t="s">
        <v>1143</v>
      </c>
      <c r="I90" s="15" t="s">
        <v>1058</v>
      </c>
      <c r="J90" s="14" t="s">
        <v>103</v>
      </c>
      <c r="K90" s="15"/>
      <c r="L90" s="9" t="s">
        <v>342</v>
      </c>
      <c r="M90" s="16"/>
      <c r="N90" s="16">
        <v>17000</v>
      </c>
      <c r="O90" s="16"/>
      <c r="P90" s="77">
        <f t="shared" si="34"/>
        <v>1</v>
      </c>
      <c r="Q90" s="17">
        <v>6.9444444444444441E-3</v>
      </c>
      <c r="R90" s="17">
        <v>6.9444444444444441E-3</v>
      </c>
      <c r="S90" s="9" t="s">
        <v>343</v>
      </c>
      <c r="T90" s="242" t="s">
        <v>26</v>
      </c>
      <c r="U90" s="10" t="str">
        <f t="shared" si="29"/>
        <v>C</v>
      </c>
      <c r="V90" s="11" t="str">
        <f>VLOOKUP(T90,Codes!A$9:B$51,2,FALSE)</f>
        <v>Conditionnement inadapté</v>
      </c>
      <c r="W90" s="11"/>
      <c r="X90" s="11"/>
      <c r="Y90" s="11"/>
      <c r="Z90" s="11"/>
      <c r="AA90" s="81"/>
      <c r="AB90" s="37" t="str">
        <f t="shared" si="38"/>
        <v>faible</v>
      </c>
      <c r="AC90" s="37" t="str">
        <f t="shared" si="39"/>
        <v>faible</v>
      </c>
      <c r="AD90" s="37" t="str">
        <f t="shared" si="40"/>
        <v>Faible</v>
      </c>
      <c r="AE90" s="98" t="str">
        <f t="shared" si="35"/>
        <v>2</v>
      </c>
      <c r="AF90" s="261">
        <f t="shared" si="36"/>
        <v>1</v>
      </c>
      <c r="AG90" s="250" t="str">
        <f t="shared" si="32"/>
        <v>20141294317C8</v>
      </c>
      <c r="AH90" s="38" t="str">
        <f t="shared" si="18"/>
        <v>Action cloturée</v>
      </c>
      <c r="AI90" s="43"/>
      <c r="AJ90" s="18">
        <v>41780</v>
      </c>
      <c r="AK90" s="9" t="s">
        <v>317</v>
      </c>
      <c r="AL90" s="18">
        <v>41780</v>
      </c>
      <c r="AM90" s="31">
        <f t="shared" si="33"/>
        <v>3</v>
      </c>
      <c r="AP90" s="31" t="e">
        <f>COUNTIF(#REF!,FALSE)</f>
        <v>#REF!</v>
      </c>
      <c r="AQ90">
        <f t="shared" si="37"/>
        <v>1</v>
      </c>
    </row>
    <row r="91" spans="1:43" ht="22.9" customHeight="1">
      <c r="A91" s="13">
        <v>87</v>
      </c>
      <c r="B91" s="6">
        <v>41778</v>
      </c>
      <c r="C91" s="7">
        <f t="shared" si="30"/>
        <v>5</v>
      </c>
      <c r="D91" s="7">
        <f t="shared" si="41"/>
        <v>2014</v>
      </c>
      <c r="E91" s="92">
        <v>1058555</v>
      </c>
      <c r="F91" s="14">
        <v>31900</v>
      </c>
      <c r="G91" s="15">
        <v>33390</v>
      </c>
      <c r="H91" s="15" t="s">
        <v>1647</v>
      </c>
      <c r="I91" s="15" t="s">
        <v>91</v>
      </c>
      <c r="J91" s="14" t="s">
        <v>90</v>
      </c>
      <c r="K91" s="15" t="s">
        <v>98</v>
      </c>
      <c r="L91" s="9" t="s">
        <v>344</v>
      </c>
      <c r="M91" s="16"/>
      <c r="N91" s="16">
        <v>76000</v>
      </c>
      <c r="O91" s="16">
        <v>35000</v>
      </c>
      <c r="P91" s="77">
        <f t="shared" si="34"/>
        <v>0</v>
      </c>
      <c r="Q91" s="17">
        <v>1.0416666666666666E-2</v>
      </c>
      <c r="R91" s="17">
        <v>6.9444444444444441E-3</v>
      </c>
      <c r="S91" s="9" t="s">
        <v>341</v>
      </c>
      <c r="T91" s="242" t="s">
        <v>29</v>
      </c>
      <c r="U91" s="10" t="str">
        <f t="shared" si="29"/>
        <v>B</v>
      </c>
      <c r="V91" s="11" t="str">
        <f>VLOOKUP(T91,Codes!A$9:B$51,2,FALSE)</f>
        <v>Produit chargé en électricité Statique</v>
      </c>
      <c r="W91" s="11"/>
      <c r="X91" s="11"/>
      <c r="Y91" s="11"/>
      <c r="Z91" s="11"/>
      <c r="AA91" s="81"/>
      <c r="AB91" s="37" t="str">
        <f t="shared" si="38"/>
        <v>faible</v>
      </c>
      <c r="AC91" s="37" t="str">
        <f t="shared" si="39"/>
        <v>faible</v>
      </c>
      <c r="AD91" s="37" t="str">
        <f t="shared" si="40"/>
        <v>Faible</v>
      </c>
      <c r="AE91" s="98" t="str">
        <f t="shared" si="35"/>
        <v>2</v>
      </c>
      <c r="AF91" s="261">
        <f t="shared" si="36"/>
        <v>1</v>
      </c>
      <c r="AG91" s="250" t="str">
        <f t="shared" si="32"/>
        <v>20141058555B1</v>
      </c>
      <c r="AH91" s="38" t="str">
        <f t="shared" si="18"/>
        <v>Action cloturée</v>
      </c>
      <c r="AI91" s="43"/>
      <c r="AJ91" s="18">
        <v>41780</v>
      </c>
      <c r="AK91" s="9" t="s">
        <v>315</v>
      </c>
      <c r="AL91" s="18">
        <v>41780</v>
      </c>
      <c r="AM91" s="31">
        <f t="shared" si="33"/>
        <v>3</v>
      </c>
      <c r="AP91" s="31" t="e">
        <f>COUNTIF(#REF!,FALSE)</f>
        <v>#REF!</v>
      </c>
      <c r="AQ91">
        <f t="shared" si="37"/>
        <v>1</v>
      </c>
    </row>
    <row r="92" spans="1:43" ht="22.9" customHeight="1">
      <c r="A92" s="13">
        <v>88</v>
      </c>
      <c r="B92" s="6">
        <v>41778</v>
      </c>
      <c r="C92" s="7">
        <f t="shared" si="30"/>
        <v>5</v>
      </c>
      <c r="D92" s="7">
        <f t="shared" si="41"/>
        <v>2014</v>
      </c>
      <c r="E92" s="92">
        <v>1058210</v>
      </c>
      <c r="F92" s="14">
        <v>32604</v>
      </c>
      <c r="G92" s="15">
        <v>33983</v>
      </c>
      <c r="H92" s="15" t="s">
        <v>1647</v>
      </c>
      <c r="I92" s="15" t="s">
        <v>1058</v>
      </c>
      <c r="J92" s="14" t="s">
        <v>90</v>
      </c>
      <c r="K92" s="15" t="s">
        <v>98</v>
      </c>
      <c r="L92" s="9" t="s">
        <v>345</v>
      </c>
      <c r="M92" s="16">
        <v>193</v>
      </c>
      <c r="N92" s="16">
        <v>150000</v>
      </c>
      <c r="O92" s="16">
        <v>114000</v>
      </c>
      <c r="P92" s="77">
        <f t="shared" si="34"/>
        <v>0.12866666666666668</v>
      </c>
      <c r="Q92" s="17">
        <v>1.0416666666666666E-2</v>
      </c>
      <c r="R92" s="17">
        <v>6.9444444444444441E-3</v>
      </c>
      <c r="S92" s="9" t="s">
        <v>780</v>
      </c>
      <c r="T92" s="242" t="s">
        <v>22</v>
      </c>
      <c r="U92" s="10" t="str">
        <f t="shared" si="29"/>
        <v>C</v>
      </c>
      <c r="V92" s="11" t="str">
        <f>VLOOKUP(T92,Codes!A$9:B$51,2,FALSE)</f>
        <v xml:space="preserve">Absence ou manque de colle sur le produit </v>
      </c>
      <c r="W92" s="11"/>
      <c r="X92" s="11"/>
      <c r="Y92" s="11"/>
      <c r="Z92" s="11"/>
      <c r="AA92" s="81"/>
      <c r="AB92" s="37" t="str">
        <f t="shared" si="38"/>
        <v>faible</v>
      </c>
      <c r="AC92" s="37" t="str">
        <f t="shared" si="39"/>
        <v>faible</v>
      </c>
      <c r="AD92" s="37" t="str">
        <f t="shared" si="40"/>
        <v>Faible</v>
      </c>
      <c r="AE92" s="98" t="str">
        <f t="shared" si="35"/>
        <v>2</v>
      </c>
      <c r="AF92" s="261">
        <f t="shared" si="36"/>
        <v>1</v>
      </c>
      <c r="AG92" s="250" t="str">
        <f t="shared" si="32"/>
        <v>20141058210C4</v>
      </c>
      <c r="AH92" s="38" t="str">
        <f t="shared" si="18"/>
        <v>Action cloturée</v>
      </c>
      <c r="AI92" s="43"/>
      <c r="AJ92" s="18">
        <v>41780</v>
      </c>
      <c r="AK92" s="9" t="s">
        <v>317</v>
      </c>
      <c r="AL92" s="18">
        <v>41780</v>
      </c>
      <c r="AM92" s="31">
        <f t="shared" si="33"/>
        <v>3</v>
      </c>
      <c r="AP92" s="31" t="e">
        <f>COUNTIF(#REF!,FALSE)</f>
        <v>#REF!</v>
      </c>
      <c r="AQ92">
        <f t="shared" si="37"/>
        <v>1</v>
      </c>
    </row>
    <row r="93" spans="1:43" ht="22.9" customHeight="1">
      <c r="A93" s="13">
        <v>89</v>
      </c>
      <c r="B93" s="6">
        <v>41779</v>
      </c>
      <c r="C93" s="7">
        <f t="shared" si="30"/>
        <v>5</v>
      </c>
      <c r="D93" s="7">
        <f t="shared" si="41"/>
        <v>2014</v>
      </c>
      <c r="E93" s="92">
        <v>1058662</v>
      </c>
      <c r="F93" s="14">
        <v>30234</v>
      </c>
      <c r="G93" s="15">
        <v>30911</v>
      </c>
      <c r="H93" s="15" t="s">
        <v>1647</v>
      </c>
      <c r="I93" s="15" t="s">
        <v>23</v>
      </c>
      <c r="J93" s="14" t="s">
        <v>103</v>
      </c>
      <c r="K93" s="15"/>
      <c r="L93" s="9" t="s">
        <v>346</v>
      </c>
      <c r="M93" s="16"/>
      <c r="N93" s="16">
        <v>337500</v>
      </c>
      <c r="O93" s="16">
        <v>158750</v>
      </c>
      <c r="P93" s="77">
        <f t="shared" si="34"/>
        <v>1</v>
      </c>
      <c r="Q93" s="17">
        <v>0.16666666666666666</v>
      </c>
      <c r="R93" s="17">
        <v>1.0416666666666666E-2</v>
      </c>
      <c r="S93" s="9" t="s">
        <v>347</v>
      </c>
      <c r="T93" s="242" t="s">
        <v>27</v>
      </c>
      <c r="U93" s="10" t="str">
        <f t="shared" si="29"/>
        <v>C</v>
      </c>
      <c r="V93" s="11" t="str">
        <f>VLOOKUP(T93,Codes!A$9:B$51,2,FALSE)</f>
        <v>Manque tout ou partie des documents.</v>
      </c>
      <c r="W93" s="11"/>
      <c r="X93" s="11"/>
      <c r="Y93" s="11"/>
      <c r="Z93" s="11"/>
      <c r="AA93" s="81"/>
      <c r="AB93" s="37" t="str">
        <f t="shared" si="38"/>
        <v>faible</v>
      </c>
      <c r="AC93" s="37" t="str">
        <f t="shared" si="39"/>
        <v>faible</v>
      </c>
      <c r="AD93" s="37" t="str">
        <f t="shared" si="40"/>
        <v>Faible</v>
      </c>
      <c r="AE93" s="98" t="str">
        <f t="shared" si="35"/>
        <v>2</v>
      </c>
      <c r="AF93" s="261">
        <f t="shared" si="36"/>
        <v>1</v>
      </c>
      <c r="AG93" s="250" t="str">
        <f t="shared" si="32"/>
        <v>20141058662C10</v>
      </c>
      <c r="AH93" s="38" t="str">
        <f t="shared" ref="AH93:AH156" si="42">IF(AL93&lt;&gt;0,"Action cloturée",IF(AND(E93="HMO",AD93="Faible"),"",IF(AND(J93="HMO",AD93="Fort"),"Informer immédiatement le client pour connaitre la marche à suivre",IF(AND(J93="MO",AD93="Faible"),"",IF(AND(J93="MO",AD93="Fort"),"Tri par agence d'intérim et/ou fournisseur et FDNQ","")))))</f>
        <v>Action cloturée</v>
      </c>
      <c r="AI93" s="43"/>
      <c r="AJ93" s="18">
        <v>41780</v>
      </c>
      <c r="AK93" s="9" t="s">
        <v>315</v>
      </c>
      <c r="AL93" s="18">
        <v>41780</v>
      </c>
      <c r="AM93" s="31">
        <f t="shared" si="33"/>
        <v>2</v>
      </c>
      <c r="AP93" s="31" t="e">
        <f>COUNTIF(#REF!,FALSE)</f>
        <v>#REF!</v>
      </c>
      <c r="AQ93">
        <f t="shared" si="37"/>
        <v>1</v>
      </c>
    </row>
    <row r="94" spans="1:43" ht="22.9" customHeight="1">
      <c r="A94" s="13">
        <v>90</v>
      </c>
      <c r="B94" s="6">
        <v>41778</v>
      </c>
      <c r="C94" s="7">
        <f t="shared" si="30"/>
        <v>5</v>
      </c>
      <c r="D94" s="7">
        <f t="shared" si="41"/>
        <v>2014</v>
      </c>
      <c r="E94" s="92">
        <v>1057831</v>
      </c>
      <c r="F94" s="14">
        <v>32011</v>
      </c>
      <c r="G94" s="15">
        <v>33561</v>
      </c>
      <c r="H94" s="15" t="s">
        <v>1138</v>
      </c>
      <c r="I94" s="15" t="s">
        <v>195</v>
      </c>
      <c r="J94" s="14" t="s">
        <v>90</v>
      </c>
      <c r="K94" s="15" t="s">
        <v>134</v>
      </c>
      <c r="L94" s="9" t="s">
        <v>229</v>
      </c>
      <c r="M94" s="16"/>
      <c r="N94" s="16">
        <v>500000</v>
      </c>
      <c r="O94" s="16">
        <v>475000</v>
      </c>
      <c r="P94" s="77">
        <f t="shared" si="34"/>
        <v>0</v>
      </c>
      <c r="Q94" s="17">
        <v>8.3333333333333329E-2</v>
      </c>
      <c r="R94" s="17">
        <v>8.3333333333333329E-2</v>
      </c>
      <c r="S94" s="9" t="s">
        <v>348</v>
      </c>
      <c r="T94" s="242" t="s">
        <v>32</v>
      </c>
      <c r="U94" s="10" t="str">
        <f t="shared" si="29"/>
        <v>C</v>
      </c>
      <c r="V94" s="11" t="str">
        <f>VLOOKUP(T94,Codes!A$9:B$51,2,FALSE)</f>
        <v>produit déchiré, abimé dans l'emballage.</v>
      </c>
      <c r="W94" s="11"/>
      <c r="X94" s="11"/>
      <c r="Y94" s="11"/>
      <c r="Z94" s="11"/>
      <c r="AA94" s="81"/>
      <c r="AB94" s="37" t="str">
        <f t="shared" si="38"/>
        <v>faible</v>
      </c>
      <c r="AC94" s="37" t="str">
        <f t="shared" si="39"/>
        <v>faible</v>
      </c>
      <c r="AD94" s="37" t="str">
        <f t="shared" si="40"/>
        <v>Faible</v>
      </c>
      <c r="AE94" s="98" t="str">
        <f t="shared" si="35"/>
        <v>2</v>
      </c>
      <c r="AF94" s="261">
        <f t="shared" si="36"/>
        <v>1</v>
      </c>
      <c r="AG94" s="250" t="str">
        <f t="shared" si="32"/>
        <v>20141057831C7</v>
      </c>
      <c r="AH94" s="38" t="str">
        <f t="shared" si="42"/>
        <v>Action cloturée</v>
      </c>
      <c r="AI94" s="43" t="s">
        <v>349</v>
      </c>
      <c r="AJ94" s="18">
        <v>41780</v>
      </c>
      <c r="AK94" s="9" t="s">
        <v>350</v>
      </c>
      <c r="AL94" s="18">
        <v>41789</v>
      </c>
      <c r="AM94" s="31">
        <f t="shared" si="33"/>
        <v>10</v>
      </c>
      <c r="AP94" s="31" t="e">
        <f>COUNTIF(#REF!,FALSE)</f>
        <v>#REF!</v>
      </c>
      <c r="AQ94">
        <f t="shared" si="37"/>
        <v>1</v>
      </c>
    </row>
    <row r="95" spans="1:43" ht="34.15" customHeight="1">
      <c r="A95" s="13">
        <v>91</v>
      </c>
      <c r="B95" s="6">
        <v>41780</v>
      </c>
      <c r="C95" s="7">
        <f t="shared" si="30"/>
        <v>5</v>
      </c>
      <c r="D95" s="7">
        <f t="shared" si="41"/>
        <v>2014</v>
      </c>
      <c r="E95" s="92">
        <v>1058653</v>
      </c>
      <c r="F95" s="14">
        <v>28145</v>
      </c>
      <c r="G95" s="15">
        <v>28675</v>
      </c>
      <c r="H95" s="15" t="s">
        <v>1647</v>
      </c>
      <c r="I95" s="15" t="s">
        <v>23</v>
      </c>
      <c r="J95" s="14" t="s">
        <v>103</v>
      </c>
      <c r="K95" s="15"/>
      <c r="L95" s="9" t="s">
        <v>102</v>
      </c>
      <c r="M95" s="16">
        <v>2</v>
      </c>
      <c r="N95" s="16">
        <v>8000</v>
      </c>
      <c r="O95" s="16">
        <v>6838</v>
      </c>
      <c r="P95" s="77">
        <f t="shared" si="34"/>
        <v>2.5000000000000001E-2</v>
      </c>
      <c r="Q95" s="17">
        <v>1.0416666666666666E-2</v>
      </c>
      <c r="R95" s="17">
        <v>6.9444444444444441E-3</v>
      </c>
      <c r="S95" s="9" t="s">
        <v>1307</v>
      </c>
      <c r="T95" s="242" t="s">
        <v>32</v>
      </c>
      <c r="U95" s="10" t="str">
        <f t="shared" si="29"/>
        <v>C</v>
      </c>
      <c r="V95" s="11" t="str">
        <f>VLOOKUP(T95,Codes!A$9:B$51,2,FALSE)</f>
        <v>produit déchiré, abimé dans l'emballage.</v>
      </c>
      <c r="W95" s="11"/>
      <c r="X95" s="11"/>
      <c r="Y95" s="11"/>
      <c r="Z95" s="11"/>
      <c r="AA95" s="81"/>
      <c r="AB95" s="37" t="str">
        <f t="shared" si="38"/>
        <v>faible</v>
      </c>
      <c r="AC95" s="37" t="str">
        <f t="shared" si="39"/>
        <v>faible</v>
      </c>
      <c r="AD95" s="37" t="str">
        <f t="shared" si="40"/>
        <v>Faible</v>
      </c>
      <c r="AE95" s="98" t="str">
        <f t="shared" si="35"/>
        <v>2</v>
      </c>
      <c r="AF95" s="261">
        <f t="shared" si="36"/>
        <v>1</v>
      </c>
      <c r="AG95" s="250" t="str">
        <f t="shared" si="32"/>
        <v>20141058653C7</v>
      </c>
      <c r="AH95" s="38" t="str">
        <f t="shared" si="42"/>
        <v>Action cloturée</v>
      </c>
      <c r="AI95" s="43"/>
      <c r="AJ95" s="18">
        <v>41781</v>
      </c>
      <c r="AK95" s="9" t="s">
        <v>317</v>
      </c>
      <c r="AL95" s="18">
        <v>41781</v>
      </c>
      <c r="AM95" s="31">
        <f t="shared" si="33"/>
        <v>2</v>
      </c>
      <c r="AP95" s="31" t="e">
        <f>COUNTIF(#REF!,FALSE)</f>
        <v>#REF!</v>
      </c>
      <c r="AQ95">
        <f t="shared" si="37"/>
        <v>1</v>
      </c>
    </row>
    <row r="96" spans="1:43" ht="22.9" customHeight="1">
      <c r="A96" s="13">
        <v>92</v>
      </c>
      <c r="B96" s="6">
        <v>41766</v>
      </c>
      <c r="C96" s="7">
        <f t="shared" si="30"/>
        <v>5</v>
      </c>
      <c r="D96" s="7">
        <f t="shared" si="41"/>
        <v>2014</v>
      </c>
      <c r="E96" s="92">
        <v>1208736</v>
      </c>
      <c r="F96" s="14">
        <v>21836</v>
      </c>
      <c r="G96" s="15">
        <v>21613</v>
      </c>
      <c r="H96" s="15" t="s">
        <v>1647</v>
      </c>
      <c r="I96" s="15" t="s">
        <v>1245</v>
      </c>
      <c r="J96" s="14" t="s">
        <v>103</v>
      </c>
      <c r="K96" s="15"/>
      <c r="L96" s="9" t="s">
        <v>351</v>
      </c>
      <c r="M96" s="16">
        <v>2</v>
      </c>
      <c r="N96" s="16">
        <v>9984</v>
      </c>
      <c r="O96" s="16">
        <v>1301</v>
      </c>
      <c r="P96" s="77">
        <f t="shared" si="34"/>
        <v>2.003205128205128E-2</v>
      </c>
      <c r="Q96" s="17">
        <v>6.9444444444444441E-3</v>
      </c>
      <c r="R96" s="17">
        <v>1.0416666666666666E-2</v>
      </c>
      <c r="S96" s="9" t="s">
        <v>352</v>
      </c>
      <c r="T96" s="242" t="s">
        <v>32</v>
      </c>
      <c r="U96" s="10" t="str">
        <f t="shared" si="29"/>
        <v>C</v>
      </c>
      <c r="V96" s="11" t="str">
        <f>VLOOKUP(T96,Codes!A$9:B$51,2,FALSE)</f>
        <v>produit déchiré, abimé dans l'emballage.</v>
      </c>
      <c r="W96" s="11"/>
      <c r="X96" s="11"/>
      <c r="Y96" s="11"/>
      <c r="Z96" s="11"/>
      <c r="AA96" s="81"/>
      <c r="AB96" s="37" t="str">
        <f t="shared" si="38"/>
        <v>faible</v>
      </c>
      <c r="AC96" s="37" t="str">
        <f t="shared" si="39"/>
        <v>faible</v>
      </c>
      <c r="AD96" s="37" t="str">
        <f t="shared" si="40"/>
        <v>Faible</v>
      </c>
      <c r="AE96" s="98" t="str">
        <f t="shared" si="35"/>
        <v>2</v>
      </c>
      <c r="AF96" s="261">
        <f t="shared" si="36"/>
        <v>1</v>
      </c>
      <c r="AG96" s="250" t="str">
        <f t="shared" si="32"/>
        <v>20141208736C7</v>
      </c>
      <c r="AH96" s="38" t="str">
        <f t="shared" si="42"/>
        <v>Action cloturée</v>
      </c>
      <c r="AI96" s="43"/>
      <c r="AJ96" s="18">
        <v>41787</v>
      </c>
      <c r="AK96" s="9" t="s">
        <v>317</v>
      </c>
      <c r="AL96" s="18">
        <v>41781</v>
      </c>
      <c r="AM96" s="31">
        <f t="shared" si="33"/>
        <v>12</v>
      </c>
      <c r="AP96" s="31" t="e">
        <f>COUNTIF(#REF!,FALSE)</f>
        <v>#REF!</v>
      </c>
      <c r="AQ96">
        <f t="shared" si="37"/>
        <v>1</v>
      </c>
    </row>
    <row r="97" spans="1:43" ht="24" customHeight="1">
      <c r="A97" s="13">
        <v>93</v>
      </c>
      <c r="B97" s="6">
        <v>41796</v>
      </c>
      <c r="C97" s="7">
        <f t="shared" si="30"/>
        <v>6</v>
      </c>
      <c r="D97" s="7">
        <f t="shared" si="41"/>
        <v>2014</v>
      </c>
      <c r="E97" s="92">
        <v>1254922</v>
      </c>
      <c r="F97" s="14">
        <v>31709</v>
      </c>
      <c r="G97" s="15">
        <v>32566</v>
      </c>
      <c r="H97" s="15" t="s">
        <v>46</v>
      </c>
      <c r="I97" s="15" t="s">
        <v>158</v>
      </c>
      <c r="J97" s="14" t="s">
        <v>90</v>
      </c>
      <c r="K97" s="15" t="s">
        <v>110</v>
      </c>
      <c r="L97" s="9" t="s">
        <v>1308</v>
      </c>
      <c r="M97" s="16">
        <v>124</v>
      </c>
      <c r="N97" s="16">
        <v>1304</v>
      </c>
      <c r="O97" s="16">
        <v>1734</v>
      </c>
      <c r="P97" s="77">
        <f t="shared" si="34"/>
        <v>9.5092024539877311</v>
      </c>
      <c r="Q97" s="17">
        <v>4.1666666666666664E-2</v>
      </c>
      <c r="R97" s="17">
        <v>0.10416666666666667</v>
      </c>
      <c r="S97" s="35" t="s">
        <v>353</v>
      </c>
      <c r="T97" s="242" t="s">
        <v>123</v>
      </c>
      <c r="U97" s="10" t="str">
        <f t="shared" si="29"/>
        <v>A</v>
      </c>
      <c r="V97" s="11" t="str">
        <f>VLOOKUP(T97,Codes!A$9:B$51,2,FALSE)</f>
        <v>Défaut carte visuel.</v>
      </c>
      <c r="W97" s="11"/>
      <c r="X97" s="11"/>
      <c r="Y97" s="11"/>
      <c r="Z97" s="11"/>
      <c r="AA97" s="81"/>
      <c r="AB97" s="37" t="str">
        <f t="shared" si="38"/>
        <v>faible</v>
      </c>
      <c r="AC97" s="37" t="str">
        <f t="shared" si="39"/>
        <v>fort</v>
      </c>
      <c r="AD97" s="37" t="str">
        <f t="shared" si="40"/>
        <v>Faible</v>
      </c>
      <c r="AE97" s="98" t="str">
        <f t="shared" si="35"/>
        <v>2</v>
      </c>
      <c r="AF97" s="261">
        <f t="shared" si="36"/>
        <v>2</v>
      </c>
      <c r="AG97" s="250" t="str">
        <f t="shared" si="32"/>
        <v>20141254922A10</v>
      </c>
      <c r="AH97" s="38" t="str">
        <f t="shared" si="42"/>
        <v>Action cloturée</v>
      </c>
      <c r="AI97" s="43" t="s">
        <v>354</v>
      </c>
      <c r="AJ97" s="18">
        <v>41796</v>
      </c>
      <c r="AK97" s="9" t="s">
        <v>333</v>
      </c>
      <c r="AL97" s="18">
        <v>41818</v>
      </c>
      <c r="AM97" s="31">
        <f t="shared" si="33"/>
        <v>16</v>
      </c>
      <c r="AP97" s="31" t="e">
        <f>COUNTIF(#REF!,FALSE)</f>
        <v>#REF!</v>
      </c>
      <c r="AQ97">
        <f t="shared" si="37"/>
        <v>2</v>
      </c>
    </row>
    <row r="98" spans="1:43" ht="22.9" customHeight="1">
      <c r="A98" s="13">
        <v>94</v>
      </c>
      <c r="B98" s="6">
        <v>41794</v>
      </c>
      <c r="C98" s="7">
        <f t="shared" si="30"/>
        <v>6</v>
      </c>
      <c r="D98" s="7">
        <f t="shared" si="41"/>
        <v>2014</v>
      </c>
      <c r="E98" s="92">
        <v>1254874</v>
      </c>
      <c r="F98" s="14">
        <v>31356</v>
      </c>
      <c r="G98" s="15">
        <v>33092</v>
      </c>
      <c r="H98" s="15" t="s">
        <v>1647</v>
      </c>
      <c r="I98" s="15" t="s">
        <v>91</v>
      </c>
      <c r="J98" s="14" t="s">
        <v>90</v>
      </c>
      <c r="K98" s="15" t="s">
        <v>98</v>
      </c>
      <c r="L98" s="9" t="s">
        <v>92</v>
      </c>
      <c r="M98" s="16">
        <v>1000</v>
      </c>
      <c r="N98" s="16">
        <v>250000</v>
      </c>
      <c r="O98" s="16">
        <v>0</v>
      </c>
      <c r="P98" s="77">
        <f t="shared" si="34"/>
        <v>0.4</v>
      </c>
      <c r="Q98" s="17">
        <v>8.3333333333333329E-2</v>
      </c>
      <c r="R98" s="17">
        <v>1.0416666666666666E-2</v>
      </c>
      <c r="S98" s="9" t="s">
        <v>355</v>
      </c>
      <c r="T98" s="242" t="s">
        <v>307</v>
      </c>
      <c r="U98" s="10" t="str">
        <f t="shared" si="29"/>
        <v>C</v>
      </c>
      <c r="V98" s="11" t="str">
        <f>VLOOKUP(T98,Codes!A$9:B$51,2,FALSE)</f>
        <v xml:space="preserve">Mauvais encollage </v>
      </c>
      <c r="W98" s="11"/>
      <c r="X98" s="11"/>
      <c r="Y98" s="11"/>
      <c r="Z98" s="11"/>
      <c r="AA98" s="81"/>
      <c r="AB98" s="37" t="str">
        <f t="shared" si="38"/>
        <v>faible</v>
      </c>
      <c r="AC98" s="37" t="str">
        <f t="shared" si="39"/>
        <v>faible</v>
      </c>
      <c r="AD98" s="37" t="str">
        <f t="shared" si="40"/>
        <v>Faible</v>
      </c>
      <c r="AE98" s="98" t="str">
        <f t="shared" si="35"/>
        <v>2</v>
      </c>
      <c r="AF98" s="261">
        <f t="shared" si="36"/>
        <v>1</v>
      </c>
      <c r="AG98" s="250" t="str">
        <f t="shared" si="32"/>
        <v>20141254874C13</v>
      </c>
      <c r="AH98" s="38" t="str">
        <f t="shared" si="42"/>
        <v>Action cloturée</v>
      </c>
      <c r="AI98" s="43"/>
      <c r="AJ98" s="18">
        <v>41803</v>
      </c>
      <c r="AK98" s="9" t="s">
        <v>317</v>
      </c>
      <c r="AL98" s="18">
        <v>41803</v>
      </c>
      <c r="AM98" s="31">
        <f t="shared" si="33"/>
        <v>8</v>
      </c>
      <c r="AP98" s="31" t="e">
        <f>COUNTIF(#REF!,FALSE)</f>
        <v>#REF!</v>
      </c>
      <c r="AQ98">
        <f t="shared" si="37"/>
        <v>1</v>
      </c>
    </row>
    <row r="99" spans="1:43" ht="100.15" customHeight="1">
      <c r="A99" s="13">
        <v>95</v>
      </c>
      <c r="B99" s="6">
        <v>41799</v>
      </c>
      <c r="C99" s="7">
        <f t="shared" si="30"/>
        <v>6</v>
      </c>
      <c r="D99" s="7">
        <f t="shared" si="41"/>
        <v>2014</v>
      </c>
      <c r="E99" s="92">
        <v>1172283</v>
      </c>
      <c r="F99" s="14">
        <v>166615</v>
      </c>
      <c r="G99" s="15">
        <v>19211</v>
      </c>
      <c r="H99" s="15" t="s">
        <v>46</v>
      </c>
      <c r="I99" s="15" t="s">
        <v>410</v>
      </c>
      <c r="J99" s="14" t="s">
        <v>90</v>
      </c>
      <c r="K99" s="15" t="s">
        <v>118</v>
      </c>
      <c r="L99" s="9" t="s">
        <v>356</v>
      </c>
      <c r="M99" s="16">
        <v>49</v>
      </c>
      <c r="N99" s="16">
        <v>1980</v>
      </c>
      <c r="O99" s="16">
        <v>5417</v>
      </c>
      <c r="P99" s="77">
        <f t="shared" si="34"/>
        <v>2.4747474747474745</v>
      </c>
      <c r="Q99" s="17">
        <v>8.3333333333333329E-2</v>
      </c>
      <c r="R99" s="17">
        <v>8.3333333333333329E-2</v>
      </c>
      <c r="S99" s="9" t="s">
        <v>373</v>
      </c>
      <c r="T99" s="242" t="s">
        <v>123</v>
      </c>
      <c r="U99" s="10" t="str">
        <f t="shared" si="29"/>
        <v>A</v>
      </c>
      <c r="V99" s="11" t="str">
        <f>VLOOKUP(T99,Codes!A$9:B$51,2,FALSE)</f>
        <v>Défaut carte visuel.</v>
      </c>
      <c r="W99" s="11"/>
      <c r="X99" s="11"/>
      <c r="Y99" s="11"/>
      <c r="Z99" s="11"/>
      <c r="AA99" s="81"/>
      <c r="AB99" s="37" t="str">
        <f t="shared" si="38"/>
        <v>faible</v>
      </c>
      <c r="AC99" s="37" t="str">
        <f t="shared" si="39"/>
        <v>faible</v>
      </c>
      <c r="AD99" s="37" t="str">
        <f t="shared" si="40"/>
        <v>Faible</v>
      </c>
      <c r="AE99" s="98" t="str">
        <f t="shared" si="35"/>
        <v>2</v>
      </c>
      <c r="AF99" s="261">
        <f t="shared" si="36"/>
        <v>1</v>
      </c>
      <c r="AG99" s="250" t="str">
        <f t="shared" si="32"/>
        <v>20141172283A10</v>
      </c>
      <c r="AH99" s="38" t="str">
        <f t="shared" si="42"/>
        <v>Action cloturée</v>
      </c>
      <c r="AI99" s="43"/>
      <c r="AJ99" s="18">
        <v>41803</v>
      </c>
      <c r="AK99" s="9" t="s">
        <v>1309</v>
      </c>
      <c r="AL99" s="18">
        <v>41850</v>
      </c>
      <c r="AM99" s="31">
        <f t="shared" si="33"/>
        <v>38</v>
      </c>
      <c r="AP99" s="31" t="e">
        <f>COUNTIF(#REF!,FALSE)</f>
        <v>#REF!</v>
      </c>
      <c r="AQ99">
        <f t="shared" si="37"/>
        <v>1</v>
      </c>
    </row>
    <row r="100" spans="1:43" ht="45.6" customHeight="1">
      <c r="A100" s="13">
        <v>96</v>
      </c>
      <c r="B100" s="6">
        <v>41799</v>
      </c>
      <c r="C100" s="7">
        <f t="shared" si="30"/>
        <v>6</v>
      </c>
      <c r="D100" s="7">
        <f t="shared" si="41"/>
        <v>2014</v>
      </c>
      <c r="E100" s="92">
        <v>1058226</v>
      </c>
      <c r="F100" s="14">
        <v>32810</v>
      </c>
      <c r="G100" s="15">
        <v>34304</v>
      </c>
      <c r="H100" s="15" t="s">
        <v>1647</v>
      </c>
      <c r="I100" s="15" t="s">
        <v>151</v>
      </c>
      <c r="J100" s="14" t="s">
        <v>90</v>
      </c>
      <c r="K100" s="15" t="s">
        <v>98</v>
      </c>
      <c r="L100" s="9" t="s">
        <v>297</v>
      </c>
      <c r="M100" s="16">
        <v>6000</v>
      </c>
      <c r="N100" s="16">
        <v>110000</v>
      </c>
      <c r="O100" s="16">
        <v>580000</v>
      </c>
      <c r="P100" s="77">
        <f t="shared" si="34"/>
        <v>5.4545454545454541</v>
      </c>
      <c r="Q100" s="17">
        <v>2.0833333333333332E-2</v>
      </c>
      <c r="R100" s="17">
        <v>6.25E-2</v>
      </c>
      <c r="S100" s="9" t="s">
        <v>357</v>
      </c>
      <c r="T100" s="242" t="s">
        <v>307</v>
      </c>
      <c r="U100" s="10" t="str">
        <f t="shared" si="29"/>
        <v>C</v>
      </c>
      <c r="V100" s="11" t="str">
        <f>VLOOKUP(T100,Codes!A$9:B$51,2,FALSE)</f>
        <v xml:space="preserve">Mauvais encollage </v>
      </c>
      <c r="W100" s="11"/>
      <c r="X100" s="11"/>
      <c r="Y100" s="11"/>
      <c r="Z100" s="11"/>
      <c r="AA100" s="81"/>
      <c r="AB100" s="37" t="str">
        <f t="shared" si="38"/>
        <v>faible</v>
      </c>
      <c r="AC100" s="37" t="str">
        <f t="shared" si="39"/>
        <v>fort</v>
      </c>
      <c r="AD100" s="37" t="str">
        <f t="shared" si="40"/>
        <v>Faible</v>
      </c>
      <c r="AE100" s="98" t="str">
        <f t="shared" si="35"/>
        <v>2</v>
      </c>
      <c r="AF100" s="261">
        <f t="shared" si="36"/>
        <v>1</v>
      </c>
      <c r="AG100" s="250" t="str">
        <f t="shared" si="32"/>
        <v>20141058226C13</v>
      </c>
      <c r="AH100" s="38" t="str">
        <f t="shared" si="42"/>
        <v>Action cloturée</v>
      </c>
      <c r="AI100" s="43" t="s">
        <v>334</v>
      </c>
      <c r="AJ100" s="18">
        <v>41803</v>
      </c>
      <c r="AK100" s="9" t="s">
        <v>358</v>
      </c>
      <c r="AL100" s="18">
        <v>41850</v>
      </c>
      <c r="AM100" s="31">
        <f t="shared" si="33"/>
        <v>38</v>
      </c>
      <c r="AP100" s="31" t="e">
        <f>COUNTIF(#REF!,FALSE)</f>
        <v>#REF!</v>
      </c>
      <c r="AQ100">
        <f t="shared" si="37"/>
        <v>1</v>
      </c>
    </row>
    <row r="101" spans="1:43" ht="45.6" customHeight="1">
      <c r="A101" s="13">
        <v>97</v>
      </c>
      <c r="B101" s="6">
        <v>41800</v>
      </c>
      <c r="C101" s="7">
        <f t="shared" ref="C101:C132" si="43">MONTH(B101)</f>
        <v>6</v>
      </c>
      <c r="D101" s="7">
        <f t="shared" si="41"/>
        <v>2014</v>
      </c>
      <c r="E101" s="92">
        <v>1279188</v>
      </c>
      <c r="F101" s="14" t="s">
        <v>359</v>
      </c>
      <c r="G101" s="15" t="s">
        <v>359</v>
      </c>
      <c r="H101" s="15" t="s">
        <v>46</v>
      </c>
      <c r="I101" s="15" t="s">
        <v>276</v>
      </c>
      <c r="J101" s="14" t="s">
        <v>90</v>
      </c>
      <c r="K101" s="15" t="s">
        <v>118</v>
      </c>
      <c r="L101" s="9" t="s">
        <v>360</v>
      </c>
      <c r="M101" s="16">
        <v>11</v>
      </c>
      <c r="N101" s="16">
        <v>18194</v>
      </c>
      <c r="O101" s="16">
        <v>18194</v>
      </c>
      <c r="P101" s="77">
        <f t="shared" si="34"/>
        <v>6.0459492140266025E-2</v>
      </c>
      <c r="Q101" s="17">
        <v>2.0833333333333332E-2</v>
      </c>
      <c r="R101" s="17">
        <v>6.25E-2</v>
      </c>
      <c r="S101" s="9" t="s">
        <v>361</v>
      </c>
      <c r="T101" s="242" t="s">
        <v>123</v>
      </c>
      <c r="U101" s="10" t="str">
        <f t="shared" si="29"/>
        <v>A</v>
      </c>
      <c r="V101" s="11" t="str">
        <f>VLOOKUP(T101,Codes!A$9:B$51,2,FALSE)</f>
        <v>Défaut carte visuel.</v>
      </c>
      <c r="W101" s="11"/>
      <c r="X101" s="11"/>
      <c r="Y101" s="11"/>
      <c r="Z101" s="11"/>
      <c r="AA101" s="81"/>
      <c r="AB101" s="37" t="str">
        <f t="shared" si="38"/>
        <v>faible</v>
      </c>
      <c r="AC101" s="37" t="str">
        <f t="shared" si="39"/>
        <v>faible</v>
      </c>
      <c r="AD101" s="37" t="str">
        <f t="shared" si="40"/>
        <v>Faible</v>
      </c>
      <c r="AE101" s="98" t="str">
        <f t="shared" si="35"/>
        <v>2</v>
      </c>
      <c r="AF101" s="261">
        <f t="shared" si="36"/>
        <v>1</v>
      </c>
      <c r="AG101" s="250" t="str">
        <f t="shared" si="32"/>
        <v>20141279188A10</v>
      </c>
      <c r="AH101" s="38" t="str">
        <f t="shared" si="42"/>
        <v>Action cloturée</v>
      </c>
      <c r="AI101" s="43"/>
      <c r="AJ101" s="18">
        <v>41803</v>
      </c>
      <c r="AK101" s="9" t="s">
        <v>362</v>
      </c>
      <c r="AL101" s="18">
        <v>41850</v>
      </c>
      <c r="AM101" s="31">
        <f t="shared" ref="AM101:AM132" si="44">IF(AL101&lt;&gt;0,NETWORKDAYS(B101,AL101),"")</f>
        <v>37</v>
      </c>
      <c r="AP101" s="31" t="e">
        <f>COUNTIF(#REF!,FALSE)</f>
        <v>#REF!</v>
      </c>
      <c r="AQ101">
        <f t="shared" si="37"/>
        <v>1</v>
      </c>
    </row>
    <row r="102" spans="1:43" ht="48">
      <c r="A102" s="13">
        <v>98</v>
      </c>
      <c r="B102" s="6">
        <v>41800</v>
      </c>
      <c r="C102" s="7">
        <f t="shared" si="43"/>
        <v>6</v>
      </c>
      <c r="D102" s="7">
        <f t="shared" si="41"/>
        <v>2014</v>
      </c>
      <c r="E102" s="92">
        <v>1058577</v>
      </c>
      <c r="F102" s="14">
        <v>32722</v>
      </c>
      <c r="G102" s="15">
        <v>33757</v>
      </c>
      <c r="H102" s="15" t="s">
        <v>46</v>
      </c>
      <c r="I102" s="15" t="s">
        <v>91</v>
      </c>
      <c r="J102" s="14" t="s">
        <v>90</v>
      </c>
      <c r="K102" s="15" t="s">
        <v>363</v>
      </c>
      <c r="L102" s="9" t="s">
        <v>364</v>
      </c>
      <c r="M102" s="16">
        <v>5</v>
      </c>
      <c r="N102" s="16">
        <v>177</v>
      </c>
      <c r="O102" s="16">
        <v>177</v>
      </c>
      <c r="P102" s="77">
        <f t="shared" si="34"/>
        <v>2.8248587570621471</v>
      </c>
      <c r="Q102" s="17">
        <v>4.1666666666666664E-2</v>
      </c>
      <c r="R102" s="17">
        <v>6.25E-2</v>
      </c>
      <c r="S102" s="9" t="s">
        <v>365</v>
      </c>
      <c r="T102" s="242" t="s">
        <v>38</v>
      </c>
      <c r="U102" s="10" t="str">
        <f t="shared" si="29"/>
        <v>A</v>
      </c>
      <c r="V102" s="11" t="str">
        <f>VLOOKUP(T102,Codes!A$9:B$51,2,FALSE)</f>
        <v>Produit inadapté au processus (tension ruban, etc…)</v>
      </c>
      <c r="W102" s="11"/>
      <c r="X102" s="11"/>
      <c r="Y102" s="11"/>
      <c r="Z102" s="11"/>
      <c r="AA102" s="81"/>
      <c r="AB102" s="37" t="str">
        <f t="shared" si="38"/>
        <v>faible</v>
      </c>
      <c r="AC102" s="37" t="str">
        <f t="shared" si="39"/>
        <v>faible</v>
      </c>
      <c r="AD102" s="37" t="str">
        <f t="shared" si="40"/>
        <v>Faible</v>
      </c>
      <c r="AE102" s="98" t="str">
        <f t="shared" si="35"/>
        <v>2</v>
      </c>
      <c r="AF102" s="261">
        <f t="shared" si="36"/>
        <v>1</v>
      </c>
      <c r="AG102" s="250" t="str">
        <f t="shared" si="32"/>
        <v>20141058577A8</v>
      </c>
      <c r="AH102" s="38" t="str">
        <f t="shared" si="42"/>
        <v>Action cloturée</v>
      </c>
      <c r="AI102" s="43" t="s">
        <v>366</v>
      </c>
      <c r="AJ102" s="18">
        <v>41803</v>
      </c>
      <c r="AK102" s="9" t="s">
        <v>367</v>
      </c>
      <c r="AL102" s="18">
        <v>41850</v>
      </c>
      <c r="AM102" s="31">
        <f t="shared" si="44"/>
        <v>37</v>
      </c>
      <c r="AP102" s="31" t="e">
        <f>COUNTIF(#REF!,FALSE)</f>
        <v>#REF!</v>
      </c>
      <c r="AQ102">
        <f t="shared" si="37"/>
        <v>1</v>
      </c>
    </row>
    <row r="103" spans="1:43" ht="22.9" customHeight="1">
      <c r="A103" s="13">
        <v>99</v>
      </c>
      <c r="B103" s="6">
        <v>41800</v>
      </c>
      <c r="C103" s="7">
        <f t="shared" si="43"/>
        <v>6</v>
      </c>
      <c r="D103" s="7">
        <f t="shared" si="41"/>
        <v>2014</v>
      </c>
      <c r="E103" s="92">
        <v>1206732</v>
      </c>
      <c r="F103" s="14">
        <v>33772</v>
      </c>
      <c r="G103" s="15">
        <v>34738</v>
      </c>
      <c r="H103" s="15" t="s">
        <v>1143</v>
      </c>
      <c r="I103" s="15" t="s">
        <v>158</v>
      </c>
      <c r="J103" s="14" t="s">
        <v>103</v>
      </c>
      <c r="K103" s="15"/>
      <c r="L103" s="9" t="s">
        <v>200</v>
      </c>
      <c r="M103" s="16">
        <v>5200</v>
      </c>
      <c r="N103" s="16">
        <v>5200</v>
      </c>
      <c r="O103" s="16">
        <v>5200</v>
      </c>
      <c r="P103" s="77">
        <f t="shared" si="34"/>
        <v>1</v>
      </c>
      <c r="Q103" s="17">
        <v>6.9444444444444441E-3</v>
      </c>
      <c r="R103" s="17">
        <v>1.0416666666666666E-2</v>
      </c>
      <c r="S103" s="9" t="s">
        <v>368</v>
      </c>
      <c r="T103" s="242" t="s">
        <v>86</v>
      </c>
      <c r="U103" s="10" t="str">
        <f t="shared" si="29"/>
        <v>C</v>
      </c>
      <c r="V103" s="11" t="str">
        <f>VLOOKUP(T103,Codes!A$9:B$51,2,FALSE)</f>
        <v>Quantité livrée non conforme au document.</v>
      </c>
      <c r="W103" s="11"/>
      <c r="X103" s="11"/>
      <c r="Y103" s="11"/>
      <c r="Z103" s="11"/>
      <c r="AA103" s="81"/>
      <c r="AB103" s="37" t="str">
        <f t="shared" si="38"/>
        <v>faible</v>
      </c>
      <c r="AC103" s="37" t="str">
        <f t="shared" si="39"/>
        <v>faible</v>
      </c>
      <c r="AD103" s="37" t="str">
        <f t="shared" si="40"/>
        <v>Faible</v>
      </c>
      <c r="AE103" s="98" t="str">
        <f t="shared" si="35"/>
        <v>2</v>
      </c>
      <c r="AF103" s="261">
        <f t="shared" si="36"/>
        <v>1</v>
      </c>
      <c r="AG103" s="250" t="str">
        <f t="shared" si="32"/>
        <v>20141206732C11</v>
      </c>
      <c r="AH103" s="38" t="str">
        <f t="shared" si="42"/>
        <v>Action cloturée</v>
      </c>
      <c r="AI103" s="43"/>
      <c r="AJ103" s="18">
        <v>41803</v>
      </c>
      <c r="AK103" s="9" t="s">
        <v>317</v>
      </c>
      <c r="AL103" s="18">
        <v>41843</v>
      </c>
      <c r="AM103" s="31">
        <f t="shared" si="44"/>
        <v>32</v>
      </c>
      <c r="AP103" s="31" t="e">
        <f>COUNTIF(#REF!,FALSE)</f>
        <v>#REF!</v>
      </c>
      <c r="AQ103">
        <f t="shared" si="37"/>
        <v>1</v>
      </c>
    </row>
    <row r="104" spans="1:43" ht="34.15" customHeight="1">
      <c r="A104" s="13">
        <v>100</v>
      </c>
      <c r="B104" s="6">
        <v>41800</v>
      </c>
      <c r="C104" s="7">
        <f t="shared" si="43"/>
        <v>6</v>
      </c>
      <c r="D104" s="7">
        <f t="shared" si="41"/>
        <v>2014</v>
      </c>
      <c r="E104" s="92">
        <v>1289014</v>
      </c>
      <c r="F104" s="14">
        <v>32491</v>
      </c>
      <c r="G104" s="15">
        <v>34558</v>
      </c>
      <c r="H104" s="15" t="s">
        <v>94</v>
      </c>
      <c r="I104" s="15" t="s">
        <v>276</v>
      </c>
      <c r="J104" s="14" t="s">
        <v>90</v>
      </c>
      <c r="K104" s="15" t="s">
        <v>223</v>
      </c>
      <c r="L104" s="9" t="s">
        <v>369</v>
      </c>
      <c r="M104" s="16">
        <v>1</v>
      </c>
      <c r="N104" s="16">
        <v>32000</v>
      </c>
      <c r="O104" s="16">
        <v>21000</v>
      </c>
      <c r="P104" s="77">
        <f t="shared" si="34"/>
        <v>3.1250000000000002E-3</v>
      </c>
      <c r="Q104" s="17">
        <v>1.0416666666666666E-2</v>
      </c>
      <c r="R104" s="17">
        <v>1.0416666666666666E-2</v>
      </c>
      <c r="S104" s="9" t="s">
        <v>370</v>
      </c>
      <c r="T104" s="242" t="s">
        <v>43</v>
      </c>
      <c r="U104" s="10" t="str">
        <f t="shared" ref="U104:U115" si="45">+LEFT(T104,1)</f>
        <v>A</v>
      </c>
      <c r="V104" s="11" t="str">
        <f>VLOOKUP(T104,Codes!A$9:B$51,2,FALSE)</f>
        <v>Manque complexe code conf</v>
      </c>
      <c r="W104" s="11"/>
      <c r="X104" s="11"/>
      <c r="Y104" s="11"/>
      <c r="Z104" s="11"/>
      <c r="AA104" s="81"/>
      <c r="AB104" s="37" t="str">
        <f t="shared" si="38"/>
        <v>faible</v>
      </c>
      <c r="AC104" s="37" t="str">
        <f t="shared" si="39"/>
        <v>faible</v>
      </c>
      <c r="AD104" s="37" t="str">
        <f t="shared" si="40"/>
        <v>Faible</v>
      </c>
      <c r="AE104" s="98" t="str">
        <f t="shared" si="35"/>
        <v>2</v>
      </c>
      <c r="AF104" s="261">
        <f t="shared" si="36"/>
        <v>1</v>
      </c>
      <c r="AG104" s="250" t="str">
        <f t="shared" si="32"/>
        <v>20141289014A5</v>
      </c>
      <c r="AH104" s="38" t="str">
        <f t="shared" si="42"/>
        <v>Action cloturée</v>
      </c>
      <c r="AI104" s="43" t="s">
        <v>372</v>
      </c>
      <c r="AJ104" s="18">
        <v>41803</v>
      </c>
      <c r="AK104" s="9" t="s">
        <v>374</v>
      </c>
      <c r="AL104" s="18">
        <v>41850</v>
      </c>
      <c r="AM104" s="31">
        <f t="shared" si="44"/>
        <v>37</v>
      </c>
      <c r="AP104" s="31" t="e">
        <f>COUNTIF(#REF!,FALSE)</f>
        <v>#REF!</v>
      </c>
      <c r="AQ104">
        <f t="shared" si="37"/>
        <v>1</v>
      </c>
    </row>
    <row r="105" spans="1:43" ht="102.6" customHeight="1">
      <c r="A105" s="13">
        <v>101</v>
      </c>
      <c r="B105" s="6">
        <v>41807</v>
      </c>
      <c r="C105" s="7">
        <f t="shared" si="43"/>
        <v>6</v>
      </c>
      <c r="D105" s="7">
        <f t="shared" si="41"/>
        <v>2014</v>
      </c>
      <c r="E105" s="92">
        <v>1057547</v>
      </c>
      <c r="F105" s="14">
        <v>27777</v>
      </c>
      <c r="G105" s="15">
        <v>29720</v>
      </c>
      <c r="H105" s="15" t="s">
        <v>1647</v>
      </c>
      <c r="I105" s="15" t="s">
        <v>328</v>
      </c>
      <c r="J105" s="14" t="s">
        <v>90</v>
      </c>
      <c r="K105" s="15" t="s">
        <v>98</v>
      </c>
      <c r="L105" s="9" t="s">
        <v>375</v>
      </c>
      <c r="M105" s="16">
        <v>200</v>
      </c>
      <c r="N105" s="16">
        <v>100000</v>
      </c>
      <c r="O105" s="16">
        <v>21000</v>
      </c>
      <c r="P105" s="77">
        <f t="shared" si="34"/>
        <v>0.2</v>
      </c>
      <c r="Q105" s="17">
        <v>3.125E-2</v>
      </c>
      <c r="R105" s="17">
        <v>6.25E-2</v>
      </c>
      <c r="S105" s="9" t="s">
        <v>1310</v>
      </c>
      <c r="T105" s="242" t="s">
        <v>307</v>
      </c>
      <c r="U105" s="10" t="str">
        <f t="shared" si="45"/>
        <v>C</v>
      </c>
      <c r="V105" s="11" t="str">
        <f>VLOOKUP(T105,Codes!A$9:B$51,2,FALSE)</f>
        <v xml:space="preserve">Mauvais encollage </v>
      </c>
      <c r="W105" s="11"/>
      <c r="X105" s="11"/>
      <c r="Y105" s="11"/>
      <c r="Z105" s="11"/>
      <c r="AA105" s="81"/>
      <c r="AB105" s="37" t="str">
        <f t="shared" si="38"/>
        <v>faible</v>
      </c>
      <c r="AC105" s="37" t="str">
        <f t="shared" si="39"/>
        <v>faible</v>
      </c>
      <c r="AD105" s="37" t="str">
        <f t="shared" si="40"/>
        <v>Faible</v>
      </c>
      <c r="AE105" s="98" t="str">
        <f t="shared" si="35"/>
        <v>2</v>
      </c>
      <c r="AF105" s="261">
        <f t="shared" si="36"/>
        <v>1</v>
      </c>
      <c r="AG105" s="250" t="str">
        <f t="shared" si="32"/>
        <v>20141057547C13</v>
      </c>
      <c r="AH105" s="38" t="str">
        <f t="shared" si="42"/>
        <v>Action cloturée</v>
      </c>
      <c r="AI105" s="43"/>
      <c r="AJ105" s="18">
        <v>41808</v>
      </c>
      <c r="AK105" s="9" t="s">
        <v>376</v>
      </c>
      <c r="AL105" s="18">
        <v>41809</v>
      </c>
      <c r="AM105" s="31">
        <f t="shared" si="44"/>
        <v>3</v>
      </c>
      <c r="AP105" s="31" t="e">
        <f>COUNTIF(#REF!,FALSE)</f>
        <v>#REF!</v>
      </c>
      <c r="AQ105">
        <f t="shared" si="37"/>
        <v>1</v>
      </c>
    </row>
    <row r="106" spans="1:43" ht="34.15" customHeight="1">
      <c r="A106" s="13">
        <v>102</v>
      </c>
      <c r="B106" s="6">
        <v>41810</v>
      </c>
      <c r="C106" s="7">
        <f t="shared" si="43"/>
        <v>6</v>
      </c>
      <c r="D106" s="7">
        <f t="shared" si="41"/>
        <v>2014</v>
      </c>
      <c r="E106" s="92">
        <v>1259610</v>
      </c>
      <c r="F106" s="14">
        <v>33285</v>
      </c>
      <c r="G106" s="15">
        <v>34229</v>
      </c>
      <c r="H106" s="15" t="s">
        <v>1647</v>
      </c>
      <c r="I106" s="15" t="s">
        <v>195</v>
      </c>
      <c r="J106" s="14" t="s">
        <v>103</v>
      </c>
      <c r="K106" s="15"/>
      <c r="L106" s="9" t="s">
        <v>238</v>
      </c>
      <c r="M106" s="16">
        <v>1</v>
      </c>
      <c r="N106" s="16">
        <v>451</v>
      </c>
      <c r="O106" s="16">
        <v>154</v>
      </c>
      <c r="P106" s="77">
        <f t="shared" si="34"/>
        <v>0.22172949002217296</v>
      </c>
      <c r="Q106" s="17">
        <v>3.125E-2</v>
      </c>
      <c r="R106" s="17">
        <v>1.3888888888888888E-2</v>
      </c>
      <c r="S106" s="9" t="s">
        <v>378</v>
      </c>
      <c r="T106" s="242" t="s">
        <v>31</v>
      </c>
      <c r="U106" s="10" t="str">
        <f t="shared" si="45"/>
        <v>C</v>
      </c>
      <c r="V106" s="11" t="str">
        <f>VLOOKUP(T106,Codes!A$9:B$51,2,FALSE)</f>
        <v>Mauvaise découpe du produit</v>
      </c>
      <c r="W106" s="11"/>
      <c r="X106" s="11"/>
      <c r="Y106" s="11"/>
      <c r="Z106" s="11"/>
      <c r="AA106" s="81"/>
      <c r="AB106" s="37" t="str">
        <f t="shared" si="38"/>
        <v>faible</v>
      </c>
      <c r="AC106" s="37" t="str">
        <f t="shared" si="39"/>
        <v>faible</v>
      </c>
      <c r="AD106" s="37" t="str">
        <f t="shared" si="40"/>
        <v>Faible</v>
      </c>
      <c r="AE106" s="98" t="str">
        <f t="shared" si="35"/>
        <v>2</v>
      </c>
      <c r="AF106" s="261">
        <f t="shared" si="36"/>
        <v>1</v>
      </c>
      <c r="AG106" s="250" t="str">
        <f t="shared" si="32"/>
        <v>20141259610C1</v>
      </c>
      <c r="AH106" s="38" t="str">
        <f t="shared" si="42"/>
        <v>Action cloturée</v>
      </c>
      <c r="AI106" s="43" t="s">
        <v>380</v>
      </c>
      <c r="AJ106" s="18">
        <v>41810</v>
      </c>
      <c r="AK106" s="9" t="s">
        <v>379</v>
      </c>
      <c r="AL106" s="18">
        <v>41843</v>
      </c>
      <c r="AM106" s="31">
        <f t="shared" si="44"/>
        <v>24</v>
      </c>
      <c r="AP106" s="31" t="e">
        <f>COUNTIF(#REF!,FALSE)</f>
        <v>#REF!</v>
      </c>
      <c r="AQ106">
        <f t="shared" si="37"/>
        <v>1</v>
      </c>
    </row>
    <row r="107" spans="1:43" ht="22.9" customHeight="1">
      <c r="A107" s="13">
        <v>103</v>
      </c>
      <c r="B107" s="6">
        <v>41815</v>
      </c>
      <c r="C107" s="7">
        <f t="shared" si="43"/>
        <v>6</v>
      </c>
      <c r="D107" s="7">
        <f t="shared" si="41"/>
        <v>2014</v>
      </c>
      <c r="E107" s="92">
        <v>1259610</v>
      </c>
      <c r="F107" s="14">
        <v>33285</v>
      </c>
      <c r="G107" s="15">
        <v>34229</v>
      </c>
      <c r="H107" s="15" t="s">
        <v>1647</v>
      </c>
      <c r="I107" s="15" t="s">
        <v>195</v>
      </c>
      <c r="J107" s="14" t="s">
        <v>103</v>
      </c>
      <c r="K107" s="15"/>
      <c r="L107" s="9" t="s">
        <v>238</v>
      </c>
      <c r="M107" s="16">
        <v>1</v>
      </c>
      <c r="N107" s="16">
        <v>451</v>
      </c>
      <c r="O107" s="16">
        <v>154</v>
      </c>
      <c r="P107" s="77">
        <f t="shared" si="34"/>
        <v>0.22172949002217296</v>
      </c>
      <c r="Q107" s="17">
        <v>1.0416666666666666E-2</v>
      </c>
      <c r="R107" s="17">
        <v>6.9444444444444441E-3</v>
      </c>
      <c r="S107" s="9" t="s">
        <v>381</v>
      </c>
      <c r="T107" s="242" t="s">
        <v>25</v>
      </c>
      <c r="U107" s="10" t="str">
        <f t="shared" si="45"/>
        <v>C</v>
      </c>
      <c r="V107" s="11" t="str">
        <f>VLOOKUP(T107,Codes!A$9:B$51,2,FALSE)</f>
        <v>Mauvaise impression sur le produit</v>
      </c>
      <c r="W107" s="11"/>
      <c r="X107" s="11"/>
      <c r="Y107" s="11"/>
      <c r="Z107" s="11"/>
      <c r="AA107" s="81"/>
      <c r="AB107" s="37" t="str">
        <f t="shared" si="38"/>
        <v>faible</v>
      </c>
      <c r="AC107" s="37" t="str">
        <f t="shared" si="39"/>
        <v>faible</v>
      </c>
      <c r="AD107" s="37" t="str">
        <f t="shared" si="40"/>
        <v>Faible</v>
      </c>
      <c r="AE107" s="98" t="str">
        <f t="shared" si="35"/>
        <v>2</v>
      </c>
      <c r="AF107" s="261">
        <f t="shared" si="36"/>
        <v>1</v>
      </c>
      <c r="AG107" s="250" t="str">
        <f t="shared" si="32"/>
        <v>20141259610C9</v>
      </c>
      <c r="AH107" s="38" t="str">
        <f t="shared" si="42"/>
        <v>Action cloturée</v>
      </c>
      <c r="AI107" s="43"/>
      <c r="AJ107" s="18">
        <v>41815</v>
      </c>
      <c r="AK107" s="9" t="s">
        <v>382</v>
      </c>
      <c r="AL107" s="18">
        <v>41815</v>
      </c>
      <c r="AM107" s="31">
        <f t="shared" si="44"/>
        <v>1</v>
      </c>
      <c r="AP107" s="31" t="e">
        <f>COUNTIF(#REF!,FALSE)</f>
        <v>#REF!</v>
      </c>
      <c r="AQ107">
        <f t="shared" si="37"/>
        <v>1</v>
      </c>
    </row>
    <row r="108" spans="1:43" ht="72">
      <c r="A108" s="13">
        <v>104</v>
      </c>
      <c r="B108" s="6">
        <v>41822</v>
      </c>
      <c r="C108" s="7">
        <f t="shared" si="43"/>
        <v>7</v>
      </c>
      <c r="D108" s="7">
        <f t="shared" si="41"/>
        <v>2014</v>
      </c>
      <c r="E108" s="92">
        <v>1058582</v>
      </c>
      <c r="F108" s="14">
        <v>32722</v>
      </c>
      <c r="G108" s="15">
        <v>290414</v>
      </c>
      <c r="H108" s="15" t="s">
        <v>46</v>
      </c>
      <c r="I108" s="15" t="s">
        <v>91</v>
      </c>
      <c r="J108" s="14" t="s">
        <v>90</v>
      </c>
      <c r="K108" s="15" t="s">
        <v>363</v>
      </c>
      <c r="L108" s="9" t="s">
        <v>383</v>
      </c>
      <c r="M108" s="16">
        <v>1</v>
      </c>
      <c r="N108" s="16">
        <v>450</v>
      </c>
      <c r="O108" s="16"/>
      <c r="P108" s="77">
        <f t="shared" si="34"/>
        <v>0.22222222222222221</v>
      </c>
      <c r="Q108" s="17">
        <v>4.1666666666666664E-2</v>
      </c>
      <c r="R108" s="17">
        <v>0.125</v>
      </c>
      <c r="S108" s="9" t="s">
        <v>384</v>
      </c>
      <c r="T108" s="242" t="s">
        <v>38</v>
      </c>
      <c r="U108" s="10" t="str">
        <f t="shared" si="45"/>
        <v>A</v>
      </c>
      <c r="V108" s="11" t="str">
        <f>VLOOKUP(T108,Codes!A$9:B$51,2,FALSE)</f>
        <v>Produit inadapté au processus (tension ruban, etc…)</v>
      </c>
      <c r="W108" s="11"/>
      <c r="X108" s="11"/>
      <c r="Y108" s="11"/>
      <c r="Z108" s="11"/>
      <c r="AA108" s="81"/>
      <c r="AB108" s="37" t="str">
        <f t="shared" si="38"/>
        <v>faible</v>
      </c>
      <c r="AC108" s="37" t="str">
        <f t="shared" si="39"/>
        <v>faible</v>
      </c>
      <c r="AD108" s="37" t="str">
        <f t="shared" si="40"/>
        <v>Faible</v>
      </c>
      <c r="AE108" s="98" t="str">
        <f t="shared" si="35"/>
        <v>2</v>
      </c>
      <c r="AF108" s="261">
        <f t="shared" si="36"/>
        <v>2</v>
      </c>
      <c r="AG108" s="250" t="str">
        <f t="shared" si="32"/>
        <v>20141058582A8</v>
      </c>
      <c r="AH108" s="38" t="str">
        <f t="shared" si="42"/>
        <v>Action cloturée</v>
      </c>
      <c r="AI108" s="43" t="s">
        <v>385</v>
      </c>
      <c r="AJ108" s="18">
        <v>41830</v>
      </c>
      <c r="AK108" s="9" t="s">
        <v>386</v>
      </c>
      <c r="AL108" s="18">
        <v>41850</v>
      </c>
      <c r="AM108" s="31">
        <f t="shared" si="44"/>
        <v>21</v>
      </c>
      <c r="AP108" s="31" t="e">
        <f>COUNTIF(#REF!,FALSE)</f>
        <v>#REF!</v>
      </c>
      <c r="AQ108">
        <f t="shared" si="37"/>
        <v>2</v>
      </c>
    </row>
    <row r="109" spans="1:43" ht="34.15" customHeight="1">
      <c r="A109" s="13">
        <v>105</v>
      </c>
      <c r="B109" s="6">
        <v>41837</v>
      </c>
      <c r="C109" s="7">
        <f t="shared" si="43"/>
        <v>7</v>
      </c>
      <c r="D109" s="7">
        <f t="shared" si="41"/>
        <v>2014</v>
      </c>
      <c r="E109" s="92">
        <v>1058145</v>
      </c>
      <c r="F109" s="14">
        <v>31079</v>
      </c>
      <c r="G109" s="15">
        <v>31953</v>
      </c>
      <c r="H109" s="15" t="s">
        <v>1647</v>
      </c>
      <c r="I109" s="15" t="s">
        <v>387</v>
      </c>
      <c r="J109" s="14" t="s">
        <v>103</v>
      </c>
      <c r="K109" s="15" t="s">
        <v>388</v>
      </c>
      <c r="L109" s="9" t="s">
        <v>389</v>
      </c>
      <c r="M109" s="16">
        <v>2000</v>
      </c>
      <c r="N109" s="16">
        <v>250000</v>
      </c>
      <c r="O109" s="16">
        <v>246000</v>
      </c>
      <c r="P109" s="77">
        <f t="shared" si="34"/>
        <v>0.8</v>
      </c>
      <c r="Q109" s="17">
        <v>0.16666666666666666</v>
      </c>
      <c r="R109" s="17">
        <v>1.0416666666666666E-2</v>
      </c>
      <c r="S109" s="9" t="s">
        <v>781</v>
      </c>
      <c r="T109" s="242" t="s">
        <v>34</v>
      </c>
      <c r="U109" s="10" t="str">
        <f t="shared" si="45"/>
        <v>B</v>
      </c>
      <c r="V109" s="11" t="str">
        <f>VLOOKUP(T109,Codes!A$9:B$51,2,FALSE)</f>
        <v>Mauvaise qualité ou position des micro-perforations</v>
      </c>
      <c r="W109" s="11"/>
      <c r="X109" s="11"/>
      <c r="Y109" s="11"/>
      <c r="Z109" s="11"/>
      <c r="AA109" s="81"/>
      <c r="AB109" s="37" t="str">
        <f t="shared" si="38"/>
        <v>faible</v>
      </c>
      <c r="AC109" s="37" t="str">
        <f t="shared" si="39"/>
        <v>faible</v>
      </c>
      <c r="AD109" s="37" t="str">
        <f t="shared" si="40"/>
        <v>Faible</v>
      </c>
      <c r="AE109" s="98" t="str">
        <f t="shared" si="35"/>
        <v>2</v>
      </c>
      <c r="AF109" s="261">
        <f t="shared" si="36"/>
        <v>2</v>
      </c>
      <c r="AG109" s="250" t="str">
        <f t="shared" si="32"/>
        <v>20141058145B3</v>
      </c>
      <c r="AH109" s="38" t="str">
        <f t="shared" si="42"/>
        <v>Action cloturée</v>
      </c>
      <c r="AI109" s="43"/>
      <c r="AJ109" s="18">
        <v>41838</v>
      </c>
      <c r="AK109" s="9" t="s">
        <v>317</v>
      </c>
      <c r="AL109" s="18">
        <v>41843</v>
      </c>
      <c r="AM109" s="31">
        <f t="shared" si="44"/>
        <v>5</v>
      </c>
      <c r="AP109" s="31" t="e">
        <f>COUNTIF(#REF!,FALSE)</f>
        <v>#REF!</v>
      </c>
      <c r="AQ109">
        <f t="shared" si="37"/>
        <v>2</v>
      </c>
    </row>
    <row r="110" spans="1:43" ht="91.15" customHeight="1">
      <c r="A110" s="13">
        <v>106</v>
      </c>
      <c r="B110" s="6">
        <v>41836</v>
      </c>
      <c r="C110" s="7">
        <f t="shared" si="43"/>
        <v>7</v>
      </c>
      <c r="D110" s="7">
        <f t="shared" si="41"/>
        <v>2014</v>
      </c>
      <c r="E110" s="92">
        <v>1245836</v>
      </c>
      <c r="F110" s="14">
        <v>31692</v>
      </c>
      <c r="G110" s="15">
        <v>32567</v>
      </c>
      <c r="H110" s="15" t="s">
        <v>94</v>
      </c>
      <c r="I110" s="15" t="s">
        <v>390</v>
      </c>
      <c r="J110" s="14" t="s">
        <v>90</v>
      </c>
      <c r="K110" s="15" t="s">
        <v>134</v>
      </c>
      <c r="L110" s="9" t="s">
        <v>391</v>
      </c>
      <c r="M110" s="16">
        <v>300</v>
      </c>
      <c r="N110" s="16">
        <v>5000</v>
      </c>
      <c r="O110" s="16">
        <v>3000</v>
      </c>
      <c r="P110" s="77">
        <f t="shared" si="34"/>
        <v>6</v>
      </c>
      <c r="Q110" s="17">
        <v>2.0833333333333332E-2</v>
      </c>
      <c r="R110" s="17">
        <v>4.1666666666666664E-2</v>
      </c>
      <c r="S110" s="9" t="s">
        <v>392</v>
      </c>
      <c r="T110" s="242" t="s">
        <v>33</v>
      </c>
      <c r="U110" s="10" t="str">
        <f t="shared" si="45"/>
        <v>A</v>
      </c>
      <c r="V110" s="11" t="str">
        <f>VLOOKUP(T110,Codes!A$9:B$51,2,FALSE)</f>
        <v>Mauvaise dépose du complexe etiquette.</v>
      </c>
      <c r="W110" s="11"/>
      <c r="X110" s="11"/>
      <c r="Y110" s="11"/>
      <c r="Z110" s="11"/>
      <c r="AA110" s="81"/>
      <c r="AB110" s="37" t="str">
        <f t="shared" si="38"/>
        <v>faible</v>
      </c>
      <c r="AC110" s="37" t="str">
        <f t="shared" si="39"/>
        <v>fort</v>
      </c>
      <c r="AD110" s="37" t="str">
        <f t="shared" si="40"/>
        <v>Faible</v>
      </c>
      <c r="AE110" s="98" t="str">
        <f t="shared" si="35"/>
        <v>2</v>
      </c>
      <c r="AF110" s="261">
        <f t="shared" si="36"/>
        <v>1</v>
      </c>
      <c r="AG110" s="250" t="str">
        <f t="shared" si="32"/>
        <v>20141245836A7</v>
      </c>
      <c r="AH110" s="38" t="str">
        <f t="shared" si="42"/>
        <v>Action cloturée</v>
      </c>
      <c r="AI110" s="43"/>
      <c r="AJ110" s="18">
        <v>41836</v>
      </c>
      <c r="AK110" s="9" t="s">
        <v>393</v>
      </c>
      <c r="AL110" s="18">
        <v>41843</v>
      </c>
      <c r="AM110" s="31">
        <f t="shared" si="44"/>
        <v>6</v>
      </c>
      <c r="AP110" s="31" t="e">
        <f>COUNTIF(#REF!,FALSE)</f>
        <v>#REF!</v>
      </c>
      <c r="AQ110">
        <f t="shared" si="37"/>
        <v>1</v>
      </c>
    </row>
    <row r="111" spans="1:43" ht="30" customHeight="1">
      <c r="A111" s="13">
        <v>107</v>
      </c>
      <c r="B111" s="6">
        <v>41843</v>
      </c>
      <c r="C111" s="7">
        <f t="shared" si="43"/>
        <v>7</v>
      </c>
      <c r="D111" s="7">
        <f t="shared" si="41"/>
        <v>2014</v>
      </c>
      <c r="E111" s="92">
        <v>1058147</v>
      </c>
      <c r="F111" s="14">
        <v>34300</v>
      </c>
      <c r="G111" s="15">
        <v>35447</v>
      </c>
      <c r="H111" s="15" t="s">
        <v>1647</v>
      </c>
      <c r="I111" s="15" t="s">
        <v>387</v>
      </c>
      <c r="J111" s="14" t="s">
        <v>103</v>
      </c>
      <c r="K111" s="15" t="s">
        <v>99</v>
      </c>
      <c r="L111" s="9" t="s">
        <v>394</v>
      </c>
      <c r="M111" s="16">
        <v>5000</v>
      </c>
      <c r="N111" s="16">
        <v>25000</v>
      </c>
      <c r="O111" s="16">
        <v>234000</v>
      </c>
      <c r="P111" s="77">
        <f t="shared" si="34"/>
        <v>20</v>
      </c>
      <c r="Q111" s="17">
        <v>0.16666666666666666</v>
      </c>
      <c r="R111" s="17">
        <v>1.0416666666666666E-2</v>
      </c>
      <c r="S111" s="9" t="s">
        <v>395</v>
      </c>
      <c r="T111" s="242" t="s">
        <v>307</v>
      </c>
      <c r="U111" s="10" t="str">
        <f t="shared" si="45"/>
        <v>C</v>
      </c>
      <c r="V111" s="11" t="str">
        <f>VLOOKUP(T111,Codes!A$9:B$51,2,FALSE)</f>
        <v xml:space="preserve">Mauvais encollage </v>
      </c>
      <c r="W111" s="11"/>
      <c r="X111" s="11"/>
      <c r="Y111" s="11"/>
      <c r="Z111" s="11"/>
      <c r="AA111" s="81"/>
      <c r="AB111" s="37" t="str">
        <f t="shared" si="38"/>
        <v>faible</v>
      </c>
      <c r="AC111" s="37" t="str">
        <f t="shared" si="39"/>
        <v>fort</v>
      </c>
      <c r="AD111" s="37" t="str">
        <f t="shared" si="40"/>
        <v>Faible</v>
      </c>
      <c r="AE111" s="98" t="str">
        <f t="shared" si="35"/>
        <v>2</v>
      </c>
      <c r="AF111" s="261">
        <f t="shared" si="36"/>
        <v>1</v>
      </c>
      <c r="AG111" s="250" t="str">
        <f t="shared" si="32"/>
        <v>20141058147C13</v>
      </c>
      <c r="AH111" s="38" t="str">
        <f t="shared" si="42"/>
        <v>Action cloturée</v>
      </c>
      <c r="AI111" s="43"/>
      <c r="AJ111" s="18">
        <v>41843</v>
      </c>
      <c r="AK111" s="9" t="s">
        <v>396</v>
      </c>
      <c r="AL111" s="18">
        <v>41880</v>
      </c>
      <c r="AM111" s="31">
        <f t="shared" si="44"/>
        <v>28</v>
      </c>
      <c r="AP111" s="31" t="e">
        <f>COUNTIF(#REF!,FALSE)</f>
        <v>#REF!</v>
      </c>
      <c r="AQ111">
        <f t="shared" si="37"/>
        <v>1</v>
      </c>
    </row>
    <row r="112" spans="1:43" ht="34.15" customHeight="1">
      <c r="A112" s="13">
        <v>108</v>
      </c>
      <c r="B112" s="6">
        <v>41845</v>
      </c>
      <c r="C112" s="7">
        <f t="shared" si="43"/>
        <v>7</v>
      </c>
      <c r="D112" s="7">
        <f t="shared" si="41"/>
        <v>2014</v>
      </c>
      <c r="E112" s="92" t="s">
        <v>398</v>
      </c>
      <c r="F112" s="14">
        <v>34703</v>
      </c>
      <c r="G112" s="15">
        <v>140722</v>
      </c>
      <c r="H112" s="15" t="s">
        <v>1143</v>
      </c>
      <c r="I112" s="15" t="s">
        <v>1058</v>
      </c>
      <c r="J112" s="14" t="s">
        <v>103</v>
      </c>
      <c r="K112" s="15"/>
      <c r="L112" s="9" t="s">
        <v>397</v>
      </c>
      <c r="M112" s="30">
        <v>91800</v>
      </c>
      <c r="N112" s="30">
        <v>91800</v>
      </c>
      <c r="O112" s="30">
        <v>91800</v>
      </c>
      <c r="P112" s="77">
        <f t="shared" si="34"/>
        <v>1</v>
      </c>
      <c r="Q112" s="17">
        <v>1.0416666666666666E-2</v>
      </c>
      <c r="R112" s="17">
        <v>1.0416666666666666E-2</v>
      </c>
      <c r="S112" s="9" t="s">
        <v>399</v>
      </c>
      <c r="T112" s="242" t="s">
        <v>26</v>
      </c>
      <c r="U112" s="10" t="str">
        <f t="shared" si="45"/>
        <v>C</v>
      </c>
      <c r="V112" s="11" t="str">
        <f>VLOOKUP(T112,Codes!A$9:B$51,2,FALSE)</f>
        <v>Conditionnement inadapté</v>
      </c>
      <c r="W112" s="11"/>
      <c r="X112" s="11"/>
      <c r="Y112" s="11"/>
      <c r="Z112" s="11"/>
      <c r="AA112" s="81"/>
      <c r="AB112" s="37" t="str">
        <f t="shared" si="38"/>
        <v>faible</v>
      </c>
      <c r="AC112" s="37" t="str">
        <f t="shared" si="39"/>
        <v>faible</v>
      </c>
      <c r="AD112" s="37" t="str">
        <f t="shared" si="40"/>
        <v>Faible</v>
      </c>
      <c r="AE112" s="98" t="str">
        <f t="shared" si="35"/>
        <v>2</v>
      </c>
      <c r="AF112" s="261">
        <f t="shared" si="36"/>
        <v>1</v>
      </c>
      <c r="AG112" s="250" t="str">
        <f t="shared" si="32"/>
        <v>20141294317
1294319
1294322C8</v>
      </c>
      <c r="AH112" s="38" t="str">
        <f t="shared" si="42"/>
        <v>Action cloturée</v>
      </c>
      <c r="AI112" s="43"/>
      <c r="AJ112" s="18">
        <v>41845</v>
      </c>
      <c r="AK112" s="9" t="s">
        <v>400</v>
      </c>
      <c r="AL112" s="18">
        <v>41845</v>
      </c>
      <c r="AM112" s="31">
        <f t="shared" si="44"/>
        <v>1</v>
      </c>
      <c r="AP112" s="31" t="e">
        <f>COUNTIF(#REF!,FALSE)</f>
        <v>#REF!</v>
      </c>
      <c r="AQ112">
        <f t="shared" si="37"/>
        <v>1</v>
      </c>
    </row>
    <row r="113" spans="1:43" ht="22.9" customHeight="1">
      <c r="A113" s="13">
        <v>109</v>
      </c>
      <c r="B113" s="6">
        <v>41850</v>
      </c>
      <c r="C113" s="7">
        <f t="shared" si="43"/>
        <v>7</v>
      </c>
      <c r="D113" s="7">
        <f t="shared" si="41"/>
        <v>2014</v>
      </c>
      <c r="E113" s="92">
        <v>1304466</v>
      </c>
      <c r="F113" s="14">
        <v>34690</v>
      </c>
      <c r="G113" s="15">
        <v>35869</v>
      </c>
      <c r="H113" s="15" t="s">
        <v>1647</v>
      </c>
      <c r="I113" s="14" t="s">
        <v>117</v>
      </c>
      <c r="J113" s="14" t="s">
        <v>103</v>
      </c>
      <c r="K113" s="15"/>
      <c r="L113" s="9" t="s">
        <v>401</v>
      </c>
      <c r="M113" s="30">
        <v>137500</v>
      </c>
      <c r="N113" s="30">
        <v>137500</v>
      </c>
      <c r="O113" s="30">
        <v>107500</v>
      </c>
      <c r="P113" s="77">
        <f t="shared" si="34"/>
        <v>1</v>
      </c>
      <c r="Q113" s="17">
        <v>0.16666666666666666</v>
      </c>
      <c r="R113" s="17">
        <v>8.3333333333333329E-2</v>
      </c>
      <c r="S113" s="9" t="s">
        <v>402</v>
      </c>
      <c r="T113" s="242" t="s">
        <v>26</v>
      </c>
      <c r="U113" s="10" t="str">
        <f t="shared" si="45"/>
        <v>C</v>
      </c>
      <c r="V113" s="11" t="str">
        <f>VLOOKUP(T113,Codes!A$9:B$51,2,FALSE)</f>
        <v>Conditionnement inadapté</v>
      </c>
      <c r="W113" s="11"/>
      <c r="X113" s="11"/>
      <c r="Y113" s="11"/>
      <c r="Z113" s="11"/>
      <c r="AA113" s="81"/>
      <c r="AB113" s="37" t="str">
        <f t="shared" si="38"/>
        <v>faible</v>
      </c>
      <c r="AC113" s="37" t="str">
        <f t="shared" si="39"/>
        <v>faible</v>
      </c>
      <c r="AD113" s="37" t="str">
        <f t="shared" si="40"/>
        <v>Faible</v>
      </c>
      <c r="AE113" s="98" t="str">
        <f t="shared" si="35"/>
        <v>2</v>
      </c>
      <c r="AF113" s="261">
        <f t="shared" si="36"/>
        <v>2</v>
      </c>
      <c r="AG113" s="250" t="str">
        <f t="shared" si="32"/>
        <v>20141304466C8</v>
      </c>
      <c r="AH113" s="38" t="str">
        <f t="shared" si="42"/>
        <v>Action cloturée</v>
      </c>
      <c r="AI113" s="43" t="s">
        <v>403</v>
      </c>
      <c r="AJ113" s="18">
        <v>41850</v>
      </c>
      <c r="AK113" s="9" t="s">
        <v>400</v>
      </c>
      <c r="AL113" s="18">
        <v>41850</v>
      </c>
      <c r="AM113" s="31">
        <f t="shared" si="44"/>
        <v>1</v>
      </c>
      <c r="AP113" s="31" t="e">
        <f>COUNTIF(#REF!,FALSE)</f>
        <v>#REF!</v>
      </c>
      <c r="AQ113">
        <f t="shared" si="37"/>
        <v>2</v>
      </c>
    </row>
    <row r="114" spans="1:43" ht="34.15" customHeight="1">
      <c r="A114" s="13">
        <v>110</v>
      </c>
      <c r="B114" s="6">
        <v>41850</v>
      </c>
      <c r="C114" s="7">
        <f t="shared" si="43"/>
        <v>7</v>
      </c>
      <c r="D114" s="7">
        <f t="shared" si="41"/>
        <v>2014</v>
      </c>
      <c r="E114" s="92">
        <v>1101575</v>
      </c>
      <c r="F114" s="14">
        <v>32952</v>
      </c>
      <c r="G114" s="15">
        <v>34641</v>
      </c>
      <c r="H114" s="15" t="s">
        <v>94</v>
      </c>
      <c r="I114" s="14" t="s">
        <v>276</v>
      </c>
      <c r="J114" s="14" t="s">
        <v>90</v>
      </c>
      <c r="K114" s="15" t="s">
        <v>765</v>
      </c>
      <c r="L114" s="9" t="s">
        <v>404</v>
      </c>
      <c r="M114" s="30">
        <v>5000</v>
      </c>
      <c r="N114" s="30">
        <v>55000</v>
      </c>
      <c r="O114" s="30">
        <v>38500</v>
      </c>
      <c r="P114" s="77">
        <f t="shared" si="34"/>
        <v>9.0909090909090917</v>
      </c>
      <c r="Q114" s="17">
        <v>3.125E-2</v>
      </c>
      <c r="R114" s="17">
        <v>8.3333333333333329E-2</v>
      </c>
      <c r="S114" s="9" t="s">
        <v>405</v>
      </c>
      <c r="T114" s="242" t="s">
        <v>34</v>
      </c>
      <c r="U114" s="10" t="str">
        <f t="shared" si="45"/>
        <v>B</v>
      </c>
      <c r="V114" s="11" t="str">
        <f>VLOOKUP(T114,Codes!A$9:B$51,2,FALSE)</f>
        <v>Mauvaise qualité ou position des micro-perforations</v>
      </c>
      <c r="W114" s="11"/>
      <c r="X114" s="11"/>
      <c r="Y114" s="11"/>
      <c r="Z114" s="11"/>
      <c r="AA114" s="81"/>
      <c r="AB114" s="37" t="str">
        <f t="shared" si="38"/>
        <v>faible</v>
      </c>
      <c r="AC114" s="37" t="str">
        <f t="shared" si="39"/>
        <v>fort</v>
      </c>
      <c r="AD114" s="37" t="str">
        <f t="shared" si="40"/>
        <v>Faible</v>
      </c>
      <c r="AE114" s="98" t="str">
        <f t="shared" si="35"/>
        <v>2</v>
      </c>
      <c r="AF114" s="261">
        <f t="shared" si="36"/>
        <v>1</v>
      </c>
      <c r="AG114" s="250" t="str">
        <f t="shared" si="32"/>
        <v>20141101575B3</v>
      </c>
      <c r="AH114" s="38" t="str">
        <f t="shared" si="42"/>
        <v>Action cloturée</v>
      </c>
      <c r="AI114" s="43"/>
      <c r="AJ114" s="18"/>
      <c r="AK114" s="9" t="s">
        <v>782</v>
      </c>
      <c r="AL114" s="18">
        <v>41942</v>
      </c>
      <c r="AM114" s="31">
        <f t="shared" si="44"/>
        <v>67</v>
      </c>
      <c r="AP114" s="31" t="e">
        <f>COUNTIF(#REF!,FALSE)</f>
        <v>#REF!</v>
      </c>
      <c r="AQ114">
        <f t="shared" si="37"/>
        <v>1</v>
      </c>
    </row>
    <row r="115" spans="1:43" ht="40.15" customHeight="1">
      <c r="A115" s="13">
        <v>111</v>
      </c>
      <c r="B115" s="6">
        <v>41850</v>
      </c>
      <c r="C115" s="7">
        <f t="shared" si="43"/>
        <v>7</v>
      </c>
      <c r="D115" s="7">
        <f t="shared" si="41"/>
        <v>2014</v>
      </c>
      <c r="E115" s="92">
        <v>1291019</v>
      </c>
      <c r="F115" s="14">
        <v>32819</v>
      </c>
      <c r="G115" s="15">
        <v>33723</v>
      </c>
      <c r="H115" s="15" t="s">
        <v>1647</v>
      </c>
      <c r="I115" s="14" t="s">
        <v>167</v>
      </c>
      <c r="J115" s="14" t="s">
        <v>103</v>
      </c>
      <c r="K115" s="15"/>
      <c r="L115" s="9" t="s">
        <v>406</v>
      </c>
      <c r="M115" s="30">
        <v>2000</v>
      </c>
      <c r="N115" s="30">
        <v>350500</v>
      </c>
      <c r="O115" s="30">
        <v>263000</v>
      </c>
      <c r="P115" s="77">
        <f t="shared" si="34"/>
        <v>0.57061340941512129</v>
      </c>
      <c r="Q115" s="17">
        <v>8.3333333333333329E-2</v>
      </c>
      <c r="R115" s="17">
        <v>8.3333333333333329E-2</v>
      </c>
      <c r="S115" s="9" t="s">
        <v>407</v>
      </c>
      <c r="T115" s="242" t="s">
        <v>41</v>
      </c>
      <c r="U115" s="10" t="str">
        <f t="shared" si="45"/>
        <v>C</v>
      </c>
      <c r="V115" s="11" t="str">
        <f>VLOOKUP(T115,Codes!A$9:B$51,2,FALSE)</f>
        <v>Produits collés entre eux</v>
      </c>
      <c r="W115" s="11"/>
      <c r="X115" s="11"/>
      <c r="Y115" s="11"/>
      <c r="Z115" s="11"/>
      <c r="AA115" s="81"/>
      <c r="AB115" s="37" t="str">
        <f t="shared" si="38"/>
        <v>faible</v>
      </c>
      <c r="AC115" s="37" t="str">
        <f t="shared" si="39"/>
        <v>faible</v>
      </c>
      <c r="AD115" s="37" t="str">
        <f t="shared" si="40"/>
        <v>Faible</v>
      </c>
      <c r="AE115" s="98" t="str">
        <f t="shared" si="35"/>
        <v>2</v>
      </c>
      <c r="AF115" s="261">
        <f t="shared" si="36"/>
        <v>1</v>
      </c>
      <c r="AG115" s="250" t="str">
        <f t="shared" si="32"/>
        <v>20141291019C3</v>
      </c>
      <c r="AH115" s="38" t="str">
        <f t="shared" si="42"/>
        <v>Action cloturée</v>
      </c>
      <c r="AI115" s="43" t="s">
        <v>464</v>
      </c>
      <c r="AJ115" s="18">
        <v>41850</v>
      </c>
      <c r="AK115" s="9" t="s">
        <v>465</v>
      </c>
      <c r="AL115" s="18">
        <v>41880</v>
      </c>
      <c r="AM115" s="31">
        <f t="shared" si="44"/>
        <v>23</v>
      </c>
      <c r="AP115" s="31" t="e">
        <f>COUNTIF(#REF!,FALSE)</f>
        <v>#REF!</v>
      </c>
      <c r="AQ115">
        <f t="shared" si="37"/>
        <v>1</v>
      </c>
    </row>
    <row r="116" spans="1:43" ht="65.25" customHeight="1">
      <c r="A116" s="13">
        <v>112</v>
      </c>
      <c r="B116" s="6">
        <v>41852</v>
      </c>
      <c r="C116" s="7">
        <f t="shared" si="43"/>
        <v>8</v>
      </c>
      <c r="D116" s="7">
        <f t="shared" si="41"/>
        <v>2014</v>
      </c>
      <c r="E116" s="92">
        <v>1169781</v>
      </c>
      <c r="F116" s="14">
        <v>33159</v>
      </c>
      <c r="G116" s="15">
        <v>34640</v>
      </c>
      <c r="H116" s="15" t="s">
        <v>94</v>
      </c>
      <c r="I116" s="15" t="s">
        <v>1245</v>
      </c>
      <c r="J116" s="14" t="s">
        <v>90</v>
      </c>
      <c r="K116" s="15" t="s">
        <v>765</v>
      </c>
      <c r="L116" s="9" t="s">
        <v>408</v>
      </c>
      <c r="M116" s="30">
        <v>50000</v>
      </c>
      <c r="N116" s="30">
        <v>50000</v>
      </c>
      <c r="O116" s="30">
        <v>50000</v>
      </c>
      <c r="P116" s="77">
        <f t="shared" si="34"/>
        <v>100</v>
      </c>
      <c r="Q116" s="17">
        <v>4.1666666666666664E-2</v>
      </c>
      <c r="R116" s="17">
        <v>8.3333333333333329E-2</v>
      </c>
      <c r="S116" s="9" t="s">
        <v>409</v>
      </c>
      <c r="T116" s="242" t="s">
        <v>33</v>
      </c>
      <c r="U116" s="10" t="str">
        <f t="shared" ref="U116:U128" si="46">+LEFT(T116,1)</f>
        <v>A</v>
      </c>
      <c r="V116" s="11" t="str">
        <f>VLOOKUP(T116,Codes!A$9:B$51,2,FALSE)</f>
        <v>Mauvaise dépose du complexe etiquette.</v>
      </c>
      <c r="W116" s="11"/>
      <c r="X116" s="11"/>
      <c r="Y116" s="11"/>
      <c r="Z116" s="11"/>
      <c r="AA116" s="81"/>
      <c r="AB116" s="37" t="str">
        <f t="shared" si="38"/>
        <v>faible</v>
      </c>
      <c r="AC116" s="37" t="str">
        <f t="shared" si="39"/>
        <v>fort</v>
      </c>
      <c r="AD116" s="37" t="str">
        <f t="shared" si="40"/>
        <v>Faible</v>
      </c>
      <c r="AE116" s="98" t="str">
        <f t="shared" si="35"/>
        <v>2</v>
      </c>
      <c r="AF116" s="261">
        <f t="shared" si="36"/>
        <v>1</v>
      </c>
      <c r="AG116" s="250" t="str">
        <f t="shared" si="32"/>
        <v>20141169781A7</v>
      </c>
      <c r="AH116" s="38" t="str">
        <f t="shared" si="42"/>
        <v>Action cloturée</v>
      </c>
      <c r="AI116" s="43" t="s">
        <v>420</v>
      </c>
      <c r="AJ116" s="18"/>
      <c r="AK116" s="9"/>
      <c r="AL116" s="18">
        <v>41880</v>
      </c>
      <c r="AM116" s="31">
        <f t="shared" si="44"/>
        <v>21</v>
      </c>
      <c r="AP116" s="31" t="e">
        <f>COUNTIF(#REF!,FALSE)</f>
        <v>#REF!</v>
      </c>
      <c r="AQ116">
        <f t="shared" si="37"/>
        <v>1</v>
      </c>
    </row>
    <row r="117" spans="1:43" ht="87" customHeight="1">
      <c r="A117" s="13">
        <v>113</v>
      </c>
      <c r="B117" s="6">
        <v>41856</v>
      </c>
      <c r="C117" s="7">
        <f t="shared" si="43"/>
        <v>8</v>
      </c>
      <c r="D117" s="7">
        <f t="shared" si="41"/>
        <v>2014</v>
      </c>
      <c r="E117" s="92">
        <v>1216684</v>
      </c>
      <c r="F117" s="14">
        <v>34482</v>
      </c>
      <c r="G117" s="15">
        <v>35677</v>
      </c>
      <c r="H117" s="15" t="s">
        <v>94</v>
      </c>
      <c r="I117" s="15" t="s">
        <v>410</v>
      </c>
      <c r="J117" s="14" t="s">
        <v>90</v>
      </c>
      <c r="K117" s="15" t="s">
        <v>765</v>
      </c>
      <c r="L117" s="9" t="s">
        <v>411</v>
      </c>
      <c r="M117" s="30">
        <v>16000</v>
      </c>
      <c r="N117" s="30">
        <v>16000</v>
      </c>
      <c r="O117" s="30">
        <v>16000</v>
      </c>
      <c r="P117" s="77">
        <f t="shared" si="34"/>
        <v>100</v>
      </c>
      <c r="Q117" s="17">
        <v>4.1666666666666664E-2</v>
      </c>
      <c r="R117" s="17">
        <v>0.10416666666666667</v>
      </c>
      <c r="S117" s="9" t="s">
        <v>783</v>
      </c>
      <c r="T117" s="242" t="s">
        <v>33</v>
      </c>
      <c r="U117" s="10" t="str">
        <f t="shared" si="46"/>
        <v>A</v>
      </c>
      <c r="V117" s="11" t="str">
        <f>VLOOKUP(T117,Codes!A$9:B$51,2,FALSE)</f>
        <v>Mauvaise dépose du complexe etiquette.</v>
      </c>
      <c r="W117" s="11"/>
      <c r="X117" s="11"/>
      <c r="Y117" s="11"/>
      <c r="Z117" s="11"/>
      <c r="AA117" s="81"/>
      <c r="AB117" s="37" t="str">
        <f t="shared" si="38"/>
        <v>faible</v>
      </c>
      <c r="AC117" s="37" t="str">
        <f t="shared" si="39"/>
        <v>fort</v>
      </c>
      <c r="AD117" s="37" t="str">
        <f t="shared" si="40"/>
        <v>Faible</v>
      </c>
      <c r="AE117" s="98" t="str">
        <f t="shared" si="35"/>
        <v>2</v>
      </c>
      <c r="AF117" s="261">
        <f t="shared" si="36"/>
        <v>1</v>
      </c>
      <c r="AG117" s="250" t="str">
        <f t="shared" si="32"/>
        <v>20141216684A7</v>
      </c>
      <c r="AH117" s="38" t="str">
        <f t="shared" si="42"/>
        <v>Action cloturée</v>
      </c>
      <c r="AI117" s="43" t="s">
        <v>419</v>
      </c>
      <c r="AJ117" s="18"/>
      <c r="AK117" s="9"/>
      <c r="AL117" s="18">
        <v>41880</v>
      </c>
      <c r="AM117" s="31">
        <f t="shared" si="44"/>
        <v>19</v>
      </c>
      <c r="AP117" s="31" t="e">
        <f>COUNTIF(#REF!,FALSE)</f>
        <v>#REF!</v>
      </c>
      <c r="AQ117">
        <f t="shared" si="37"/>
        <v>1</v>
      </c>
    </row>
    <row r="118" spans="1:43" ht="81.75" customHeight="1">
      <c r="A118" s="13">
        <v>114</v>
      </c>
      <c r="B118" s="6">
        <v>41858</v>
      </c>
      <c r="C118" s="7">
        <f t="shared" si="43"/>
        <v>8</v>
      </c>
      <c r="D118" s="7">
        <f t="shared" si="41"/>
        <v>2014</v>
      </c>
      <c r="E118" s="92">
        <v>1224003</v>
      </c>
      <c r="F118" s="14">
        <v>33837</v>
      </c>
      <c r="G118" s="15">
        <v>35203</v>
      </c>
      <c r="H118" s="15" t="s">
        <v>94</v>
      </c>
      <c r="I118" s="14" t="s">
        <v>167</v>
      </c>
      <c r="J118" s="14" t="s">
        <v>90</v>
      </c>
      <c r="K118" s="15" t="s">
        <v>765</v>
      </c>
      <c r="L118" s="9" t="s">
        <v>412</v>
      </c>
      <c r="M118" s="30">
        <v>54000</v>
      </c>
      <c r="N118" s="30">
        <v>110000</v>
      </c>
      <c r="O118" s="30">
        <v>54000</v>
      </c>
      <c r="P118" s="77">
        <f t="shared" si="34"/>
        <v>49.090909090909093</v>
      </c>
      <c r="Q118" s="17">
        <v>4.1666666666666664E-2</v>
      </c>
      <c r="R118" s="17">
        <v>8.3333333333333329E-2</v>
      </c>
      <c r="S118" s="9" t="s">
        <v>784</v>
      </c>
      <c r="T118" s="242" t="s">
        <v>33</v>
      </c>
      <c r="U118" s="10" t="str">
        <f t="shared" si="46"/>
        <v>A</v>
      </c>
      <c r="V118" s="11" t="str">
        <f>VLOOKUP(T118,Codes!A$9:B$51,2,FALSE)</f>
        <v>Mauvaise dépose du complexe etiquette.</v>
      </c>
      <c r="W118" s="11"/>
      <c r="X118" s="11"/>
      <c r="Y118" s="11"/>
      <c r="Z118" s="11"/>
      <c r="AA118" s="81"/>
      <c r="AB118" s="37" t="str">
        <f t="shared" si="38"/>
        <v>faible</v>
      </c>
      <c r="AC118" s="37" t="str">
        <f t="shared" si="39"/>
        <v>fort</v>
      </c>
      <c r="AD118" s="37" t="str">
        <f t="shared" si="40"/>
        <v>Faible</v>
      </c>
      <c r="AE118" s="98" t="str">
        <f t="shared" si="35"/>
        <v>2</v>
      </c>
      <c r="AF118" s="261">
        <f t="shared" si="36"/>
        <v>1</v>
      </c>
      <c r="AG118" s="250" t="str">
        <f t="shared" si="32"/>
        <v>20141224003A7</v>
      </c>
      <c r="AH118" s="38" t="str">
        <f t="shared" si="42"/>
        <v>Action cloturée</v>
      </c>
      <c r="AI118" s="43" t="s">
        <v>418</v>
      </c>
      <c r="AJ118" s="18"/>
      <c r="AK118" s="9"/>
      <c r="AL118" s="18">
        <v>41880</v>
      </c>
      <c r="AM118" s="31">
        <f t="shared" si="44"/>
        <v>17</v>
      </c>
      <c r="AP118" s="31" t="e">
        <f>COUNTIF(#REF!,FALSE)</f>
        <v>#REF!</v>
      </c>
      <c r="AQ118">
        <f t="shared" si="37"/>
        <v>1</v>
      </c>
    </row>
    <row r="119" spans="1:43" ht="57" customHeight="1">
      <c r="A119" s="13">
        <v>115</v>
      </c>
      <c r="B119" s="6">
        <v>41863</v>
      </c>
      <c r="C119" s="7">
        <f t="shared" si="43"/>
        <v>8</v>
      </c>
      <c r="D119" s="7">
        <f t="shared" si="41"/>
        <v>2014</v>
      </c>
      <c r="E119" s="92">
        <v>1112680</v>
      </c>
      <c r="F119" s="14">
        <v>30708</v>
      </c>
      <c r="G119" s="15">
        <v>32571</v>
      </c>
      <c r="H119" s="15" t="s">
        <v>46</v>
      </c>
      <c r="I119" s="14" t="s">
        <v>266</v>
      </c>
      <c r="J119" s="14" t="s">
        <v>90</v>
      </c>
      <c r="K119" s="15" t="s">
        <v>118</v>
      </c>
      <c r="L119" s="9" t="s">
        <v>413</v>
      </c>
      <c r="M119" s="30">
        <v>449</v>
      </c>
      <c r="N119" s="30">
        <v>113194</v>
      </c>
      <c r="O119" s="30">
        <v>70395</v>
      </c>
      <c r="P119" s="77">
        <f t="shared" si="34"/>
        <v>0.39666413414138557</v>
      </c>
      <c r="Q119" s="17">
        <v>1.0416666666666666E-2</v>
      </c>
      <c r="R119" s="17">
        <v>0.68333333333333324</v>
      </c>
      <c r="S119" s="9" t="s">
        <v>414</v>
      </c>
      <c r="T119" s="242" t="s">
        <v>415</v>
      </c>
      <c r="U119" s="10" t="str">
        <f t="shared" si="46"/>
        <v>A</v>
      </c>
      <c r="V119" s="11" t="str">
        <f>VLOOKUP(T119,Codes!A$9:B$51,2,FALSE)</f>
        <v>Défaut carte piste</v>
      </c>
      <c r="W119" s="11"/>
      <c r="X119" s="11"/>
      <c r="Y119" s="11"/>
      <c r="Z119" s="11"/>
      <c r="AA119" s="81"/>
      <c r="AB119" s="37" t="str">
        <f t="shared" si="38"/>
        <v>faible</v>
      </c>
      <c r="AC119" s="37" t="str">
        <f t="shared" si="39"/>
        <v>faible</v>
      </c>
      <c r="AD119" s="37" t="str">
        <f t="shared" si="40"/>
        <v>Faible</v>
      </c>
      <c r="AE119" s="98" t="str">
        <f t="shared" si="35"/>
        <v>2</v>
      </c>
      <c r="AF119" s="261">
        <f t="shared" si="36"/>
        <v>1</v>
      </c>
      <c r="AG119" s="250" t="str">
        <f t="shared" si="32"/>
        <v>20141112680A11</v>
      </c>
      <c r="AH119" s="38" t="str">
        <f t="shared" si="42"/>
        <v>Action cloturée</v>
      </c>
      <c r="AI119" s="43"/>
      <c r="AJ119" s="18">
        <v>41869</v>
      </c>
      <c r="AK119" s="9" t="s">
        <v>426</v>
      </c>
      <c r="AL119" s="18">
        <v>41872</v>
      </c>
      <c r="AM119" s="31">
        <f t="shared" si="44"/>
        <v>8</v>
      </c>
      <c r="AP119" s="31" t="e">
        <f>COUNTIF(#REF!,FALSE)</f>
        <v>#REF!</v>
      </c>
      <c r="AQ119">
        <f t="shared" si="37"/>
        <v>1</v>
      </c>
    </row>
    <row r="120" spans="1:43" ht="34.15" customHeight="1">
      <c r="A120" s="13">
        <v>116</v>
      </c>
      <c r="B120" s="6">
        <v>41865</v>
      </c>
      <c r="C120" s="7">
        <f t="shared" si="43"/>
        <v>8</v>
      </c>
      <c r="D120" s="7">
        <f t="shared" si="41"/>
        <v>2014</v>
      </c>
      <c r="E120" s="92">
        <v>1200300</v>
      </c>
      <c r="F120" s="14">
        <v>34479</v>
      </c>
      <c r="G120" s="15">
        <v>36322</v>
      </c>
      <c r="H120" s="15" t="s">
        <v>1143</v>
      </c>
      <c r="I120" s="14" t="s">
        <v>1645</v>
      </c>
      <c r="J120" s="14" t="s">
        <v>90</v>
      </c>
      <c r="K120" s="15" t="s">
        <v>134</v>
      </c>
      <c r="L120" s="9" t="s">
        <v>417</v>
      </c>
      <c r="M120" s="30">
        <v>10000</v>
      </c>
      <c r="N120" s="30">
        <v>10000</v>
      </c>
      <c r="O120" s="30">
        <v>10000</v>
      </c>
      <c r="P120" s="77">
        <f t="shared" si="34"/>
        <v>100</v>
      </c>
      <c r="Q120" s="17">
        <v>1.0416666666666666E-2</v>
      </c>
      <c r="R120" s="17">
        <v>1.0416666666666666E-2</v>
      </c>
      <c r="S120" s="9" t="s">
        <v>1722</v>
      </c>
      <c r="T120" s="242" t="s">
        <v>32</v>
      </c>
      <c r="U120" s="10" t="str">
        <f t="shared" si="46"/>
        <v>C</v>
      </c>
      <c r="V120" s="11" t="str">
        <f>VLOOKUP(T120,Codes!A$9:B$51,2,FALSE)</f>
        <v>produit déchiré, abimé dans l'emballage.</v>
      </c>
      <c r="W120" s="11"/>
      <c r="X120" s="11"/>
      <c r="Y120" s="11"/>
      <c r="Z120" s="11"/>
      <c r="AA120" s="81">
        <v>1</v>
      </c>
      <c r="AB120" s="37" t="str">
        <f t="shared" si="38"/>
        <v>faible</v>
      </c>
      <c r="AC120" s="37" t="str">
        <f t="shared" si="39"/>
        <v>fort</v>
      </c>
      <c r="AD120" s="37" t="str">
        <f t="shared" si="40"/>
        <v>Faible</v>
      </c>
      <c r="AE120" s="98" t="str">
        <f t="shared" si="35"/>
        <v>2</v>
      </c>
      <c r="AF120" s="261">
        <f t="shared" si="36"/>
        <v>1</v>
      </c>
      <c r="AG120" s="250" t="str">
        <f t="shared" si="32"/>
        <v>20141200300C7</v>
      </c>
      <c r="AH120" s="38" t="str">
        <f t="shared" si="42"/>
        <v>Action cloturée</v>
      </c>
      <c r="AI120" s="43"/>
      <c r="AJ120" s="18">
        <v>41869</v>
      </c>
      <c r="AK120" s="9" t="s">
        <v>317</v>
      </c>
      <c r="AL120" s="18">
        <v>41880</v>
      </c>
      <c r="AM120" s="31">
        <f t="shared" si="44"/>
        <v>12</v>
      </c>
      <c r="AP120" s="31" t="e">
        <f>COUNTIF(#REF!,FALSE)</f>
        <v>#REF!</v>
      </c>
      <c r="AQ120">
        <f t="shared" si="37"/>
        <v>1</v>
      </c>
    </row>
    <row r="121" spans="1:43" ht="66" customHeight="1">
      <c r="A121" s="13">
        <v>117</v>
      </c>
      <c r="B121" s="6">
        <v>41870</v>
      </c>
      <c r="C121" s="7">
        <f t="shared" si="43"/>
        <v>8</v>
      </c>
      <c r="D121" s="7">
        <f t="shared" si="41"/>
        <v>2014</v>
      </c>
      <c r="E121" s="92">
        <v>1226359</v>
      </c>
      <c r="F121" s="14">
        <v>30326</v>
      </c>
      <c r="G121" s="15" t="s">
        <v>275</v>
      </c>
      <c r="H121" s="15" t="s">
        <v>46</v>
      </c>
      <c r="I121" s="15" t="s">
        <v>1058</v>
      </c>
      <c r="J121" s="14" t="s">
        <v>90</v>
      </c>
      <c r="K121" s="15" t="s">
        <v>118</v>
      </c>
      <c r="L121" s="9" t="s">
        <v>421</v>
      </c>
      <c r="M121" s="30">
        <v>17</v>
      </c>
      <c r="N121" s="30">
        <v>132377</v>
      </c>
      <c r="O121" s="30">
        <v>132377</v>
      </c>
      <c r="P121" s="77">
        <f t="shared" si="34"/>
        <v>1.2842110034220446E-2</v>
      </c>
      <c r="Q121" s="17">
        <v>6.9444444444444441E-3</v>
      </c>
      <c r="R121" s="17">
        <v>0.20138888888888887</v>
      </c>
      <c r="S121" s="9" t="s">
        <v>422</v>
      </c>
      <c r="T121" s="242" t="s">
        <v>123</v>
      </c>
      <c r="U121" s="10" t="str">
        <f t="shared" si="46"/>
        <v>A</v>
      </c>
      <c r="V121" s="11" t="str">
        <f>VLOOKUP(T121,Codes!A$9:B$51,2,FALSE)</f>
        <v>Défaut carte visuel.</v>
      </c>
      <c r="W121" s="11"/>
      <c r="X121" s="11"/>
      <c r="Y121" s="11"/>
      <c r="Z121" s="11"/>
      <c r="AA121" s="81"/>
      <c r="AB121" s="37" t="str">
        <f t="shared" si="38"/>
        <v>faible</v>
      </c>
      <c r="AC121" s="37" t="str">
        <f t="shared" si="39"/>
        <v>faible</v>
      </c>
      <c r="AD121" s="37" t="str">
        <f t="shared" si="40"/>
        <v>Faible</v>
      </c>
      <c r="AE121" s="98" t="str">
        <f t="shared" si="35"/>
        <v>2</v>
      </c>
      <c r="AF121" s="261">
        <f t="shared" si="36"/>
        <v>1</v>
      </c>
      <c r="AG121" s="250" t="str">
        <f t="shared" si="32"/>
        <v>20141226359A10</v>
      </c>
      <c r="AH121" s="38" t="str">
        <f t="shared" si="42"/>
        <v>Action cloturée</v>
      </c>
      <c r="AI121" s="43" t="s">
        <v>429</v>
      </c>
      <c r="AJ121" s="18">
        <v>41870</v>
      </c>
      <c r="AK121" s="33" t="s">
        <v>1311</v>
      </c>
      <c r="AL121" s="18">
        <v>41880</v>
      </c>
      <c r="AM121" s="31">
        <f t="shared" si="44"/>
        <v>9</v>
      </c>
      <c r="AP121" s="31" t="e">
        <f>COUNTIF(#REF!,FALSE)</f>
        <v>#REF!</v>
      </c>
      <c r="AQ121">
        <f t="shared" si="37"/>
        <v>1</v>
      </c>
    </row>
    <row r="122" spans="1:43" ht="22.9" customHeight="1">
      <c r="A122" s="13">
        <v>118</v>
      </c>
      <c r="B122" s="6">
        <v>41863</v>
      </c>
      <c r="C122" s="7">
        <f t="shared" si="43"/>
        <v>8</v>
      </c>
      <c r="D122" s="7">
        <f t="shared" si="41"/>
        <v>2014</v>
      </c>
      <c r="E122" s="92">
        <v>1057735</v>
      </c>
      <c r="F122" s="14">
        <v>31311</v>
      </c>
      <c r="G122" s="15">
        <v>33518</v>
      </c>
      <c r="H122" s="15" t="s">
        <v>1647</v>
      </c>
      <c r="I122" s="14" t="s">
        <v>91</v>
      </c>
      <c r="J122" s="14" t="s">
        <v>90</v>
      </c>
      <c r="K122" s="15" t="s">
        <v>424</v>
      </c>
      <c r="L122" s="9" t="s">
        <v>423</v>
      </c>
      <c r="M122" s="30">
        <v>150</v>
      </c>
      <c r="N122" s="30">
        <v>57500</v>
      </c>
      <c r="O122" s="30">
        <v>34500</v>
      </c>
      <c r="P122" s="77">
        <f t="shared" si="34"/>
        <v>0.2608695652173913</v>
      </c>
      <c r="Q122" s="17">
        <v>4.1666666666666664E-2</v>
      </c>
      <c r="R122" s="17">
        <v>1.0416666666666666E-2</v>
      </c>
      <c r="S122" s="9" t="s">
        <v>425</v>
      </c>
      <c r="T122" s="242" t="s">
        <v>307</v>
      </c>
      <c r="U122" s="10" t="str">
        <f t="shared" si="46"/>
        <v>C</v>
      </c>
      <c r="V122" s="11" t="str">
        <f>VLOOKUP(T122,Codes!A$9:B$51,2,FALSE)</f>
        <v xml:space="preserve">Mauvais encollage </v>
      </c>
      <c r="W122" s="11"/>
      <c r="X122" s="11"/>
      <c r="Y122" s="11"/>
      <c r="Z122" s="11"/>
      <c r="AA122" s="81"/>
      <c r="AB122" s="37" t="str">
        <f t="shared" si="38"/>
        <v>faible</v>
      </c>
      <c r="AC122" s="37" t="str">
        <f t="shared" si="39"/>
        <v>faible</v>
      </c>
      <c r="AD122" s="37" t="str">
        <f t="shared" si="40"/>
        <v>Faible</v>
      </c>
      <c r="AE122" s="98" t="str">
        <f t="shared" si="35"/>
        <v>2</v>
      </c>
      <c r="AF122" s="261">
        <f t="shared" si="36"/>
        <v>2</v>
      </c>
      <c r="AG122" s="250" t="str">
        <f t="shared" si="32"/>
        <v>20141057735C13</v>
      </c>
      <c r="AH122" s="38" t="str">
        <f t="shared" si="42"/>
        <v>Action cloturée</v>
      </c>
      <c r="AI122" s="43"/>
      <c r="AJ122" s="18">
        <v>41870</v>
      </c>
      <c r="AK122" s="9" t="s">
        <v>317</v>
      </c>
      <c r="AL122" s="18">
        <v>41880</v>
      </c>
      <c r="AM122" s="31">
        <f t="shared" si="44"/>
        <v>14</v>
      </c>
      <c r="AP122" s="31" t="e">
        <f>COUNTIF(#REF!,FALSE)</f>
        <v>#REF!</v>
      </c>
      <c r="AQ122">
        <f t="shared" si="37"/>
        <v>2</v>
      </c>
    </row>
    <row r="123" spans="1:43" ht="34.15" customHeight="1">
      <c r="A123" s="13">
        <v>119</v>
      </c>
      <c r="B123" s="6">
        <v>41869</v>
      </c>
      <c r="C123" s="7">
        <f t="shared" si="43"/>
        <v>8</v>
      </c>
      <c r="D123" s="7">
        <f t="shared" si="41"/>
        <v>2014</v>
      </c>
      <c r="E123" s="92">
        <v>1150634</v>
      </c>
      <c r="F123" s="14">
        <v>34932</v>
      </c>
      <c r="G123" s="15">
        <v>36359</v>
      </c>
      <c r="H123" s="15" t="s">
        <v>1143</v>
      </c>
      <c r="I123" s="15" t="s">
        <v>1245</v>
      </c>
      <c r="J123" s="14" t="s">
        <v>103</v>
      </c>
      <c r="K123" s="15" t="s">
        <v>427</v>
      </c>
      <c r="L123" s="9" t="s">
        <v>39</v>
      </c>
      <c r="M123" s="30">
        <v>3</v>
      </c>
      <c r="N123" s="30">
        <v>1001</v>
      </c>
      <c r="O123" s="30">
        <v>1001</v>
      </c>
      <c r="P123" s="77">
        <f t="shared" si="34"/>
        <v>0.29970029970029971</v>
      </c>
      <c r="Q123" s="17">
        <v>1.0416666666666666E-2</v>
      </c>
      <c r="R123" s="17">
        <v>1.0416666666666666E-2</v>
      </c>
      <c r="S123" s="9" t="s">
        <v>428</v>
      </c>
      <c r="T123" s="242" t="s">
        <v>32</v>
      </c>
      <c r="U123" s="10" t="str">
        <f t="shared" si="46"/>
        <v>C</v>
      </c>
      <c r="V123" s="11" t="str">
        <f>VLOOKUP(T123,Codes!A$9:B$51,2,FALSE)</f>
        <v>produit déchiré, abimé dans l'emballage.</v>
      </c>
      <c r="W123" s="11"/>
      <c r="X123" s="11"/>
      <c r="Y123" s="11"/>
      <c r="Z123" s="11"/>
      <c r="AA123" s="81"/>
      <c r="AB123" s="37" t="str">
        <f t="shared" si="38"/>
        <v>faible</v>
      </c>
      <c r="AC123" s="37" t="str">
        <f t="shared" si="39"/>
        <v>faible</v>
      </c>
      <c r="AD123" s="37" t="str">
        <f t="shared" si="40"/>
        <v>Faible</v>
      </c>
      <c r="AE123" s="98" t="str">
        <f t="shared" si="35"/>
        <v>2</v>
      </c>
      <c r="AF123" s="261">
        <f t="shared" si="36"/>
        <v>3</v>
      </c>
      <c r="AG123" s="250" t="str">
        <f t="shared" si="32"/>
        <v>20141150634C7</v>
      </c>
      <c r="AH123" s="38" t="str">
        <f t="shared" si="42"/>
        <v>Action cloturée</v>
      </c>
      <c r="AI123" s="43"/>
      <c r="AJ123" s="18">
        <v>41872</v>
      </c>
      <c r="AK123" s="9" t="s">
        <v>317</v>
      </c>
      <c r="AL123" s="18">
        <v>41880</v>
      </c>
      <c r="AM123" s="31">
        <f t="shared" si="44"/>
        <v>10</v>
      </c>
      <c r="AP123" s="31" t="e">
        <f>COUNTIF(#REF!,FALSE)</f>
        <v>#REF!</v>
      </c>
      <c r="AQ123">
        <f t="shared" si="37"/>
        <v>3</v>
      </c>
    </row>
    <row r="124" spans="1:43" ht="78.75">
      <c r="A124" s="13">
        <v>120</v>
      </c>
      <c r="B124" s="6">
        <v>41878</v>
      </c>
      <c r="C124" s="7">
        <f t="shared" si="43"/>
        <v>8</v>
      </c>
      <c r="D124" s="7">
        <f t="shared" si="41"/>
        <v>2014</v>
      </c>
      <c r="E124" s="92">
        <v>1058587</v>
      </c>
      <c r="F124" s="15" t="s">
        <v>431</v>
      </c>
      <c r="G124" s="15" t="s">
        <v>432</v>
      </c>
      <c r="H124" s="15" t="s">
        <v>46</v>
      </c>
      <c r="I124" s="14" t="s">
        <v>91</v>
      </c>
      <c r="J124" s="14" t="s">
        <v>90</v>
      </c>
      <c r="K124" s="15" t="s">
        <v>363</v>
      </c>
      <c r="L124" s="9" t="s">
        <v>433</v>
      </c>
      <c r="M124" s="30">
        <v>230</v>
      </c>
      <c r="N124" s="30">
        <v>400</v>
      </c>
      <c r="O124" s="30">
        <v>280</v>
      </c>
      <c r="P124" s="77">
        <f t="shared" si="34"/>
        <v>57.5</v>
      </c>
      <c r="Q124" s="17">
        <v>4.1666666666666664E-2</v>
      </c>
      <c r="R124" s="17">
        <v>4.1666666666666664E-2</v>
      </c>
      <c r="S124" s="9" t="s">
        <v>785</v>
      </c>
      <c r="T124" s="242" t="s">
        <v>38</v>
      </c>
      <c r="U124" s="10" t="str">
        <f t="shared" si="46"/>
        <v>A</v>
      </c>
      <c r="V124" s="11" t="str">
        <f>VLOOKUP(T124,Codes!A$9:B$51,2,FALSE)</f>
        <v>Produit inadapté au processus (tension ruban, etc…)</v>
      </c>
      <c r="W124" s="11"/>
      <c r="X124" s="11"/>
      <c r="Y124" s="11"/>
      <c r="Z124" s="11"/>
      <c r="AA124" s="81"/>
      <c r="AB124" s="37" t="str">
        <f t="shared" si="38"/>
        <v>faible</v>
      </c>
      <c r="AC124" s="37" t="str">
        <f t="shared" si="39"/>
        <v>fort</v>
      </c>
      <c r="AD124" s="37" t="str">
        <f t="shared" si="40"/>
        <v>Faible</v>
      </c>
      <c r="AE124" s="98" t="str">
        <f t="shared" si="35"/>
        <v>2</v>
      </c>
      <c r="AF124" s="261">
        <f t="shared" si="36"/>
        <v>2</v>
      </c>
      <c r="AG124" s="250" t="str">
        <f t="shared" si="32"/>
        <v>20141058587A8</v>
      </c>
      <c r="AH124" s="38" t="str">
        <f t="shared" si="42"/>
        <v>Action cloturée</v>
      </c>
      <c r="AI124" s="43" t="s">
        <v>434</v>
      </c>
      <c r="AJ124" s="18">
        <v>41878</v>
      </c>
      <c r="AK124" s="9" t="s">
        <v>430</v>
      </c>
      <c r="AL124" s="18">
        <v>41880</v>
      </c>
      <c r="AM124" s="31">
        <f t="shared" si="44"/>
        <v>3</v>
      </c>
      <c r="AP124" s="31" t="e">
        <f>COUNTIF(#REF!,FALSE)</f>
        <v>#REF!</v>
      </c>
      <c r="AQ124">
        <f t="shared" si="37"/>
        <v>2</v>
      </c>
    </row>
    <row r="125" spans="1:43" ht="57" customHeight="1">
      <c r="A125" s="13">
        <v>121</v>
      </c>
      <c r="B125" s="6">
        <v>41877</v>
      </c>
      <c r="C125" s="7">
        <f t="shared" si="43"/>
        <v>8</v>
      </c>
      <c r="D125" s="7">
        <f t="shared" si="41"/>
        <v>2014</v>
      </c>
      <c r="E125" s="92">
        <v>1057738</v>
      </c>
      <c r="F125" s="14">
        <v>33568</v>
      </c>
      <c r="G125" s="15">
        <v>34594</v>
      </c>
      <c r="H125" s="15" t="s">
        <v>94</v>
      </c>
      <c r="I125" s="15" t="s">
        <v>410</v>
      </c>
      <c r="J125" s="14" t="s">
        <v>103</v>
      </c>
      <c r="K125" s="15" t="s">
        <v>435</v>
      </c>
      <c r="L125" s="9" t="s">
        <v>436</v>
      </c>
      <c r="M125" s="30">
        <v>10</v>
      </c>
      <c r="N125" s="30">
        <v>280000</v>
      </c>
      <c r="O125" s="30">
        <v>22000</v>
      </c>
      <c r="P125" s="77">
        <f t="shared" si="34"/>
        <v>3.5714285714285713E-3</v>
      </c>
      <c r="Q125" s="17">
        <v>0.125</v>
      </c>
      <c r="R125" s="17">
        <v>4.1666666666666664E-2</v>
      </c>
      <c r="S125" s="9" t="s">
        <v>1312</v>
      </c>
      <c r="T125" s="242" t="s">
        <v>36</v>
      </c>
      <c r="U125" s="10" t="str">
        <f t="shared" si="46"/>
        <v>A</v>
      </c>
      <c r="V125" s="11" t="str">
        <f>VLOOKUP(T125,Codes!A$9:B$51,2,FALSE)</f>
        <v xml:space="preserve">Absence ou manque de colle sur le produit </v>
      </c>
      <c r="W125" s="11"/>
      <c r="X125" s="11"/>
      <c r="Y125" s="11"/>
      <c r="Z125" s="11"/>
      <c r="AA125" s="81"/>
      <c r="AB125" s="37" t="str">
        <f t="shared" si="38"/>
        <v>faible</v>
      </c>
      <c r="AC125" s="37" t="str">
        <f t="shared" si="39"/>
        <v>faible</v>
      </c>
      <c r="AD125" s="37" t="str">
        <f t="shared" si="40"/>
        <v>Faible</v>
      </c>
      <c r="AE125" s="98" t="str">
        <f t="shared" si="35"/>
        <v>2</v>
      </c>
      <c r="AF125" s="261">
        <f t="shared" si="36"/>
        <v>1</v>
      </c>
      <c r="AG125" s="250" t="str">
        <f t="shared" si="32"/>
        <v>20141057738A1</v>
      </c>
      <c r="AH125" s="38" t="str">
        <f t="shared" si="42"/>
        <v>Action cloturée</v>
      </c>
      <c r="AI125" s="43" t="s">
        <v>438</v>
      </c>
      <c r="AJ125" s="18">
        <v>41878</v>
      </c>
      <c r="AK125" s="9" t="s">
        <v>437</v>
      </c>
      <c r="AL125" s="18">
        <v>41898</v>
      </c>
      <c r="AM125" s="31">
        <f t="shared" si="44"/>
        <v>16</v>
      </c>
      <c r="AP125" s="31" t="e">
        <f>COUNTIF(#REF!,FALSE)</f>
        <v>#REF!</v>
      </c>
      <c r="AQ125">
        <f t="shared" si="37"/>
        <v>1</v>
      </c>
    </row>
    <row r="126" spans="1:43" ht="57" customHeight="1">
      <c r="A126" s="13">
        <v>122</v>
      </c>
      <c r="B126" s="6">
        <v>41878</v>
      </c>
      <c r="C126" s="7">
        <f t="shared" si="43"/>
        <v>8</v>
      </c>
      <c r="D126" s="7">
        <f t="shared" si="41"/>
        <v>2014</v>
      </c>
      <c r="E126" s="92">
        <v>1233115</v>
      </c>
      <c r="F126" s="14">
        <v>33848</v>
      </c>
      <c r="G126" s="15">
        <v>35772</v>
      </c>
      <c r="H126" s="15" t="s">
        <v>94</v>
      </c>
      <c r="I126" s="14" t="s">
        <v>91</v>
      </c>
      <c r="J126" s="14" t="s">
        <v>90</v>
      </c>
      <c r="K126" s="15" t="s">
        <v>258</v>
      </c>
      <c r="L126" s="9" t="s">
        <v>95</v>
      </c>
      <c r="M126" s="79">
        <v>5000</v>
      </c>
      <c r="N126" s="30">
        <v>500000</v>
      </c>
      <c r="O126" s="30">
        <v>420000</v>
      </c>
      <c r="P126" s="77">
        <f t="shared" si="34"/>
        <v>1</v>
      </c>
      <c r="Q126" s="17">
        <v>0.125</v>
      </c>
      <c r="R126" s="17">
        <v>8.3333333333333329E-2</v>
      </c>
      <c r="S126" s="9" t="s">
        <v>439</v>
      </c>
      <c r="T126" s="242" t="s">
        <v>307</v>
      </c>
      <c r="U126" s="10" t="str">
        <f t="shared" si="46"/>
        <v>C</v>
      </c>
      <c r="V126" s="11" t="str">
        <f>VLOOKUP(T126,Codes!A$9:B$51,2,FALSE)</f>
        <v xml:space="preserve">Mauvais encollage </v>
      </c>
      <c r="W126" s="11"/>
      <c r="X126" s="11"/>
      <c r="Y126" s="11"/>
      <c r="Z126" s="11"/>
      <c r="AA126" s="81"/>
      <c r="AB126" s="37" t="str">
        <f t="shared" si="38"/>
        <v>faible</v>
      </c>
      <c r="AC126" s="37" t="str">
        <f t="shared" si="39"/>
        <v>faible</v>
      </c>
      <c r="AD126" s="37" t="str">
        <f t="shared" si="40"/>
        <v>Faible</v>
      </c>
      <c r="AE126" s="98" t="str">
        <f t="shared" si="35"/>
        <v>2</v>
      </c>
      <c r="AF126" s="261">
        <f t="shared" si="36"/>
        <v>1</v>
      </c>
      <c r="AG126" s="250" t="str">
        <f t="shared" si="32"/>
        <v>20141233115C13</v>
      </c>
      <c r="AH126" s="38" t="str">
        <f t="shared" si="42"/>
        <v>Action cloturée</v>
      </c>
      <c r="AI126" s="43" t="s">
        <v>440</v>
      </c>
      <c r="AJ126" s="18">
        <v>41878</v>
      </c>
      <c r="AK126" s="9" t="s">
        <v>441</v>
      </c>
      <c r="AL126" s="18">
        <v>41898</v>
      </c>
      <c r="AM126" s="31">
        <f t="shared" si="44"/>
        <v>15</v>
      </c>
      <c r="AP126" s="31" t="e">
        <f>COUNTIF(#REF!,FALSE)</f>
        <v>#REF!</v>
      </c>
      <c r="AQ126">
        <f t="shared" si="37"/>
        <v>1</v>
      </c>
    </row>
    <row r="127" spans="1:43" ht="34.15" customHeight="1">
      <c r="A127" s="13">
        <v>123</v>
      </c>
      <c r="B127" s="6">
        <v>41878</v>
      </c>
      <c r="C127" s="7">
        <f t="shared" si="43"/>
        <v>8</v>
      </c>
      <c r="D127" s="7">
        <f t="shared" si="41"/>
        <v>2014</v>
      </c>
      <c r="E127" s="92">
        <v>1057639</v>
      </c>
      <c r="F127" s="14">
        <v>33694</v>
      </c>
      <c r="G127" s="15">
        <v>35571</v>
      </c>
      <c r="H127" s="15" t="s">
        <v>1138</v>
      </c>
      <c r="I127" s="14" t="s">
        <v>158</v>
      </c>
      <c r="J127" s="14" t="s">
        <v>90</v>
      </c>
      <c r="K127" s="15" t="s">
        <v>134</v>
      </c>
      <c r="L127" s="9" t="s">
        <v>291</v>
      </c>
      <c r="M127" s="36">
        <v>200</v>
      </c>
      <c r="N127" s="30">
        <v>525000</v>
      </c>
      <c r="O127" s="30">
        <v>428000</v>
      </c>
      <c r="P127" s="77">
        <f t="shared" si="34"/>
        <v>3.8095238095238099E-2</v>
      </c>
      <c r="Q127" s="17">
        <v>2.0833333333333332E-2</v>
      </c>
      <c r="R127" s="17">
        <v>1.3888888888888888E-2</v>
      </c>
      <c r="S127" s="9" t="s">
        <v>442</v>
      </c>
      <c r="T127" s="242" t="s">
        <v>34</v>
      </c>
      <c r="U127" s="10" t="str">
        <f t="shared" si="46"/>
        <v>B</v>
      </c>
      <c r="V127" s="11" t="str">
        <f>VLOOKUP(T127,Codes!A$9:B$51,2,FALSE)</f>
        <v>Mauvaise qualité ou position des micro-perforations</v>
      </c>
      <c r="W127" s="11"/>
      <c r="X127" s="11"/>
      <c r="Y127" s="11"/>
      <c r="Z127" s="11"/>
      <c r="AA127" s="81"/>
      <c r="AB127" s="37" t="str">
        <f t="shared" si="38"/>
        <v>faible</v>
      </c>
      <c r="AC127" s="37" t="str">
        <f t="shared" si="39"/>
        <v>faible</v>
      </c>
      <c r="AD127" s="37" t="str">
        <f t="shared" si="40"/>
        <v>Faible</v>
      </c>
      <c r="AE127" s="98" t="str">
        <f t="shared" si="35"/>
        <v>2</v>
      </c>
      <c r="AF127" s="261">
        <f t="shared" si="36"/>
        <v>3</v>
      </c>
      <c r="AG127" s="250" t="str">
        <f t="shared" si="32"/>
        <v>20141057639B3</v>
      </c>
      <c r="AH127" s="38" t="str">
        <f t="shared" si="42"/>
        <v>Action cloturée</v>
      </c>
      <c r="AI127" s="43"/>
      <c r="AJ127" s="18">
        <v>41880</v>
      </c>
      <c r="AK127" s="9" t="s">
        <v>317</v>
      </c>
      <c r="AL127" s="18">
        <v>41880</v>
      </c>
      <c r="AM127" s="31">
        <f t="shared" si="44"/>
        <v>3</v>
      </c>
      <c r="AP127" s="31" t="e">
        <f>COUNTIF(#REF!,FALSE)</f>
        <v>#REF!</v>
      </c>
      <c r="AQ127">
        <f t="shared" si="37"/>
        <v>3</v>
      </c>
    </row>
    <row r="128" spans="1:43" ht="57" customHeight="1">
      <c r="A128" s="13">
        <v>124</v>
      </c>
      <c r="B128" s="6">
        <v>41879</v>
      </c>
      <c r="C128" s="7">
        <f t="shared" si="43"/>
        <v>8</v>
      </c>
      <c r="D128" s="7">
        <f t="shared" si="41"/>
        <v>2014</v>
      </c>
      <c r="E128" s="92">
        <v>1256518</v>
      </c>
      <c r="F128" s="14">
        <v>33386</v>
      </c>
      <c r="G128" s="15">
        <v>35096</v>
      </c>
      <c r="H128" s="15" t="s">
        <v>1138</v>
      </c>
      <c r="I128" s="14" t="s">
        <v>91</v>
      </c>
      <c r="J128" s="14" t="s">
        <v>90</v>
      </c>
      <c r="K128" s="15" t="s">
        <v>444</v>
      </c>
      <c r="L128" s="9" t="s">
        <v>443</v>
      </c>
      <c r="M128" s="36">
        <v>500</v>
      </c>
      <c r="N128" s="30">
        <v>252000</v>
      </c>
      <c r="O128" s="30">
        <v>28000</v>
      </c>
      <c r="P128" s="77">
        <f t="shared" si="34"/>
        <v>0.1984126984126984</v>
      </c>
      <c r="Q128" s="17">
        <v>1.0416666666666666E-2</v>
      </c>
      <c r="R128" s="17">
        <v>1.0416666666666666E-2</v>
      </c>
      <c r="S128" s="9" t="s">
        <v>1313</v>
      </c>
      <c r="T128" s="242" t="s">
        <v>38</v>
      </c>
      <c r="U128" s="10" t="str">
        <f t="shared" si="46"/>
        <v>A</v>
      </c>
      <c r="V128" s="11" t="str">
        <f>VLOOKUP(T128,Codes!A$9:B$51,2,FALSE)</f>
        <v>Produit inadapté au processus (tension ruban, etc…)</v>
      </c>
      <c r="W128" s="11"/>
      <c r="X128" s="11"/>
      <c r="Y128" s="11"/>
      <c r="Z128" s="11"/>
      <c r="AA128" s="81"/>
      <c r="AB128" s="37" t="str">
        <f t="shared" si="38"/>
        <v>faible</v>
      </c>
      <c r="AC128" s="37" t="str">
        <f t="shared" si="39"/>
        <v>faible</v>
      </c>
      <c r="AD128" s="37" t="str">
        <f t="shared" si="40"/>
        <v>Faible</v>
      </c>
      <c r="AE128" s="98" t="str">
        <f t="shared" si="35"/>
        <v>2</v>
      </c>
      <c r="AF128" s="261">
        <f t="shared" si="36"/>
        <v>1</v>
      </c>
      <c r="AG128" s="250" t="str">
        <f t="shared" si="32"/>
        <v>20141256518A8</v>
      </c>
      <c r="AH128" s="38" t="str">
        <f t="shared" si="42"/>
        <v>Action cloturée</v>
      </c>
      <c r="AI128" s="43" t="s">
        <v>450</v>
      </c>
      <c r="AJ128" s="18">
        <v>41880</v>
      </c>
      <c r="AK128" s="9" t="s">
        <v>449</v>
      </c>
      <c r="AL128" s="18">
        <v>41898</v>
      </c>
      <c r="AM128" s="31">
        <f t="shared" si="44"/>
        <v>14</v>
      </c>
      <c r="AP128" s="31" t="e">
        <f>COUNTIF(#REF!,FALSE)</f>
        <v>#REF!</v>
      </c>
      <c r="AQ128">
        <f t="shared" si="37"/>
        <v>1</v>
      </c>
    </row>
    <row r="129" spans="1:43" ht="22.9" customHeight="1">
      <c r="A129" s="13">
        <v>125</v>
      </c>
      <c r="B129" s="6">
        <v>41880</v>
      </c>
      <c r="C129" s="7">
        <f t="shared" si="43"/>
        <v>8</v>
      </c>
      <c r="D129" s="7">
        <f t="shared" si="41"/>
        <v>2014</v>
      </c>
      <c r="E129" s="92">
        <v>1181389</v>
      </c>
      <c r="F129" s="14">
        <v>33275</v>
      </c>
      <c r="G129" s="15">
        <v>35413</v>
      </c>
      <c r="H129" s="15" t="s">
        <v>1138</v>
      </c>
      <c r="I129" s="15" t="s">
        <v>689</v>
      </c>
      <c r="J129" s="14" t="s">
        <v>90</v>
      </c>
      <c r="K129" s="15" t="s">
        <v>134</v>
      </c>
      <c r="L129" s="9" t="s">
        <v>445</v>
      </c>
      <c r="M129" s="36">
        <v>200</v>
      </c>
      <c r="N129" s="30">
        <v>35000</v>
      </c>
      <c r="O129" s="30">
        <v>24500</v>
      </c>
      <c r="P129" s="77">
        <f t="shared" si="34"/>
        <v>0.5714285714285714</v>
      </c>
      <c r="Q129" s="17">
        <v>1.3888888888888888E-2</v>
      </c>
      <c r="R129" s="17">
        <v>2.0833333333333332E-2</v>
      </c>
      <c r="S129" s="9" t="s">
        <v>446</v>
      </c>
      <c r="T129" s="242" t="s">
        <v>32</v>
      </c>
      <c r="U129" s="10" t="str">
        <f t="shared" ref="U129:U145" si="47">+LEFT(T129,1)</f>
        <v>C</v>
      </c>
      <c r="V129" s="11" t="str">
        <f>VLOOKUP(T129,Codes!A$9:B$51,2,FALSE)</f>
        <v>produit déchiré, abimé dans l'emballage.</v>
      </c>
      <c r="W129" s="11"/>
      <c r="X129" s="11"/>
      <c r="Y129" s="11"/>
      <c r="Z129" s="11"/>
      <c r="AA129" s="81"/>
      <c r="AB129" s="37" t="str">
        <f t="shared" si="38"/>
        <v>faible</v>
      </c>
      <c r="AC129" s="37" t="str">
        <f t="shared" si="39"/>
        <v>faible</v>
      </c>
      <c r="AD129" s="37" t="str">
        <f t="shared" si="40"/>
        <v>Faible</v>
      </c>
      <c r="AE129" s="98" t="str">
        <f t="shared" si="35"/>
        <v>2</v>
      </c>
      <c r="AF129" s="261">
        <f t="shared" si="36"/>
        <v>1</v>
      </c>
      <c r="AG129" s="250" t="str">
        <f t="shared" si="32"/>
        <v>20141181389C7</v>
      </c>
      <c r="AH129" s="38" t="str">
        <f t="shared" si="42"/>
        <v>Action cloturée</v>
      </c>
      <c r="AI129" s="43"/>
      <c r="AJ129" s="18">
        <v>41880</v>
      </c>
      <c r="AK129" s="9" t="s">
        <v>317</v>
      </c>
      <c r="AL129" s="18">
        <v>41880</v>
      </c>
      <c r="AM129" s="31">
        <f t="shared" si="44"/>
        <v>1</v>
      </c>
      <c r="AP129" s="31" t="e">
        <f>COUNTIF(#REF!,FALSE)</f>
        <v>#REF!</v>
      </c>
      <c r="AQ129">
        <f t="shared" si="37"/>
        <v>1</v>
      </c>
    </row>
    <row r="130" spans="1:43" ht="22.9" customHeight="1">
      <c r="A130" s="13">
        <v>126</v>
      </c>
      <c r="B130" s="6">
        <v>41880</v>
      </c>
      <c r="C130" s="7">
        <f t="shared" si="43"/>
        <v>8</v>
      </c>
      <c r="D130" s="7">
        <f t="shared" si="41"/>
        <v>2014</v>
      </c>
      <c r="E130" s="92">
        <v>1057819</v>
      </c>
      <c r="F130" s="14">
        <v>34483</v>
      </c>
      <c r="G130" s="15">
        <v>140709</v>
      </c>
      <c r="H130" s="15" t="s">
        <v>1138</v>
      </c>
      <c r="I130" s="15" t="s">
        <v>410</v>
      </c>
      <c r="J130" s="14" t="s">
        <v>90</v>
      </c>
      <c r="K130" s="15" t="s">
        <v>572</v>
      </c>
      <c r="L130" s="9" t="s">
        <v>447</v>
      </c>
      <c r="M130" s="36">
        <v>3</v>
      </c>
      <c r="N130" s="30">
        <v>3000</v>
      </c>
      <c r="O130" s="30">
        <v>3000</v>
      </c>
      <c r="P130" s="77">
        <f t="shared" si="34"/>
        <v>0.1</v>
      </c>
      <c r="Q130" s="17">
        <v>2.0833333333333332E-2</v>
      </c>
      <c r="R130" s="17">
        <v>2.0833333333333332E-2</v>
      </c>
      <c r="S130" s="9" t="s">
        <v>448</v>
      </c>
      <c r="T130" s="242" t="s">
        <v>37</v>
      </c>
      <c r="U130" s="10" t="str">
        <f t="shared" si="47"/>
        <v>A</v>
      </c>
      <c r="V130" s="11" t="str">
        <f>VLOOKUP(T130,Codes!A$9:B$51,2,FALSE)</f>
        <v>Décalage de l'impression ou dépose de colle / BAT</v>
      </c>
      <c r="W130" s="11"/>
      <c r="X130" s="11"/>
      <c r="Y130" s="11"/>
      <c r="Z130" s="11"/>
      <c r="AA130" s="81"/>
      <c r="AB130" s="37" t="str">
        <f t="shared" si="38"/>
        <v>faible</v>
      </c>
      <c r="AC130" s="37" t="str">
        <f t="shared" si="39"/>
        <v>faible</v>
      </c>
      <c r="AD130" s="37" t="str">
        <f t="shared" si="40"/>
        <v>Faible</v>
      </c>
      <c r="AE130" s="98" t="str">
        <f t="shared" si="35"/>
        <v>2</v>
      </c>
      <c r="AF130" s="261">
        <f t="shared" si="36"/>
        <v>1</v>
      </c>
      <c r="AG130" s="250" t="str">
        <f t="shared" si="32"/>
        <v>20141057819A2</v>
      </c>
      <c r="AH130" s="38" t="str">
        <f t="shared" si="42"/>
        <v/>
      </c>
      <c r="AI130" s="43" t="s">
        <v>1314</v>
      </c>
      <c r="AJ130" s="18">
        <v>41880</v>
      </c>
      <c r="AK130" s="9" t="s">
        <v>1315</v>
      </c>
      <c r="AL130" s="18"/>
      <c r="AM130" s="31" t="str">
        <f t="shared" si="44"/>
        <v/>
      </c>
      <c r="AP130" s="31" t="e">
        <f>COUNTIF(#REF!,FALSE)</f>
        <v>#REF!</v>
      </c>
      <c r="AQ130">
        <f t="shared" si="37"/>
        <v>1</v>
      </c>
    </row>
    <row r="131" spans="1:43" ht="45.6" customHeight="1">
      <c r="A131" s="13">
        <v>127</v>
      </c>
      <c r="B131" s="6">
        <v>41887</v>
      </c>
      <c r="C131" s="7">
        <f t="shared" si="43"/>
        <v>9</v>
      </c>
      <c r="D131" s="7">
        <f t="shared" si="41"/>
        <v>2014</v>
      </c>
      <c r="E131" s="92">
        <v>1177965</v>
      </c>
      <c r="F131" s="14">
        <v>34021</v>
      </c>
      <c r="G131" s="15">
        <v>36308</v>
      </c>
      <c r="H131" s="15" t="s">
        <v>1138</v>
      </c>
      <c r="I131" s="15" t="s">
        <v>23</v>
      </c>
      <c r="J131" s="14" t="s">
        <v>90</v>
      </c>
      <c r="K131" s="15" t="s">
        <v>223</v>
      </c>
      <c r="L131" s="9" t="s">
        <v>154</v>
      </c>
      <c r="M131" s="36">
        <v>4000</v>
      </c>
      <c r="N131" s="30">
        <v>500000</v>
      </c>
      <c r="O131" s="30">
        <v>435000</v>
      </c>
      <c r="P131" s="77">
        <f t="shared" si="34"/>
        <v>0.8</v>
      </c>
      <c r="Q131" s="17">
        <v>4.1666666666666664E-2</v>
      </c>
      <c r="R131" s="17">
        <v>7.6388888888888895E-2</v>
      </c>
      <c r="S131" s="9" t="s">
        <v>451</v>
      </c>
      <c r="T131" s="242" t="s">
        <v>25</v>
      </c>
      <c r="U131" s="10" t="str">
        <f t="shared" si="47"/>
        <v>C</v>
      </c>
      <c r="V131" s="11" t="str">
        <f>VLOOKUP(T131,Codes!A$9:B$51,2,FALSE)</f>
        <v>Mauvaise impression sur le produit</v>
      </c>
      <c r="W131" s="11"/>
      <c r="X131" s="11"/>
      <c r="Y131" s="11"/>
      <c r="Z131" s="11"/>
      <c r="AA131" s="81"/>
      <c r="AB131" s="37" t="str">
        <f t="shared" si="38"/>
        <v>faible</v>
      </c>
      <c r="AC131" s="37" t="str">
        <f t="shared" si="39"/>
        <v>faible</v>
      </c>
      <c r="AD131" s="37" t="str">
        <f t="shared" si="40"/>
        <v>Faible</v>
      </c>
      <c r="AE131" s="98" t="str">
        <f t="shared" si="35"/>
        <v>2</v>
      </c>
      <c r="AF131" s="261">
        <f t="shared" si="36"/>
        <v>2</v>
      </c>
      <c r="AG131" s="250" t="str">
        <f t="shared" si="32"/>
        <v>20141177965C9</v>
      </c>
      <c r="AH131" s="38" t="str">
        <f t="shared" si="42"/>
        <v>Action cloturée</v>
      </c>
      <c r="AI131" s="43"/>
      <c r="AJ131" s="18">
        <v>41890</v>
      </c>
      <c r="AK131" s="9" t="s">
        <v>1316</v>
      </c>
      <c r="AL131" s="18">
        <v>41898</v>
      </c>
      <c r="AM131" s="31">
        <f t="shared" si="44"/>
        <v>8</v>
      </c>
      <c r="AP131" s="31" t="e">
        <f>COUNTIF(#REF!,FALSE)</f>
        <v>#REF!</v>
      </c>
      <c r="AQ131">
        <f t="shared" si="37"/>
        <v>2</v>
      </c>
    </row>
    <row r="132" spans="1:43" ht="84">
      <c r="A132" s="13">
        <v>128</v>
      </c>
      <c r="B132" s="6">
        <v>41886</v>
      </c>
      <c r="C132" s="7">
        <f t="shared" si="43"/>
        <v>9</v>
      </c>
      <c r="D132" s="7">
        <f t="shared" si="41"/>
        <v>2014</v>
      </c>
      <c r="E132" s="92">
        <v>1058587</v>
      </c>
      <c r="F132" s="14">
        <v>35040</v>
      </c>
      <c r="G132" s="15">
        <v>36655</v>
      </c>
      <c r="H132" s="15" t="s">
        <v>46</v>
      </c>
      <c r="I132" s="14" t="s">
        <v>91</v>
      </c>
      <c r="J132" s="14" t="s">
        <v>90</v>
      </c>
      <c r="K132" s="15" t="s">
        <v>363</v>
      </c>
      <c r="L132" s="9" t="s">
        <v>433</v>
      </c>
      <c r="M132" s="30">
        <v>50</v>
      </c>
      <c r="N132" s="30">
        <v>50</v>
      </c>
      <c r="O132" s="30">
        <v>50</v>
      </c>
      <c r="P132" s="77">
        <f t="shared" si="34"/>
        <v>100</v>
      </c>
      <c r="Q132" s="17">
        <v>1.0416666666666666E-2</v>
      </c>
      <c r="R132" s="17">
        <v>1.0416666666666666E-2</v>
      </c>
      <c r="S132" s="9" t="s">
        <v>786</v>
      </c>
      <c r="T132" s="242" t="s">
        <v>38</v>
      </c>
      <c r="U132" s="10" t="str">
        <f t="shared" si="47"/>
        <v>A</v>
      </c>
      <c r="V132" s="11" t="str">
        <f>VLOOKUP(T132,Codes!A$9:B$51,2,FALSE)</f>
        <v>Produit inadapté au processus (tension ruban, etc…)</v>
      </c>
      <c r="W132" s="11"/>
      <c r="X132" s="11"/>
      <c r="Y132" s="11"/>
      <c r="Z132" s="11"/>
      <c r="AA132" s="81"/>
      <c r="AB132" s="37" t="str">
        <f t="shared" si="38"/>
        <v>faible</v>
      </c>
      <c r="AC132" s="37" t="str">
        <f t="shared" si="39"/>
        <v>fort</v>
      </c>
      <c r="AD132" s="37" t="str">
        <f t="shared" si="40"/>
        <v>Faible</v>
      </c>
      <c r="AE132" s="98" t="str">
        <f t="shared" si="35"/>
        <v>2</v>
      </c>
      <c r="AF132" s="261">
        <f t="shared" si="36"/>
        <v>2</v>
      </c>
      <c r="AG132" s="250" t="str">
        <f t="shared" si="32"/>
        <v>20141058587A8</v>
      </c>
      <c r="AH132" s="38" t="str">
        <f t="shared" si="42"/>
        <v>Action cloturée</v>
      </c>
      <c r="AI132" s="43"/>
      <c r="AJ132" s="18">
        <v>41890</v>
      </c>
      <c r="AK132" s="9" t="s">
        <v>452</v>
      </c>
      <c r="AL132" s="18">
        <v>41898</v>
      </c>
      <c r="AM132" s="31">
        <f t="shared" si="44"/>
        <v>9</v>
      </c>
      <c r="AP132" s="31" t="e">
        <f>COUNTIF(#REF!,FALSE)</f>
        <v>#REF!</v>
      </c>
      <c r="AQ132">
        <f t="shared" si="37"/>
        <v>2</v>
      </c>
    </row>
    <row r="133" spans="1:43" ht="45.6" customHeight="1">
      <c r="A133" s="13">
        <v>129</v>
      </c>
      <c r="B133" s="6">
        <v>41892</v>
      </c>
      <c r="C133" s="7">
        <f t="shared" ref="C133:C164" si="48">MONTH(B133)</f>
        <v>9</v>
      </c>
      <c r="D133" s="7">
        <f t="shared" si="41"/>
        <v>2014</v>
      </c>
      <c r="E133" s="92">
        <v>1057639</v>
      </c>
      <c r="F133" s="14">
        <v>33694</v>
      </c>
      <c r="G133" s="15">
        <v>35571</v>
      </c>
      <c r="H133" s="15" t="s">
        <v>1647</v>
      </c>
      <c r="I133" s="14" t="s">
        <v>158</v>
      </c>
      <c r="J133" s="14" t="s">
        <v>90</v>
      </c>
      <c r="K133" s="15" t="s">
        <v>134</v>
      </c>
      <c r="L133" s="9" t="s">
        <v>291</v>
      </c>
      <c r="M133" s="36">
        <v>25000</v>
      </c>
      <c r="N133" s="30">
        <v>525000</v>
      </c>
      <c r="O133" s="30">
        <v>381500</v>
      </c>
      <c r="P133" s="77">
        <f t="shared" si="34"/>
        <v>4.7619047619047619</v>
      </c>
      <c r="Q133" s="17">
        <v>0.20833333333333334</v>
      </c>
      <c r="R133" s="17">
        <v>4.1666666666666664E-2</v>
      </c>
      <c r="S133" s="9" t="s">
        <v>1317</v>
      </c>
      <c r="T133" s="242" t="s">
        <v>34</v>
      </c>
      <c r="U133" s="10" t="str">
        <f t="shared" si="47"/>
        <v>B</v>
      </c>
      <c r="V133" s="11" t="str">
        <f>VLOOKUP(T133,Codes!A$9:B$51,2,FALSE)</f>
        <v>Mauvaise qualité ou position des micro-perforations</v>
      </c>
      <c r="W133" s="11"/>
      <c r="X133" s="11"/>
      <c r="Y133" s="11"/>
      <c r="Z133" s="11"/>
      <c r="AA133" s="81"/>
      <c r="AB133" s="37" t="str">
        <f t="shared" si="38"/>
        <v>faible</v>
      </c>
      <c r="AC133" s="37" t="str">
        <f t="shared" si="39"/>
        <v>fort</v>
      </c>
      <c r="AD133" s="37" t="str">
        <f t="shared" si="40"/>
        <v>Faible</v>
      </c>
      <c r="AE133" s="98" t="str">
        <f t="shared" si="35"/>
        <v>2</v>
      </c>
      <c r="AF133" s="261">
        <f t="shared" si="36"/>
        <v>3</v>
      </c>
      <c r="AG133" s="250" t="str">
        <f t="shared" ref="AG133:AG196" si="49">CONCATENATE(D133,E133,T133)</f>
        <v>20141057639B3</v>
      </c>
      <c r="AH133" s="38" t="str">
        <f t="shared" si="42"/>
        <v>Action cloturée</v>
      </c>
      <c r="AI133" s="43"/>
      <c r="AJ133" s="18">
        <v>41898</v>
      </c>
      <c r="AK133" s="9" t="s">
        <v>1318</v>
      </c>
      <c r="AL133" s="18">
        <v>41942</v>
      </c>
      <c r="AM133" s="31">
        <f t="shared" ref="AM133:AM164" si="50">IF(AL133&lt;&gt;0,NETWORKDAYS(B133,AL133),"")</f>
        <v>37</v>
      </c>
      <c r="AP133" s="31" t="e">
        <f>COUNTIF(#REF!,FALSE)</f>
        <v>#REF!</v>
      </c>
      <c r="AQ133">
        <f t="shared" si="37"/>
        <v>3</v>
      </c>
    </row>
    <row r="134" spans="1:43" ht="79.900000000000006" customHeight="1">
      <c r="A134" s="13">
        <v>130</v>
      </c>
      <c r="B134" s="6">
        <v>41893</v>
      </c>
      <c r="C134" s="7">
        <f t="shared" si="48"/>
        <v>9</v>
      </c>
      <c r="D134" s="7">
        <f t="shared" si="41"/>
        <v>2014</v>
      </c>
      <c r="E134" s="92">
        <v>1276686</v>
      </c>
      <c r="F134" s="15" t="s">
        <v>454</v>
      </c>
      <c r="G134" s="15" t="s">
        <v>279</v>
      </c>
      <c r="H134" s="15" t="s">
        <v>46</v>
      </c>
      <c r="I134" s="14" t="s">
        <v>117</v>
      </c>
      <c r="J134" s="14" t="s">
        <v>90</v>
      </c>
      <c r="K134" s="15" t="s">
        <v>118</v>
      </c>
      <c r="L134" s="9" t="s">
        <v>453</v>
      </c>
      <c r="M134" s="36">
        <v>15</v>
      </c>
      <c r="N134" s="30">
        <v>21279</v>
      </c>
      <c r="O134" s="30">
        <v>21279</v>
      </c>
      <c r="P134" s="77">
        <f t="shared" ref="P134:P197" si="51">IF(OR($T134="b4",$T134="b6",$T134="c8",$T134="c11",$T134="c10",$T134="c12",$T134="c14"),1,($M134/($N134/100)))</f>
        <v>7.0492034400112785E-2</v>
      </c>
      <c r="Q134" s="17">
        <v>1.0416666666666666E-2</v>
      </c>
      <c r="R134" s="17">
        <v>0.125</v>
      </c>
      <c r="S134" s="9" t="s">
        <v>455</v>
      </c>
      <c r="T134" s="242" t="s">
        <v>33</v>
      </c>
      <c r="U134" s="10" t="str">
        <f t="shared" si="47"/>
        <v>A</v>
      </c>
      <c r="V134" s="11" t="str">
        <f>VLOOKUP(T134,Codes!A$9:B$51,2,FALSE)</f>
        <v>Mauvaise dépose du complexe etiquette.</v>
      </c>
      <c r="W134" s="11"/>
      <c r="X134" s="11"/>
      <c r="Y134" s="11"/>
      <c r="Z134" s="11"/>
      <c r="AA134" s="81"/>
      <c r="AB134" s="37" t="str">
        <f t="shared" si="38"/>
        <v>faible</v>
      </c>
      <c r="AC134" s="37" t="str">
        <f t="shared" si="39"/>
        <v>faible</v>
      </c>
      <c r="AD134" s="37" t="str">
        <f t="shared" si="40"/>
        <v>Faible</v>
      </c>
      <c r="AE134" s="98" t="str">
        <f t="shared" ref="AE134:AE195" si="52">IF(AD134="Faible", "2", IF(AD134="Fort","5"))</f>
        <v>2</v>
      </c>
      <c r="AF134" s="261">
        <f t="shared" ref="AF134:AF197" si="53">COUNTIF($AG$5:$AG$1048576,AG134)</f>
        <v>1</v>
      </c>
      <c r="AG134" s="250" t="str">
        <f t="shared" si="49"/>
        <v>20141276686A7</v>
      </c>
      <c r="AH134" s="38" t="str">
        <f t="shared" si="42"/>
        <v>Action cloturée</v>
      </c>
      <c r="AI134" s="43"/>
      <c r="AJ134" s="18">
        <v>41898</v>
      </c>
      <c r="AK134" s="9" t="s">
        <v>466</v>
      </c>
      <c r="AL134" s="18">
        <v>41914</v>
      </c>
      <c r="AM134" s="31">
        <f t="shared" si="50"/>
        <v>16</v>
      </c>
      <c r="AP134" s="31" t="e">
        <f>COUNTIF(#REF!,FALSE)</f>
        <v>#REF!</v>
      </c>
      <c r="AQ134">
        <f t="shared" ref="AQ134:AQ197" si="54">COUNTIF($AG$5:$AG$1048576,AG134)</f>
        <v>1</v>
      </c>
    </row>
    <row r="135" spans="1:43" ht="125.45" customHeight="1">
      <c r="A135" s="13">
        <v>131</v>
      </c>
      <c r="B135" s="6">
        <v>41898</v>
      </c>
      <c r="C135" s="7">
        <f t="shared" si="48"/>
        <v>9</v>
      </c>
      <c r="D135" s="7">
        <f t="shared" si="41"/>
        <v>2014</v>
      </c>
      <c r="E135" s="92" t="s">
        <v>457</v>
      </c>
      <c r="F135" s="14"/>
      <c r="G135" s="15"/>
      <c r="H135" s="15" t="s">
        <v>46</v>
      </c>
      <c r="I135" s="14" t="s">
        <v>91</v>
      </c>
      <c r="J135" s="14" t="s">
        <v>90</v>
      </c>
      <c r="K135" s="15" t="s">
        <v>363</v>
      </c>
      <c r="L135" s="9" t="s">
        <v>456</v>
      </c>
      <c r="M135" s="36">
        <v>7</v>
      </c>
      <c r="N135" s="30">
        <v>300</v>
      </c>
      <c r="O135" s="30">
        <v>300</v>
      </c>
      <c r="P135" s="77">
        <f t="shared" si="51"/>
        <v>2.3333333333333335</v>
      </c>
      <c r="Q135" s="17">
        <v>8.3333333333333329E-2</v>
      </c>
      <c r="R135" s="17">
        <v>8.3333333333333329E-2</v>
      </c>
      <c r="S135" s="9" t="s">
        <v>458</v>
      </c>
      <c r="T135" s="242" t="s">
        <v>32</v>
      </c>
      <c r="U135" s="10" t="str">
        <f t="shared" si="47"/>
        <v>C</v>
      </c>
      <c r="V135" s="11" t="str">
        <f>VLOOKUP(T135,Codes!A$9:B$51,2,FALSE)</f>
        <v>produit déchiré, abimé dans l'emballage.</v>
      </c>
      <c r="W135" s="11"/>
      <c r="X135" s="11"/>
      <c r="Y135" s="11"/>
      <c r="Z135" s="11"/>
      <c r="AA135" s="81"/>
      <c r="AB135" s="37" t="str">
        <f t="shared" si="38"/>
        <v>faible</v>
      </c>
      <c r="AC135" s="37" t="str">
        <f t="shared" si="39"/>
        <v>faible</v>
      </c>
      <c r="AD135" s="37" t="str">
        <f t="shared" si="40"/>
        <v>Faible</v>
      </c>
      <c r="AE135" s="98" t="str">
        <f t="shared" si="52"/>
        <v>2</v>
      </c>
      <c r="AF135" s="261">
        <f t="shared" si="53"/>
        <v>1</v>
      </c>
      <c r="AG135" s="250" t="str">
        <f t="shared" si="49"/>
        <v>20141115195
1058572
1058575
1058539
1058569C7</v>
      </c>
      <c r="AH135" s="38" t="str">
        <f t="shared" si="42"/>
        <v>Action cloturée</v>
      </c>
      <c r="AI135" s="43" t="s">
        <v>470</v>
      </c>
      <c r="AJ135" s="18">
        <v>41898</v>
      </c>
      <c r="AK135" s="9" t="s">
        <v>1319</v>
      </c>
      <c r="AL135" s="18">
        <v>41942</v>
      </c>
      <c r="AM135" s="31">
        <f t="shared" si="50"/>
        <v>33</v>
      </c>
      <c r="AP135" s="31" t="e">
        <f>COUNTIF(#REF!,FALSE)</f>
        <v>#REF!</v>
      </c>
      <c r="AQ135">
        <f t="shared" si="54"/>
        <v>1</v>
      </c>
    </row>
    <row r="136" spans="1:43" ht="79.900000000000006" customHeight="1">
      <c r="A136" s="13">
        <v>132</v>
      </c>
      <c r="B136" s="6">
        <v>41900</v>
      </c>
      <c r="C136" s="7">
        <f t="shared" si="48"/>
        <v>9</v>
      </c>
      <c r="D136" s="7">
        <f t="shared" si="41"/>
        <v>2014</v>
      </c>
      <c r="E136" s="92">
        <v>1177965</v>
      </c>
      <c r="F136" s="14">
        <v>34021</v>
      </c>
      <c r="G136" s="15">
        <v>36308</v>
      </c>
      <c r="H136" s="15" t="s">
        <v>1647</v>
      </c>
      <c r="I136" s="15" t="s">
        <v>23</v>
      </c>
      <c r="J136" s="14" t="s">
        <v>90</v>
      </c>
      <c r="K136" s="15" t="s">
        <v>223</v>
      </c>
      <c r="L136" s="9" t="s">
        <v>154</v>
      </c>
      <c r="M136" s="36">
        <v>25000</v>
      </c>
      <c r="N136" s="30">
        <v>500000</v>
      </c>
      <c r="O136" s="30">
        <v>320000</v>
      </c>
      <c r="P136" s="77">
        <f t="shared" si="51"/>
        <v>5</v>
      </c>
      <c r="Q136" s="17">
        <v>0.16666666666666666</v>
      </c>
      <c r="R136" s="17">
        <v>4.1666666666666664E-2</v>
      </c>
      <c r="S136" s="9" t="s">
        <v>459</v>
      </c>
      <c r="T136" s="242" t="s">
        <v>34</v>
      </c>
      <c r="U136" s="10" t="str">
        <f t="shared" si="47"/>
        <v>B</v>
      </c>
      <c r="V136" s="11" t="str">
        <f>VLOOKUP(T136,Codes!A$9:B$51,2,FALSE)</f>
        <v>Mauvaise qualité ou position des micro-perforations</v>
      </c>
      <c r="W136" s="11"/>
      <c r="X136" s="11"/>
      <c r="Y136" s="11"/>
      <c r="Z136" s="11"/>
      <c r="AA136" s="81"/>
      <c r="AB136" s="37" t="str">
        <f t="shared" si="38"/>
        <v>faible</v>
      </c>
      <c r="AC136" s="37" t="str">
        <f t="shared" si="39"/>
        <v>fort</v>
      </c>
      <c r="AD136" s="37" t="str">
        <f t="shared" si="40"/>
        <v>Faible</v>
      </c>
      <c r="AE136" s="98" t="str">
        <f t="shared" si="52"/>
        <v>2</v>
      </c>
      <c r="AF136" s="261">
        <f t="shared" si="53"/>
        <v>2</v>
      </c>
      <c r="AG136" s="250" t="str">
        <f t="shared" si="49"/>
        <v>20141177965B3</v>
      </c>
      <c r="AH136" s="38" t="str">
        <f t="shared" si="42"/>
        <v>Action cloturée</v>
      </c>
      <c r="AI136" s="43"/>
      <c r="AJ136" s="18">
        <v>41900</v>
      </c>
      <c r="AK136" s="9" t="s">
        <v>1320</v>
      </c>
      <c r="AL136" s="18">
        <v>41912</v>
      </c>
      <c r="AM136" s="31">
        <f t="shared" si="50"/>
        <v>9</v>
      </c>
      <c r="AP136" s="31" t="e">
        <f>COUNTIF(#REF!,FALSE)</f>
        <v>#REF!</v>
      </c>
      <c r="AQ136">
        <f t="shared" si="54"/>
        <v>2</v>
      </c>
    </row>
    <row r="137" spans="1:43" ht="22.9" customHeight="1">
      <c r="A137" s="13">
        <v>133</v>
      </c>
      <c r="B137" s="6">
        <v>41901</v>
      </c>
      <c r="C137" s="7">
        <f t="shared" si="48"/>
        <v>9</v>
      </c>
      <c r="D137" s="7">
        <f t="shared" si="41"/>
        <v>2014</v>
      </c>
      <c r="E137" s="92">
        <v>1058059</v>
      </c>
      <c r="F137" s="14">
        <v>35422</v>
      </c>
      <c r="G137" s="15">
        <v>140919</v>
      </c>
      <c r="H137" s="15" t="s">
        <v>1143</v>
      </c>
      <c r="I137" s="14" t="s">
        <v>167</v>
      </c>
      <c r="J137" s="14" t="s">
        <v>103</v>
      </c>
      <c r="K137" s="15" t="s">
        <v>460</v>
      </c>
      <c r="L137" s="9" t="s">
        <v>461</v>
      </c>
      <c r="M137" s="36">
        <v>11400</v>
      </c>
      <c r="N137" s="30">
        <v>1400</v>
      </c>
      <c r="O137" s="30">
        <v>1400</v>
      </c>
      <c r="P137" s="77">
        <f t="shared" si="51"/>
        <v>1</v>
      </c>
      <c r="Q137" s="17">
        <v>1.0416666666666666E-2</v>
      </c>
      <c r="R137" s="17">
        <v>1.0416666666666666E-2</v>
      </c>
      <c r="S137" s="9" t="s">
        <v>462</v>
      </c>
      <c r="T137" s="242" t="s">
        <v>26</v>
      </c>
      <c r="U137" s="10" t="str">
        <f t="shared" si="47"/>
        <v>C</v>
      </c>
      <c r="V137" s="11" t="str">
        <f>VLOOKUP(T137,Codes!A$9:B$51,2,FALSE)</f>
        <v>Conditionnement inadapté</v>
      </c>
      <c r="W137" s="11"/>
      <c r="X137" s="11"/>
      <c r="Y137" s="11"/>
      <c r="Z137" s="11"/>
      <c r="AA137" s="81"/>
      <c r="AB137" s="37" t="str">
        <f t="shared" si="38"/>
        <v>faible</v>
      </c>
      <c r="AC137" s="37" t="str">
        <f t="shared" si="39"/>
        <v>faible</v>
      </c>
      <c r="AD137" s="37" t="str">
        <f t="shared" si="40"/>
        <v>Faible</v>
      </c>
      <c r="AE137" s="98" t="str">
        <f t="shared" si="52"/>
        <v>2</v>
      </c>
      <c r="AF137" s="261">
        <f t="shared" si="53"/>
        <v>1</v>
      </c>
      <c r="AG137" s="250" t="str">
        <f t="shared" si="49"/>
        <v>20141058059C8</v>
      </c>
      <c r="AH137" s="38" t="str">
        <f t="shared" si="42"/>
        <v>Action cloturée</v>
      </c>
      <c r="AI137" s="43"/>
      <c r="AJ137" s="18">
        <v>41901</v>
      </c>
      <c r="AK137" s="9" t="s">
        <v>314</v>
      </c>
      <c r="AL137" s="18">
        <v>41901</v>
      </c>
      <c r="AM137" s="31">
        <f t="shared" si="50"/>
        <v>1</v>
      </c>
      <c r="AP137" s="31" t="e">
        <f>COUNTIF(#REF!,FALSE)</f>
        <v>#REF!</v>
      </c>
      <c r="AQ137">
        <f t="shared" si="54"/>
        <v>1</v>
      </c>
    </row>
    <row r="138" spans="1:43" ht="34.15" customHeight="1">
      <c r="A138" s="13">
        <v>134</v>
      </c>
      <c r="B138" s="6">
        <v>41906</v>
      </c>
      <c r="C138" s="7">
        <f t="shared" si="48"/>
        <v>9</v>
      </c>
      <c r="D138" s="7">
        <f t="shared" si="41"/>
        <v>2014</v>
      </c>
      <c r="E138" s="92">
        <v>1206732</v>
      </c>
      <c r="F138" s="14">
        <v>35038</v>
      </c>
      <c r="G138" s="15">
        <v>36553</v>
      </c>
      <c r="H138" s="15" t="s">
        <v>1647</v>
      </c>
      <c r="I138" s="14" t="s">
        <v>158</v>
      </c>
      <c r="J138" s="14" t="s">
        <v>103</v>
      </c>
      <c r="K138" s="15" t="s">
        <v>159</v>
      </c>
      <c r="L138" s="9" t="s">
        <v>200</v>
      </c>
      <c r="M138" s="36"/>
      <c r="N138" s="30">
        <v>10600</v>
      </c>
      <c r="O138" s="30">
        <v>62</v>
      </c>
      <c r="P138" s="77">
        <f t="shared" si="51"/>
        <v>1</v>
      </c>
      <c r="Q138" s="17">
        <v>1.0416666666666666E-2</v>
      </c>
      <c r="R138" s="17">
        <v>1.0416666666666666E-2</v>
      </c>
      <c r="S138" s="9" t="s">
        <v>463</v>
      </c>
      <c r="T138" s="242" t="s">
        <v>27</v>
      </c>
      <c r="U138" s="10" t="str">
        <f t="shared" si="47"/>
        <v>C</v>
      </c>
      <c r="V138" s="11" t="str">
        <f>VLOOKUP(T138,Codes!A$9:B$51,2,FALSE)</f>
        <v>Manque tout ou partie des documents.</v>
      </c>
      <c r="W138" s="11"/>
      <c r="X138" s="11"/>
      <c r="Y138" s="11"/>
      <c r="Z138" s="11"/>
      <c r="AA138" s="81"/>
      <c r="AB138" s="37" t="str">
        <f t="shared" si="38"/>
        <v>faible</v>
      </c>
      <c r="AC138" s="37" t="str">
        <f t="shared" si="39"/>
        <v>faible</v>
      </c>
      <c r="AD138" s="37" t="str">
        <f t="shared" si="40"/>
        <v>Faible</v>
      </c>
      <c r="AE138" s="98" t="str">
        <f t="shared" si="52"/>
        <v>2</v>
      </c>
      <c r="AF138" s="261">
        <f t="shared" si="53"/>
        <v>2</v>
      </c>
      <c r="AG138" s="250" t="str">
        <f t="shared" si="49"/>
        <v>20141206732C10</v>
      </c>
      <c r="AH138" s="38" t="str">
        <f t="shared" si="42"/>
        <v>Action cloturée</v>
      </c>
      <c r="AI138" s="43"/>
      <c r="AJ138" s="18">
        <v>41908</v>
      </c>
      <c r="AK138" s="9" t="s">
        <v>317</v>
      </c>
      <c r="AL138" s="18">
        <v>41908</v>
      </c>
      <c r="AM138" s="31">
        <f t="shared" si="50"/>
        <v>3</v>
      </c>
      <c r="AP138" s="31" t="e">
        <f>COUNTIF(#REF!,FALSE)</f>
        <v>#REF!</v>
      </c>
      <c r="AQ138">
        <f t="shared" si="54"/>
        <v>2</v>
      </c>
    </row>
    <row r="139" spans="1:43" ht="34.15" customHeight="1">
      <c r="A139" s="13">
        <v>135</v>
      </c>
      <c r="B139" s="6">
        <v>41912</v>
      </c>
      <c r="C139" s="7">
        <f t="shared" si="48"/>
        <v>9</v>
      </c>
      <c r="D139" s="7">
        <f t="shared" si="41"/>
        <v>2014</v>
      </c>
      <c r="E139" s="92">
        <v>1058145</v>
      </c>
      <c r="F139" s="14">
        <v>31079</v>
      </c>
      <c r="G139" s="15">
        <v>31953</v>
      </c>
      <c r="H139" s="15" t="s">
        <v>1647</v>
      </c>
      <c r="I139" s="14" t="s">
        <v>387</v>
      </c>
      <c r="J139" s="14" t="s">
        <v>103</v>
      </c>
      <c r="K139" s="15"/>
      <c r="L139" s="9" t="s">
        <v>389</v>
      </c>
      <c r="M139" s="36">
        <v>8091</v>
      </c>
      <c r="N139" s="30">
        <v>250000</v>
      </c>
      <c r="O139" s="30">
        <v>204000</v>
      </c>
      <c r="P139" s="77">
        <f t="shared" si="51"/>
        <v>3.2364000000000002</v>
      </c>
      <c r="Q139" s="17" t="s">
        <v>467</v>
      </c>
      <c r="R139" s="17">
        <v>1.0416666666666666E-2</v>
      </c>
      <c r="S139" s="9" t="s">
        <v>468</v>
      </c>
      <c r="T139" s="242" t="s">
        <v>34</v>
      </c>
      <c r="U139" s="10" t="str">
        <f t="shared" si="47"/>
        <v>B</v>
      </c>
      <c r="V139" s="11" t="str">
        <f>VLOOKUP(T139,Codes!A$9:B$51,2,FALSE)</f>
        <v>Mauvaise qualité ou position des micro-perforations</v>
      </c>
      <c r="W139" s="11"/>
      <c r="X139" s="11"/>
      <c r="Y139" s="11"/>
      <c r="Z139" s="11"/>
      <c r="AA139" s="81"/>
      <c r="AB139" s="37" t="str">
        <f t="shared" ref="AB139:AB200" si="55">IF((AA139)&lt;=2,"faible","fort")</f>
        <v>faible</v>
      </c>
      <c r="AC139" s="37" t="str">
        <f t="shared" ref="AC139:AC181" si="56">IF((P139)&lt;=3,"faible","fort")</f>
        <v>fort</v>
      </c>
      <c r="AD139" s="37" t="str">
        <f t="shared" ref="AD139:AD200" si="57">IF(AND(AB139="Faible",AC139="Faible"),"Faible",IF(AND(AB139="Faible",AC139="Faible"),"Fort",IF(AND(AB139="Faible",AC139="Fort"),"Faible",IF(AND(AB139="Faible",AC139="Fort"),"Fort",IF(AND(AB139="Fort",AC139="Faible"),"Fort",IF(AND(AB139="Fort",AC139="Faible"),"Fort",IF(AND(AB139="Fort",AC139="Fort"),"Fort","Fort")))))))</f>
        <v>Faible</v>
      </c>
      <c r="AE139" s="98" t="str">
        <f t="shared" si="52"/>
        <v>2</v>
      </c>
      <c r="AF139" s="261">
        <f t="shared" si="53"/>
        <v>2</v>
      </c>
      <c r="AG139" s="250" t="str">
        <f t="shared" si="49"/>
        <v>20141058145B3</v>
      </c>
      <c r="AH139" s="38" t="str">
        <f t="shared" si="42"/>
        <v>Action cloturée</v>
      </c>
      <c r="AI139" s="43"/>
      <c r="AJ139" s="18">
        <v>41914</v>
      </c>
      <c r="AK139" s="9" t="s">
        <v>469</v>
      </c>
      <c r="AL139" s="18">
        <v>41914</v>
      </c>
      <c r="AM139" s="31">
        <f t="shared" si="50"/>
        <v>3</v>
      </c>
      <c r="AP139" s="31" t="e">
        <f>COUNTIF(#REF!,FALSE)</f>
        <v>#REF!</v>
      </c>
      <c r="AQ139">
        <f t="shared" si="54"/>
        <v>2</v>
      </c>
    </row>
    <row r="140" spans="1:43" ht="22.9" customHeight="1">
      <c r="A140" s="13">
        <v>136</v>
      </c>
      <c r="B140" s="6">
        <v>41904</v>
      </c>
      <c r="C140" s="7">
        <f t="shared" si="48"/>
        <v>9</v>
      </c>
      <c r="D140" s="7">
        <f>YEAR(B140)</f>
        <v>2014</v>
      </c>
      <c r="E140" s="16">
        <v>1058556</v>
      </c>
      <c r="F140" s="14">
        <v>3229</v>
      </c>
      <c r="G140" s="15">
        <v>35964</v>
      </c>
      <c r="H140" s="15" t="s">
        <v>1647</v>
      </c>
      <c r="I140" s="14" t="s">
        <v>91</v>
      </c>
      <c r="J140" s="14" t="s">
        <v>90</v>
      </c>
      <c r="K140" s="15" t="s">
        <v>318</v>
      </c>
      <c r="L140" s="9" t="s">
        <v>179</v>
      </c>
      <c r="M140" s="36"/>
      <c r="N140" s="30">
        <v>162000</v>
      </c>
      <c r="O140" s="30">
        <v>10800</v>
      </c>
      <c r="P140" s="77">
        <f t="shared" si="51"/>
        <v>0</v>
      </c>
      <c r="Q140" s="17">
        <v>6.25E-2</v>
      </c>
      <c r="R140" s="17">
        <v>1.0416666666666666E-2</v>
      </c>
      <c r="S140" s="9" t="s">
        <v>471</v>
      </c>
      <c r="T140" s="242" t="s">
        <v>41</v>
      </c>
      <c r="U140" s="10" t="str">
        <f t="shared" si="47"/>
        <v>C</v>
      </c>
      <c r="V140" s="11" t="str">
        <f>VLOOKUP(T140,Codes!A$9:B$51,2,FALSE)</f>
        <v>Produits collés entre eux</v>
      </c>
      <c r="W140" s="11"/>
      <c r="X140" s="11"/>
      <c r="Y140" s="11"/>
      <c r="Z140" s="11"/>
      <c r="AA140" s="81">
        <v>4</v>
      </c>
      <c r="AB140" s="37" t="str">
        <f t="shared" si="55"/>
        <v>fort</v>
      </c>
      <c r="AC140" s="37" t="str">
        <f t="shared" si="56"/>
        <v>faible</v>
      </c>
      <c r="AD140" s="37" t="str">
        <f t="shared" si="57"/>
        <v>Fort</v>
      </c>
      <c r="AE140" s="98" t="str">
        <f t="shared" si="52"/>
        <v>5</v>
      </c>
      <c r="AF140" s="261">
        <f t="shared" si="53"/>
        <v>2</v>
      </c>
      <c r="AG140" s="250" t="str">
        <f t="shared" si="49"/>
        <v>20141058556C3</v>
      </c>
      <c r="AH140" s="38" t="str">
        <f t="shared" si="42"/>
        <v>Action cloturée</v>
      </c>
      <c r="AI140" s="43"/>
      <c r="AJ140" s="18">
        <v>41914</v>
      </c>
      <c r="AK140" s="9" t="s">
        <v>314</v>
      </c>
      <c r="AL140" s="18">
        <v>41914</v>
      </c>
      <c r="AM140" s="31">
        <f t="shared" si="50"/>
        <v>9</v>
      </c>
      <c r="AP140" s="31" t="e">
        <f>COUNTIF(#REF!,FALSE)</f>
        <v>#REF!</v>
      </c>
      <c r="AQ140">
        <f t="shared" si="54"/>
        <v>2</v>
      </c>
    </row>
    <row r="141" spans="1:43" ht="22.9" customHeight="1">
      <c r="A141" s="13">
        <v>137</v>
      </c>
      <c r="B141" s="6">
        <v>41914</v>
      </c>
      <c r="C141" s="7">
        <f t="shared" si="48"/>
        <v>10</v>
      </c>
      <c r="D141" s="7">
        <f t="shared" si="41"/>
        <v>2014</v>
      </c>
      <c r="E141" s="92">
        <v>1194934</v>
      </c>
      <c r="F141" s="14"/>
      <c r="G141" s="15"/>
      <c r="H141" s="15"/>
      <c r="I141" s="14"/>
      <c r="J141" s="14" t="s">
        <v>90</v>
      </c>
      <c r="K141" s="15" t="s">
        <v>118</v>
      </c>
      <c r="L141" s="9" t="s">
        <v>472</v>
      </c>
      <c r="M141" s="36">
        <v>7</v>
      </c>
      <c r="N141" s="30">
        <v>300</v>
      </c>
      <c r="O141" s="30">
        <v>300</v>
      </c>
      <c r="P141" s="77">
        <f t="shared" si="51"/>
        <v>2.3333333333333335</v>
      </c>
      <c r="Q141" s="17">
        <v>1.3888888888888888E-2</v>
      </c>
      <c r="R141" s="17">
        <v>4.1666666666666664E-2</v>
      </c>
      <c r="S141" s="9" t="s">
        <v>473</v>
      </c>
      <c r="T141" s="242" t="s">
        <v>123</v>
      </c>
      <c r="U141" s="10" t="str">
        <f t="shared" si="47"/>
        <v>A</v>
      </c>
      <c r="V141" s="11" t="str">
        <f>VLOOKUP(T141,Codes!A$9:B$51,2,FALSE)</f>
        <v>Défaut carte visuel.</v>
      </c>
      <c r="W141" s="11"/>
      <c r="X141" s="11"/>
      <c r="Y141" s="11"/>
      <c r="Z141" s="11"/>
      <c r="AA141" s="81"/>
      <c r="AB141" s="37" t="str">
        <f t="shared" si="55"/>
        <v>faible</v>
      </c>
      <c r="AC141" s="37" t="str">
        <f t="shared" si="56"/>
        <v>faible</v>
      </c>
      <c r="AD141" s="37" t="str">
        <f t="shared" si="57"/>
        <v>Faible</v>
      </c>
      <c r="AE141" s="98" t="str">
        <f t="shared" si="52"/>
        <v>2</v>
      </c>
      <c r="AF141" s="261">
        <f t="shared" si="53"/>
        <v>1</v>
      </c>
      <c r="AG141" s="250" t="str">
        <f t="shared" si="49"/>
        <v>20141194934A10</v>
      </c>
      <c r="AH141" s="38" t="str">
        <f t="shared" si="42"/>
        <v>Action cloturée</v>
      </c>
      <c r="AI141" s="43" t="s">
        <v>474</v>
      </c>
      <c r="AJ141" s="18">
        <v>41914</v>
      </c>
      <c r="AK141" s="9" t="s">
        <v>475</v>
      </c>
      <c r="AL141" s="18">
        <v>41914</v>
      </c>
      <c r="AM141" s="31">
        <f t="shared" si="50"/>
        <v>1</v>
      </c>
      <c r="AP141" s="31" t="e">
        <f>COUNTIF(#REF!,FALSE)</f>
        <v>#REF!</v>
      </c>
      <c r="AQ141">
        <f t="shared" si="54"/>
        <v>1</v>
      </c>
    </row>
    <row r="142" spans="1:43" ht="22.9" customHeight="1">
      <c r="A142" s="13">
        <v>138</v>
      </c>
      <c r="B142" s="6">
        <v>41927</v>
      </c>
      <c r="C142" s="7">
        <f t="shared" si="48"/>
        <v>10</v>
      </c>
      <c r="D142" s="7">
        <f t="shared" si="41"/>
        <v>2014</v>
      </c>
      <c r="E142" s="92">
        <v>1320747</v>
      </c>
      <c r="F142" s="14">
        <v>35841</v>
      </c>
      <c r="G142" s="15">
        <v>141015</v>
      </c>
      <c r="H142" s="15" t="s">
        <v>1143</v>
      </c>
      <c r="I142" s="14" t="s">
        <v>476</v>
      </c>
      <c r="J142" s="14" t="s">
        <v>103</v>
      </c>
      <c r="K142" s="15" t="s">
        <v>477</v>
      </c>
      <c r="L142" s="9" t="s">
        <v>478</v>
      </c>
      <c r="M142" s="36">
        <v>50000</v>
      </c>
      <c r="N142" s="30">
        <v>50000</v>
      </c>
      <c r="O142" s="30">
        <v>50000</v>
      </c>
      <c r="P142" s="77">
        <f t="shared" si="51"/>
        <v>1</v>
      </c>
      <c r="Q142" s="17">
        <v>1.3888888888888888E-2</v>
      </c>
      <c r="R142" s="17">
        <v>6.9444444444444441E-3</v>
      </c>
      <c r="S142" s="9" t="s">
        <v>479</v>
      </c>
      <c r="T142" s="242" t="s">
        <v>26</v>
      </c>
      <c r="U142" s="10" t="str">
        <f t="shared" si="47"/>
        <v>C</v>
      </c>
      <c r="V142" s="11" t="str">
        <f>VLOOKUP(T142,Codes!A$9:B$51,2,FALSE)</f>
        <v>Conditionnement inadapté</v>
      </c>
      <c r="W142" s="11"/>
      <c r="X142" s="11"/>
      <c r="Y142" s="11"/>
      <c r="Z142" s="11"/>
      <c r="AA142" s="81"/>
      <c r="AB142" s="37" t="str">
        <f t="shared" si="55"/>
        <v>faible</v>
      </c>
      <c r="AC142" s="37" t="str">
        <f t="shared" si="56"/>
        <v>faible</v>
      </c>
      <c r="AD142" s="37" t="str">
        <f t="shared" si="57"/>
        <v>Faible</v>
      </c>
      <c r="AE142" s="98" t="str">
        <f t="shared" si="52"/>
        <v>2</v>
      </c>
      <c r="AF142" s="261">
        <f t="shared" si="53"/>
        <v>1</v>
      </c>
      <c r="AG142" s="250" t="str">
        <f t="shared" si="49"/>
        <v>20141320747C8</v>
      </c>
      <c r="AH142" s="38" t="str">
        <f t="shared" si="42"/>
        <v>Action cloturée</v>
      </c>
      <c r="AI142" s="43"/>
      <c r="AJ142" s="18">
        <v>41929</v>
      </c>
      <c r="AK142" s="9" t="s">
        <v>480</v>
      </c>
      <c r="AL142" s="18">
        <v>41929</v>
      </c>
      <c r="AM142" s="31">
        <f t="shared" si="50"/>
        <v>3</v>
      </c>
      <c r="AP142" s="31" t="e">
        <f>COUNTIF(#REF!,FALSE)</f>
        <v>#REF!</v>
      </c>
      <c r="AQ142">
        <f t="shared" si="54"/>
        <v>1</v>
      </c>
    </row>
    <row r="143" spans="1:43" ht="79.900000000000006" customHeight="1">
      <c r="A143" s="13">
        <v>139</v>
      </c>
      <c r="B143" s="6">
        <v>41933</v>
      </c>
      <c r="C143" s="7">
        <f t="shared" si="48"/>
        <v>10</v>
      </c>
      <c r="D143" s="7">
        <f t="shared" si="41"/>
        <v>2014</v>
      </c>
      <c r="E143" s="92">
        <v>1325836</v>
      </c>
      <c r="F143" s="14">
        <v>35875</v>
      </c>
      <c r="G143" s="15">
        <v>37446</v>
      </c>
      <c r="H143" s="15" t="s">
        <v>1138</v>
      </c>
      <c r="I143" s="14" t="s">
        <v>167</v>
      </c>
      <c r="J143" s="14" t="s">
        <v>103</v>
      </c>
      <c r="K143" s="15"/>
      <c r="L143" s="9" t="s">
        <v>481</v>
      </c>
      <c r="M143" s="36">
        <v>10000</v>
      </c>
      <c r="N143" s="30">
        <v>10000</v>
      </c>
      <c r="O143" s="30">
        <v>10000</v>
      </c>
      <c r="P143" s="77">
        <f t="shared" si="51"/>
        <v>100</v>
      </c>
      <c r="Q143" s="17">
        <v>6.9444444444444441E-3</v>
      </c>
      <c r="R143" s="17">
        <v>1.3888888888888888E-2</v>
      </c>
      <c r="S143" s="9" t="s">
        <v>482</v>
      </c>
      <c r="T143" s="242" t="s">
        <v>30</v>
      </c>
      <c r="U143" s="10" t="str">
        <f t="shared" si="47"/>
        <v>C</v>
      </c>
      <c r="V143" s="11" t="str">
        <f>VLOOKUP(T143,Codes!A$9:B$51,2,FALSE)</f>
        <v>Les documents d'accompagnement sont déformés</v>
      </c>
      <c r="W143" s="11"/>
      <c r="X143" s="11"/>
      <c r="Y143" s="11"/>
      <c r="Z143" s="11"/>
      <c r="AA143" s="81"/>
      <c r="AB143" s="37" t="str">
        <f t="shared" si="55"/>
        <v>faible</v>
      </c>
      <c r="AC143" s="37" t="str">
        <f t="shared" si="56"/>
        <v>fort</v>
      </c>
      <c r="AD143" s="37" t="str">
        <f t="shared" si="57"/>
        <v>Faible</v>
      </c>
      <c r="AE143" s="98" t="str">
        <f t="shared" si="52"/>
        <v>2</v>
      </c>
      <c r="AF143" s="261">
        <f t="shared" si="53"/>
        <v>2</v>
      </c>
      <c r="AG143" s="250" t="str">
        <f t="shared" si="49"/>
        <v>20141325836C2</v>
      </c>
      <c r="AH143" s="38" t="str">
        <f t="shared" si="42"/>
        <v>Action cloturée</v>
      </c>
      <c r="AI143" s="43" t="s">
        <v>486</v>
      </c>
      <c r="AJ143" s="18">
        <v>41933</v>
      </c>
      <c r="AK143" s="9" t="s">
        <v>497</v>
      </c>
      <c r="AL143" s="18">
        <v>41995</v>
      </c>
      <c r="AM143" s="31"/>
      <c r="AP143" s="31" t="e">
        <f>COUNTIF(#REF!,FALSE)</f>
        <v>#REF!</v>
      </c>
      <c r="AQ143">
        <f t="shared" si="54"/>
        <v>2</v>
      </c>
    </row>
    <row r="144" spans="1:43" ht="79.900000000000006" customHeight="1">
      <c r="A144" s="13">
        <v>140</v>
      </c>
      <c r="B144" s="6">
        <v>41933</v>
      </c>
      <c r="C144" s="7">
        <f t="shared" si="48"/>
        <v>10</v>
      </c>
      <c r="D144" s="7">
        <f t="shared" si="41"/>
        <v>2014</v>
      </c>
      <c r="E144" s="92">
        <v>1325836</v>
      </c>
      <c r="F144" s="14">
        <v>37450</v>
      </c>
      <c r="G144" s="15">
        <v>37450</v>
      </c>
      <c r="H144" s="15" t="s">
        <v>1138</v>
      </c>
      <c r="I144" s="14" t="s">
        <v>167</v>
      </c>
      <c r="J144" s="14" t="s">
        <v>103</v>
      </c>
      <c r="K144" s="15"/>
      <c r="L144" s="9" t="s">
        <v>484</v>
      </c>
      <c r="M144" s="36">
        <v>10000</v>
      </c>
      <c r="N144" s="30">
        <v>10000</v>
      </c>
      <c r="O144" s="30">
        <v>10000</v>
      </c>
      <c r="P144" s="77">
        <f t="shared" si="51"/>
        <v>100</v>
      </c>
      <c r="Q144" s="17">
        <v>6.9444444444444441E-3</v>
      </c>
      <c r="R144" s="17">
        <v>1.3888888888888888E-2</v>
      </c>
      <c r="S144" s="42" t="s">
        <v>482</v>
      </c>
      <c r="T144" s="242" t="s">
        <v>485</v>
      </c>
      <c r="U144" s="10" t="str">
        <f t="shared" si="47"/>
        <v>c</v>
      </c>
      <c r="V144" s="11" t="str">
        <f>VLOOKUP(T144,Codes!A$9:B$51,2,FALSE)</f>
        <v>Les documents d'accompagnement sont déformés</v>
      </c>
      <c r="W144" s="11"/>
      <c r="X144" s="11"/>
      <c r="Y144" s="11"/>
      <c r="Z144" s="11"/>
      <c r="AA144" s="81"/>
      <c r="AB144" s="37" t="str">
        <f t="shared" si="55"/>
        <v>faible</v>
      </c>
      <c r="AC144" s="37" t="str">
        <f t="shared" si="56"/>
        <v>fort</v>
      </c>
      <c r="AD144" s="37" t="str">
        <f t="shared" si="57"/>
        <v>Faible</v>
      </c>
      <c r="AE144" s="98" t="str">
        <f t="shared" si="52"/>
        <v>2</v>
      </c>
      <c r="AF144" s="261">
        <f t="shared" si="53"/>
        <v>2</v>
      </c>
      <c r="AG144" s="250" t="str">
        <f t="shared" si="49"/>
        <v>20141325836c2</v>
      </c>
      <c r="AH144" s="38" t="str">
        <f t="shared" si="42"/>
        <v>Action cloturée</v>
      </c>
      <c r="AI144" s="43" t="s">
        <v>487</v>
      </c>
      <c r="AJ144" s="18">
        <v>41933</v>
      </c>
      <c r="AK144" s="9" t="s">
        <v>497</v>
      </c>
      <c r="AL144" s="18">
        <v>41995</v>
      </c>
      <c r="AM144" s="31"/>
      <c r="AP144" s="31" t="e">
        <f>COUNTIF(#REF!,FALSE)</f>
        <v>#REF!</v>
      </c>
      <c r="AQ144">
        <f t="shared" si="54"/>
        <v>2</v>
      </c>
    </row>
    <row r="145" spans="1:43" ht="45.6" customHeight="1">
      <c r="A145" s="13">
        <v>141</v>
      </c>
      <c r="B145" s="6">
        <v>41933</v>
      </c>
      <c r="C145" s="7">
        <f t="shared" si="48"/>
        <v>10</v>
      </c>
      <c r="D145" s="7">
        <f t="shared" si="41"/>
        <v>2014</v>
      </c>
      <c r="E145" s="92">
        <v>1206732</v>
      </c>
      <c r="F145" s="14">
        <v>35666</v>
      </c>
      <c r="G145" s="15">
        <v>32276</v>
      </c>
      <c r="H145" s="15" t="s">
        <v>1647</v>
      </c>
      <c r="I145" s="14" t="s">
        <v>158</v>
      </c>
      <c r="J145" s="14" t="s">
        <v>103</v>
      </c>
      <c r="K145" s="15"/>
      <c r="L145" s="9" t="s">
        <v>200</v>
      </c>
      <c r="M145" s="36">
        <v>750</v>
      </c>
      <c r="N145" s="30">
        <v>16000</v>
      </c>
      <c r="O145" s="30">
        <v>11012</v>
      </c>
      <c r="P145" s="77">
        <f t="shared" si="51"/>
        <v>1</v>
      </c>
      <c r="Q145" s="17">
        <v>0.1388888888888889</v>
      </c>
      <c r="R145" s="17">
        <v>1.3888888888888888E-2</v>
      </c>
      <c r="S145" s="9" t="s">
        <v>1321</v>
      </c>
      <c r="T145" s="242" t="s">
        <v>27</v>
      </c>
      <c r="U145" s="10" t="str">
        <f t="shared" si="47"/>
        <v>C</v>
      </c>
      <c r="V145" s="11" t="str">
        <f>VLOOKUP(T145,Codes!A$9:B$51,2,FALSE)</f>
        <v>Manque tout ou partie des documents.</v>
      </c>
      <c r="W145" s="11"/>
      <c r="X145" s="11"/>
      <c r="Y145" s="11"/>
      <c r="Z145" s="11"/>
      <c r="AA145" s="81"/>
      <c r="AB145" s="37" t="str">
        <f t="shared" si="55"/>
        <v>faible</v>
      </c>
      <c r="AC145" s="37" t="str">
        <f t="shared" si="56"/>
        <v>faible</v>
      </c>
      <c r="AD145" s="37" t="str">
        <f t="shared" si="57"/>
        <v>Faible</v>
      </c>
      <c r="AE145" s="98" t="str">
        <f t="shared" si="52"/>
        <v>2</v>
      </c>
      <c r="AF145" s="261">
        <f t="shared" si="53"/>
        <v>2</v>
      </c>
      <c r="AG145" s="250" t="str">
        <f t="shared" si="49"/>
        <v>20141206732C10</v>
      </c>
      <c r="AH145" s="38" t="str">
        <f t="shared" si="42"/>
        <v>Action cloturée</v>
      </c>
      <c r="AI145" s="43"/>
      <c r="AJ145" s="18">
        <v>41933</v>
      </c>
      <c r="AK145" s="9" t="s">
        <v>488</v>
      </c>
      <c r="AL145" s="18">
        <v>41995</v>
      </c>
      <c r="AM145" s="31">
        <f t="shared" ref="AM145:AM208" si="58">IF(AL145&lt;&gt;0,NETWORKDAYS(B145,AL145),"")</f>
        <v>45</v>
      </c>
      <c r="AP145" s="31" t="e">
        <f>COUNTIF(#REF!,FALSE)</f>
        <v>#REF!</v>
      </c>
      <c r="AQ145">
        <f t="shared" si="54"/>
        <v>2</v>
      </c>
    </row>
    <row r="146" spans="1:43" ht="68.45" customHeight="1">
      <c r="A146" s="13">
        <v>142</v>
      </c>
      <c r="B146" s="6">
        <v>41934</v>
      </c>
      <c r="C146" s="7">
        <f t="shared" si="48"/>
        <v>10</v>
      </c>
      <c r="D146" s="7">
        <f t="shared" si="41"/>
        <v>2014</v>
      </c>
      <c r="E146" s="92">
        <v>1168963</v>
      </c>
      <c r="F146" s="14">
        <v>35706</v>
      </c>
      <c r="G146" s="15">
        <v>37326</v>
      </c>
      <c r="H146" s="15" t="s">
        <v>489</v>
      </c>
      <c r="I146" s="15" t="s">
        <v>410</v>
      </c>
      <c r="J146" s="14" t="s">
        <v>103</v>
      </c>
      <c r="K146" s="15"/>
      <c r="L146" s="9" t="s">
        <v>490</v>
      </c>
      <c r="M146" s="36">
        <v>3500</v>
      </c>
      <c r="N146" s="30">
        <v>5000</v>
      </c>
      <c r="O146" s="30">
        <v>3500</v>
      </c>
      <c r="P146" s="77">
        <f t="shared" si="51"/>
        <v>70</v>
      </c>
      <c r="Q146" s="17">
        <v>1.3888888888888888E-2</v>
      </c>
      <c r="R146" s="17">
        <v>2.0833333333333332E-2</v>
      </c>
      <c r="S146" s="9" t="s">
        <v>491</v>
      </c>
      <c r="T146" s="242" t="s">
        <v>30</v>
      </c>
      <c r="U146" s="10" t="str">
        <f t="shared" ref="U146:U182" si="59">+LEFT(T146,1)</f>
        <v>C</v>
      </c>
      <c r="V146" s="11" t="str">
        <f>VLOOKUP(T146,Codes!A$9:B$51,2,FALSE)</f>
        <v>Les documents d'accompagnement sont déformés</v>
      </c>
      <c r="W146" s="11"/>
      <c r="X146" s="11"/>
      <c r="Y146" s="11"/>
      <c r="Z146" s="11"/>
      <c r="AA146" s="81"/>
      <c r="AB146" s="37" t="str">
        <f t="shared" si="55"/>
        <v>faible</v>
      </c>
      <c r="AC146" s="37" t="str">
        <f t="shared" si="56"/>
        <v>fort</v>
      </c>
      <c r="AD146" s="37" t="str">
        <f t="shared" si="57"/>
        <v>Faible</v>
      </c>
      <c r="AE146" s="98" t="str">
        <f t="shared" si="52"/>
        <v>2</v>
      </c>
      <c r="AF146" s="261">
        <f t="shared" si="53"/>
        <v>1</v>
      </c>
      <c r="AG146" s="250" t="str">
        <f t="shared" si="49"/>
        <v>20141168963C2</v>
      </c>
      <c r="AH146" s="38" t="str">
        <f t="shared" si="42"/>
        <v>Action cloturée</v>
      </c>
      <c r="AI146" s="43"/>
      <c r="AJ146" s="18">
        <v>41934</v>
      </c>
      <c r="AK146" s="9" t="s">
        <v>483</v>
      </c>
      <c r="AL146" s="18">
        <v>41995</v>
      </c>
      <c r="AM146" s="31">
        <f t="shared" si="58"/>
        <v>44</v>
      </c>
      <c r="AP146" s="31" t="e">
        <f>COUNTIF(#REF!,FALSE)</f>
        <v>#REF!</v>
      </c>
      <c r="AQ146">
        <f t="shared" si="54"/>
        <v>1</v>
      </c>
    </row>
    <row r="147" spans="1:43" ht="68.45" customHeight="1">
      <c r="A147" s="13">
        <v>143</v>
      </c>
      <c r="B147" s="6">
        <v>41934</v>
      </c>
      <c r="C147" s="7">
        <f t="shared" si="48"/>
        <v>10</v>
      </c>
      <c r="D147" s="7">
        <f t="shared" si="41"/>
        <v>2014</v>
      </c>
      <c r="E147" s="92">
        <v>1198813</v>
      </c>
      <c r="F147" s="14">
        <v>35703</v>
      </c>
      <c r="G147" s="15">
        <v>37325</v>
      </c>
      <c r="H147" s="15" t="s">
        <v>489</v>
      </c>
      <c r="I147" s="15" t="s">
        <v>410</v>
      </c>
      <c r="J147" s="14" t="s">
        <v>103</v>
      </c>
      <c r="K147" s="15"/>
      <c r="L147" s="9" t="s">
        <v>492</v>
      </c>
      <c r="M147" s="36">
        <v>5000</v>
      </c>
      <c r="N147" s="30">
        <v>5000</v>
      </c>
      <c r="O147" s="30">
        <v>5000</v>
      </c>
      <c r="P147" s="77">
        <f t="shared" si="51"/>
        <v>100</v>
      </c>
      <c r="Q147" s="17">
        <v>1.3888888888888888E-2</v>
      </c>
      <c r="R147" s="17">
        <v>2.0833333333333332E-2</v>
      </c>
      <c r="S147" s="42" t="s">
        <v>491</v>
      </c>
      <c r="T147" s="242" t="s">
        <v>30</v>
      </c>
      <c r="U147" s="10" t="str">
        <f t="shared" si="59"/>
        <v>C</v>
      </c>
      <c r="V147" s="11" t="str">
        <f>VLOOKUP(T147,Codes!A$9:B$51,2,FALSE)</f>
        <v>Les documents d'accompagnement sont déformés</v>
      </c>
      <c r="W147" s="11"/>
      <c r="X147" s="11"/>
      <c r="Y147" s="11"/>
      <c r="Z147" s="11"/>
      <c r="AA147" s="81"/>
      <c r="AB147" s="37" t="str">
        <f t="shared" si="55"/>
        <v>faible</v>
      </c>
      <c r="AC147" s="37" t="str">
        <f t="shared" si="56"/>
        <v>fort</v>
      </c>
      <c r="AD147" s="37" t="str">
        <f t="shared" si="57"/>
        <v>Faible</v>
      </c>
      <c r="AE147" s="98" t="str">
        <f t="shared" si="52"/>
        <v>2</v>
      </c>
      <c r="AF147" s="261">
        <f t="shared" si="53"/>
        <v>1</v>
      </c>
      <c r="AG147" s="250" t="str">
        <f t="shared" si="49"/>
        <v>20141198813C2</v>
      </c>
      <c r="AH147" s="38" t="str">
        <f t="shared" si="42"/>
        <v>Action cloturée</v>
      </c>
      <c r="AI147" s="43"/>
      <c r="AJ147" s="18">
        <v>41934</v>
      </c>
      <c r="AK147" s="9" t="s">
        <v>483</v>
      </c>
      <c r="AL147" s="18">
        <v>41995</v>
      </c>
      <c r="AM147" s="31">
        <f t="shared" si="58"/>
        <v>44</v>
      </c>
      <c r="AP147" s="31" t="e">
        <f>COUNTIF(#REF!,FALSE)</f>
        <v>#REF!</v>
      </c>
      <c r="AQ147">
        <f t="shared" si="54"/>
        <v>1</v>
      </c>
    </row>
    <row r="148" spans="1:43" ht="68.45" customHeight="1">
      <c r="A148" s="13">
        <v>144</v>
      </c>
      <c r="B148" s="6">
        <v>41932</v>
      </c>
      <c r="C148" s="7">
        <f t="shared" si="48"/>
        <v>10</v>
      </c>
      <c r="D148" s="7">
        <f t="shared" si="41"/>
        <v>2014</v>
      </c>
      <c r="E148" s="92">
        <v>1190359</v>
      </c>
      <c r="F148" s="14">
        <v>33578</v>
      </c>
      <c r="G148" s="15">
        <v>34590</v>
      </c>
      <c r="H148" s="15" t="s">
        <v>1647</v>
      </c>
      <c r="I148" s="15" t="s">
        <v>1642</v>
      </c>
      <c r="J148" s="14" t="s">
        <v>103</v>
      </c>
      <c r="K148" s="15" t="s">
        <v>493</v>
      </c>
      <c r="L148" s="9" t="s">
        <v>494</v>
      </c>
      <c r="M148" s="36">
        <v>6000</v>
      </c>
      <c r="N148" s="30">
        <v>72500</v>
      </c>
      <c r="O148" s="30">
        <v>20000</v>
      </c>
      <c r="P148" s="77">
        <f t="shared" si="51"/>
        <v>8.2758620689655178</v>
      </c>
      <c r="Q148" s="17">
        <v>0.125</v>
      </c>
      <c r="R148" s="17">
        <v>2.0833333333333332E-2</v>
      </c>
      <c r="S148" s="42" t="s">
        <v>1322</v>
      </c>
      <c r="T148" s="242" t="s">
        <v>34</v>
      </c>
      <c r="U148" s="10" t="str">
        <f t="shared" si="59"/>
        <v>B</v>
      </c>
      <c r="V148" s="11" t="str">
        <f>VLOOKUP(T148,Codes!A$9:B$51,2,FALSE)</f>
        <v>Mauvaise qualité ou position des micro-perforations</v>
      </c>
      <c r="W148" s="11"/>
      <c r="X148" s="11"/>
      <c r="Y148" s="11"/>
      <c r="Z148" s="11"/>
      <c r="AA148" s="81"/>
      <c r="AB148" s="37" t="str">
        <f t="shared" si="55"/>
        <v>faible</v>
      </c>
      <c r="AC148" s="37" t="str">
        <f t="shared" si="56"/>
        <v>fort</v>
      </c>
      <c r="AD148" s="37" t="str">
        <f t="shared" si="57"/>
        <v>Faible</v>
      </c>
      <c r="AE148" s="98" t="str">
        <f t="shared" si="52"/>
        <v>2</v>
      </c>
      <c r="AF148" s="261">
        <f t="shared" si="53"/>
        <v>1</v>
      </c>
      <c r="AG148" s="250" t="str">
        <f t="shared" si="49"/>
        <v>20141190359B3</v>
      </c>
      <c r="AH148" s="38" t="str">
        <f t="shared" si="42"/>
        <v>Action cloturée</v>
      </c>
      <c r="AI148" s="43"/>
      <c r="AJ148" s="18">
        <v>41936</v>
      </c>
      <c r="AK148" s="9" t="s">
        <v>495</v>
      </c>
      <c r="AL148" s="18">
        <v>41995</v>
      </c>
      <c r="AM148" s="31">
        <f t="shared" si="58"/>
        <v>46</v>
      </c>
      <c r="AP148" s="31" t="e">
        <f>COUNTIF(#REF!,FALSE)</f>
        <v>#REF!</v>
      </c>
      <c r="AQ148">
        <f t="shared" si="54"/>
        <v>1</v>
      </c>
    </row>
    <row r="149" spans="1:43" ht="63" customHeight="1">
      <c r="A149" s="13">
        <v>145</v>
      </c>
      <c r="B149" s="6">
        <v>41922</v>
      </c>
      <c r="C149" s="7">
        <f t="shared" si="48"/>
        <v>10</v>
      </c>
      <c r="D149" s="7">
        <f t="shared" ref="D149:D181" si="60">YEAR(B149)</f>
        <v>2014</v>
      </c>
      <c r="E149" s="92">
        <v>1057735</v>
      </c>
      <c r="F149" s="14">
        <v>31311</v>
      </c>
      <c r="G149" s="15">
        <v>33518</v>
      </c>
      <c r="H149" s="15" t="s">
        <v>1647</v>
      </c>
      <c r="I149" s="15" t="s">
        <v>91</v>
      </c>
      <c r="J149" s="14" t="s">
        <v>90</v>
      </c>
      <c r="K149" s="15" t="s">
        <v>424</v>
      </c>
      <c r="L149" s="9" t="s">
        <v>423</v>
      </c>
      <c r="M149" s="36">
        <v>10</v>
      </c>
      <c r="N149" s="30">
        <v>67500</v>
      </c>
      <c r="O149" s="30">
        <v>1000</v>
      </c>
      <c r="P149" s="77">
        <f t="shared" si="51"/>
        <v>1.4814814814814815E-2</v>
      </c>
      <c r="Q149" s="17">
        <v>3.472222222222222E-3</v>
      </c>
      <c r="R149" s="17">
        <v>1.0416666666666666E-2</v>
      </c>
      <c r="S149" s="42" t="s">
        <v>496</v>
      </c>
      <c r="T149" s="242" t="s">
        <v>307</v>
      </c>
      <c r="U149" s="10" t="str">
        <f t="shared" si="59"/>
        <v>C</v>
      </c>
      <c r="V149" s="11" t="str">
        <f>VLOOKUP(T149,Codes!A$9:B$51,2,FALSE)</f>
        <v xml:space="preserve">Mauvais encollage </v>
      </c>
      <c r="W149" s="11"/>
      <c r="X149" s="11"/>
      <c r="Y149" s="11"/>
      <c r="Z149" s="11"/>
      <c r="AA149" s="81"/>
      <c r="AB149" s="37" t="str">
        <f t="shared" si="55"/>
        <v>faible</v>
      </c>
      <c r="AC149" s="37" t="str">
        <f t="shared" si="56"/>
        <v>faible</v>
      </c>
      <c r="AD149" s="37" t="str">
        <f t="shared" si="57"/>
        <v>Faible</v>
      </c>
      <c r="AE149" s="98" t="str">
        <f t="shared" si="52"/>
        <v>2</v>
      </c>
      <c r="AF149" s="261">
        <f t="shared" si="53"/>
        <v>2</v>
      </c>
      <c r="AG149" s="250" t="str">
        <f t="shared" si="49"/>
        <v>20141057735C13</v>
      </c>
      <c r="AH149" s="38" t="str">
        <f t="shared" si="42"/>
        <v>Action cloturée</v>
      </c>
      <c r="AI149" s="43"/>
      <c r="AJ149" s="18">
        <v>41936</v>
      </c>
      <c r="AK149" s="9" t="s">
        <v>1323</v>
      </c>
      <c r="AL149" s="18">
        <v>41942</v>
      </c>
      <c r="AM149" s="31">
        <f t="shared" si="58"/>
        <v>15</v>
      </c>
      <c r="AP149" s="31" t="e">
        <f>COUNTIF(#REF!,FALSE)</f>
        <v>#REF!</v>
      </c>
      <c r="AQ149">
        <f t="shared" si="54"/>
        <v>2</v>
      </c>
    </row>
    <row r="150" spans="1:43" ht="91.15" customHeight="1">
      <c r="A150" s="13">
        <v>146</v>
      </c>
      <c r="B150" s="6">
        <v>41933</v>
      </c>
      <c r="C150" s="7">
        <f t="shared" si="48"/>
        <v>10</v>
      </c>
      <c r="D150" s="7">
        <f t="shared" si="60"/>
        <v>2014</v>
      </c>
      <c r="E150" s="92">
        <v>1058579</v>
      </c>
      <c r="F150" s="14">
        <v>29473</v>
      </c>
      <c r="G150" s="15">
        <v>30257</v>
      </c>
      <c r="H150" s="15" t="s">
        <v>46</v>
      </c>
      <c r="I150" s="14" t="s">
        <v>387</v>
      </c>
      <c r="J150" s="14" t="s">
        <v>90</v>
      </c>
      <c r="K150" s="15" t="s">
        <v>114</v>
      </c>
      <c r="L150" s="15" t="s">
        <v>498</v>
      </c>
      <c r="M150" s="36"/>
      <c r="N150" s="30">
        <v>60</v>
      </c>
      <c r="O150" s="30">
        <v>20</v>
      </c>
      <c r="P150" s="77">
        <f t="shared" si="51"/>
        <v>0</v>
      </c>
      <c r="Q150" s="17">
        <v>8.3333333333333329E-2</v>
      </c>
      <c r="R150" s="17">
        <v>7.2916666666666671E-2</v>
      </c>
      <c r="S150" s="36" t="s">
        <v>499</v>
      </c>
      <c r="T150" s="242" t="s">
        <v>38</v>
      </c>
      <c r="U150" s="10" t="str">
        <f t="shared" si="59"/>
        <v>A</v>
      </c>
      <c r="V150" s="102" t="str">
        <f>VLOOKUP(T150,Codes!A$9:B$51,2,FALSE)</f>
        <v>Produit inadapté au processus (tension ruban, etc…)</v>
      </c>
      <c r="W150" s="102"/>
      <c r="X150" s="102"/>
      <c r="Y150" s="102"/>
      <c r="Z150" s="102"/>
      <c r="AA150" s="81"/>
      <c r="AB150" s="37" t="str">
        <f t="shared" si="55"/>
        <v>faible</v>
      </c>
      <c r="AC150" s="37" t="str">
        <f t="shared" si="56"/>
        <v>faible</v>
      </c>
      <c r="AD150" s="37" t="str">
        <f t="shared" si="57"/>
        <v>Faible</v>
      </c>
      <c r="AE150" s="98" t="str">
        <f t="shared" si="52"/>
        <v>2</v>
      </c>
      <c r="AF150" s="261">
        <f t="shared" si="53"/>
        <v>1</v>
      </c>
      <c r="AG150" s="250" t="str">
        <f t="shared" si="49"/>
        <v>20141058579A8</v>
      </c>
      <c r="AH150" s="38" t="str">
        <f t="shared" si="42"/>
        <v/>
      </c>
      <c r="AI150" s="43"/>
      <c r="AJ150" s="18">
        <v>41933</v>
      </c>
      <c r="AK150" s="15" t="s">
        <v>541</v>
      </c>
      <c r="AL150" s="18"/>
      <c r="AM150" s="31" t="str">
        <f t="shared" si="58"/>
        <v/>
      </c>
      <c r="AP150" s="31" t="e">
        <f>COUNTIF(#REF!,FALSE)</f>
        <v>#REF!</v>
      </c>
      <c r="AQ150">
        <f t="shared" si="54"/>
        <v>1</v>
      </c>
    </row>
    <row r="151" spans="1:43" ht="79.900000000000006" customHeight="1">
      <c r="A151" s="13">
        <v>147</v>
      </c>
      <c r="B151" s="6">
        <v>41922</v>
      </c>
      <c r="C151" s="7">
        <f t="shared" si="48"/>
        <v>10</v>
      </c>
      <c r="D151" s="7">
        <f t="shared" si="60"/>
        <v>2014</v>
      </c>
      <c r="E151" s="92">
        <v>1177965</v>
      </c>
      <c r="F151" s="14">
        <v>34021</v>
      </c>
      <c r="G151" s="15">
        <v>36308</v>
      </c>
      <c r="H151" s="15" t="s">
        <v>1647</v>
      </c>
      <c r="I151" s="15" t="s">
        <v>23</v>
      </c>
      <c r="J151" s="14" t="s">
        <v>90</v>
      </c>
      <c r="K151" s="15" t="s">
        <v>223</v>
      </c>
      <c r="L151" s="9" t="s">
        <v>154</v>
      </c>
      <c r="M151" s="36">
        <v>16000</v>
      </c>
      <c r="N151" s="30">
        <v>500000</v>
      </c>
      <c r="O151" s="30">
        <v>24000</v>
      </c>
      <c r="P151" s="77">
        <f t="shared" si="51"/>
        <v>3.2</v>
      </c>
      <c r="Q151" s="17">
        <v>0.125</v>
      </c>
      <c r="R151" s="17">
        <v>2.0833333333333332E-2</v>
      </c>
      <c r="S151" s="42" t="s">
        <v>500</v>
      </c>
      <c r="T151" s="242" t="s">
        <v>34</v>
      </c>
      <c r="U151" s="10" t="str">
        <f t="shared" si="59"/>
        <v>B</v>
      </c>
      <c r="V151" s="11" t="str">
        <f>VLOOKUP(T151,Codes!A$9:B$51,2,FALSE)</f>
        <v>Mauvaise qualité ou position des micro-perforations</v>
      </c>
      <c r="W151" s="11"/>
      <c r="X151" s="11"/>
      <c r="Y151" s="11"/>
      <c r="Z151" s="11"/>
      <c r="AA151" s="81"/>
      <c r="AB151" s="37" t="str">
        <f t="shared" si="55"/>
        <v>faible</v>
      </c>
      <c r="AC151" s="37" t="str">
        <f t="shared" si="56"/>
        <v>fort</v>
      </c>
      <c r="AD151" s="37" t="str">
        <f t="shared" si="57"/>
        <v>Faible</v>
      </c>
      <c r="AE151" s="98" t="str">
        <f t="shared" si="52"/>
        <v>2</v>
      </c>
      <c r="AF151" s="261">
        <f t="shared" si="53"/>
        <v>2</v>
      </c>
      <c r="AG151" s="250" t="str">
        <f t="shared" si="49"/>
        <v>20141177965B3</v>
      </c>
      <c r="AH151" s="38" t="str">
        <f t="shared" si="42"/>
        <v>Action cloturée</v>
      </c>
      <c r="AI151" s="43"/>
      <c r="AJ151" s="18">
        <v>41941</v>
      </c>
      <c r="AK151" s="9" t="s">
        <v>1320</v>
      </c>
      <c r="AL151" s="18">
        <v>41947</v>
      </c>
      <c r="AM151" s="31">
        <f t="shared" si="58"/>
        <v>18</v>
      </c>
      <c r="AP151" s="31" t="e">
        <f>COUNTIF(#REF!,FALSE)</f>
        <v>#REF!</v>
      </c>
      <c r="AQ151">
        <f t="shared" si="54"/>
        <v>2</v>
      </c>
    </row>
    <row r="152" spans="1:43" ht="56.25">
      <c r="A152" s="13">
        <v>148</v>
      </c>
      <c r="B152" s="6">
        <v>41942</v>
      </c>
      <c r="C152" s="7">
        <f t="shared" si="48"/>
        <v>10</v>
      </c>
      <c r="D152" s="7">
        <f t="shared" si="60"/>
        <v>2014</v>
      </c>
      <c r="E152" s="92">
        <v>1058582</v>
      </c>
      <c r="F152" s="14">
        <v>34113</v>
      </c>
      <c r="G152" s="15">
        <v>35424</v>
      </c>
      <c r="H152" s="15" t="s">
        <v>46</v>
      </c>
      <c r="I152" s="14" t="s">
        <v>91</v>
      </c>
      <c r="J152" s="14" t="s">
        <v>90</v>
      </c>
      <c r="K152" s="15" t="s">
        <v>363</v>
      </c>
      <c r="L152" s="9" t="s">
        <v>383</v>
      </c>
      <c r="M152" s="36">
        <v>11</v>
      </c>
      <c r="N152" s="30">
        <v>288</v>
      </c>
      <c r="O152" s="30">
        <v>48</v>
      </c>
      <c r="P152" s="77">
        <f t="shared" si="51"/>
        <v>3.8194444444444446</v>
      </c>
      <c r="Q152" s="17">
        <v>3.8194444444444441E-2</v>
      </c>
      <c r="R152" s="17">
        <v>1.0416666666666666E-2</v>
      </c>
      <c r="S152" s="42" t="s">
        <v>501</v>
      </c>
      <c r="T152" s="242" t="s">
        <v>38</v>
      </c>
      <c r="U152" s="10" t="str">
        <f t="shared" si="59"/>
        <v>A</v>
      </c>
      <c r="V152" s="11" t="str">
        <f>VLOOKUP(T152,Codes!A$9:B$51,2,FALSE)</f>
        <v>Produit inadapté au processus (tension ruban, etc…)</v>
      </c>
      <c r="W152" s="11"/>
      <c r="X152" s="11"/>
      <c r="Y152" s="11"/>
      <c r="Z152" s="11"/>
      <c r="AA152" s="81"/>
      <c r="AB152" s="37" t="str">
        <f t="shared" si="55"/>
        <v>faible</v>
      </c>
      <c r="AC152" s="37" t="str">
        <f t="shared" si="56"/>
        <v>fort</v>
      </c>
      <c r="AD152" s="37" t="str">
        <f t="shared" si="57"/>
        <v>Faible</v>
      </c>
      <c r="AE152" s="98" t="str">
        <f t="shared" si="52"/>
        <v>2</v>
      </c>
      <c r="AF152" s="261">
        <f t="shared" si="53"/>
        <v>2</v>
      </c>
      <c r="AG152" s="250" t="str">
        <f t="shared" si="49"/>
        <v>20141058582A8</v>
      </c>
      <c r="AH152" s="38" t="str">
        <f t="shared" si="42"/>
        <v/>
      </c>
      <c r="AI152" s="43" t="s">
        <v>503</v>
      </c>
      <c r="AJ152" s="18">
        <v>41942</v>
      </c>
      <c r="AK152" s="9" t="s">
        <v>502</v>
      </c>
      <c r="AL152" s="18"/>
      <c r="AM152" s="31" t="str">
        <f t="shared" si="58"/>
        <v/>
      </c>
      <c r="AP152" s="31" t="e">
        <f>COUNTIF(#REF!,FALSE)</f>
        <v>#REF!</v>
      </c>
      <c r="AQ152">
        <f t="shared" si="54"/>
        <v>2</v>
      </c>
    </row>
    <row r="153" spans="1:43" ht="56.25">
      <c r="A153" s="13">
        <v>149</v>
      </c>
      <c r="B153" s="6">
        <v>41942</v>
      </c>
      <c r="C153" s="7">
        <f t="shared" si="48"/>
        <v>10</v>
      </c>
      <c r="D153" s="7">
        <f t="shared" si="60"/>
        <v>2014</v>
      </c>
      <c r="E153" s="92">
        <v>1058538</v>
      </c>
      <c r="F153" s="14">
        <v>15542</v>
      </c>
      <c r="G153" s="15">
        <v>15364</v>
      </c>
      <c r="H153" s="15" t="s">
        <v>46</v>
      </c>
      <c r="I153" s="14" t="s">
        <v>91</v>
      </c>
      <c r="J153" s="14" t="s">
        <v>90</v>
      </c>
      <c r="K153" s="15" t="s">
        <v>363</v>
      </c>
      <c r="L153" s="9" t="s">
        <v>504</v>
      </c>
      <c r="M153" s="36">
        <v>1</v>
      </c>
      <c r="N153" s="30">
        <v>16</v>
      </c>
      <c r="O153" s="30">
        <v>4</v>
      </c>
      <c r="P153" s="77">
        <f t="shared" si="51"/>
        <v>6.25</v>
      </c>
      <c r="Q153" s="17">
        <v>6.9444444444444441E-3</v>
      </c>
      <c r="R153" s="17">
        <v>1.0416666666666666E-2</v>
      </c>
      <c r="S153" s="42" t="s">
        <v>505</v>
      </c>
      <c r="T153" s="242" t="s">
        <v>38</v>
      </c>
      <c r="U153" s="10" t="str">
        <f t="shared" si="59"/>
        <v>A</v>
      </c>
      <c r="V153" s="11" t="str">
        <f>VLOOKUP(T153,Codes!A$9:B$51,2,FALSE)</f>
        <v>Produit inadapté au processus (tension ruban, etc…)</v>
      </c>
      <c r="W153" s="11"/>
      <c r="X153" s="11"/>
      <c r="Y153" s="11"/>
      <c r="Z153" s="11"/>
      <c r="AA153" s="81"/>
      <c r="AB153" s="37" t="str">
        <f t="shared" si="55"/>
        <v>faible</v>
      </c>
      <c r="AC153" s="37" t="str">
        <f t="shared" si="56"/>
        <v>fort</v>
      </c>
      <c r="AD153" s="37" t="str">
        <f t="shared" si="57"/>
        <v>Faible</v>
      </c>
      <c r="AE153" s="98" t="str">
        <f t="shared" si="52"/>
        <v>2</v>
      </c>
      <c r="AF153" s="261">
        <f t="shared" si="53"/>
        <v>2</v>
      </c>
      <c r="AG153" s="250" t="str">
        <f t="shared" si="49"/>
        <v>20141058538A8</v>
      </c>
      <c r="AH153" s="38" t="str">
        <f t="shared" si="42"/>
        <v/>
      </c>
      <c r="AI153" s="43" t="s">
        <v>503</v>
      </c>
      <c r="AJ153" s="18">
        <v>41942</v>
      </c>
      <c r="AK153" s="9" t="s">
        <v>502</v>
      </c>
      <c r="AL153" s="18"/>
      <c r="AM153" s="31" t="str">
        <f t="shared" si="58"/>
        <v/>
      </c>
      <c r="AP153" s="31" t="e">
        <f>COUNTIF(#REF!,FALSE)</f>
        <v>#REF!</v>
      </c>
      <c r="AQ153">
        <f t="shared" si="54"/>
        <v>2</v>
      </c>
    </row>
    <row r="154" spans="1:43" ht="68.45" customHeight="1">
      <c r="A154" s="13">
        <v>150</v>
      </c>
      <c r="B154" s="6">
        <v>41941</v>
      </c>
      <c r="C154" s="7">
        <f t="shared" si="48"/>
        <v>10</v>
      </c>
      <c r="D154" s="7">
        <f t="shared" si="60"/>
        <v>2014</v>
      </c>
      <c r="E154" s="92">
        <v>1304466</v>
      </c>
      <c r="F154" s="14">
        <v>36173</v>
      </c>
      <c r="G154" s="15">
        <v>37599</v>
      </c>
      <c r="H154" s="15" t="s">
        <v>1143</v>
      </c>
      <c r="I154" s="14" t="s">
        <v>117</v>
      </c>
      <c r="J154" s="14" t="s">
        <v>103</v>
      </c>
      <c r="K154" s="15" t="s">
        <v>787</v>
      </c>
      <c r="L154" s="9" t="s">
        <v>506</v>
      </c>
      <c r="M154" s="36">
        <v>138150</v>
      </c>
      <c r="N154" s="30">
        <v>138150</v>
      </c>
      <c r="O154" s="30">
        <v>138150</v>
      </c>
      <c r="P154" s="77">
        <f t="shared" si="51"/>
        <v>1</v>
      </c>
      <c r="Q154" s="17">
        <v>1.0416666666666666E-2</v>
      </c>
      <c r="R154" s="17">
        <v>1.3888888888888888E-2</v>
      </c>
      <c r="S154" s="42" t="s">
        <v>507</v>
      </c>
      <c r="T154" s="242" t="s">
        <v>283</v>
      </c>
      <c r="U154" s="10" t="str">
        <f t="shared" si="59"/>
        <v>c</v>
      </c>
      <c r="V154" s="11" t="str">
        <f>VLOOKUP(T154,Codes!A$9:B$51,2,FALSE)</f>
        <v>Conditionnement inadapté</v>
      </c>
      <c r="W154" s="11"/>
      <c r="X154" s="11"/>
      <c r="Y154" s="11"/>
      <c r="Z154" s="11"/>
      <c r="AA154" s="81"/>
      <c r="AB154" s="37" t="str">
        <f t="shared" si="55"/>
        <v>faible</v>
      </c>
      <c r="AC154" s="37" t="str">
        <f t="shared" si="56"/>
        <v>faible</v>
      </c>
      <c r="AD154" s="37" t="str">
        <f t="shared" si="57"/>
        <v>Faible</v>
      </c>
      <c r="AE154" s="98" t="str">
        <f t="shared" si="52"/>
        <v>2</v>
      </c>
      <c r="AF154" s="261">
        <f t="shared" si="53"/>
        <v>2</v>
      </c>
      <c r="AG154" s="250" t="str">
        <f t="shared" si="49"/>
        <v>20141304466c8</v>
      </c>
      <c r="AH154" s="38" t="str">
        <f t="shared" si="42"/>
        <v>Action cloturée</v>
      </c>
      <c r="AI154" s="43"/>
      <c r="AJ154" s="18">
        <v>41941</v>
      </c>
      <c r="AK154" s="9" t="s">
        <v>516</v>
      </c>
      <c r="AL154" s="18">
        <v>41947</v>
      </c>
      <c r="AM154" s="31">
        <f t="shared" si="58"/>
        <v>5</v>
      </c>
      <c r="AP154" s="31" t="e">
        <f>COUNTIF(#REF!,FALSE)</f>
        <v>#REF!</v>
      </c>
      <c r="AQ154">
        <f t="shared" si="54"/>
        <v>2</v>
      </c>
    </row>
    <row r="155" spans="1:43" ht="132">
      <c r="A155" s="13">
        <v>151</v>
      </c>
      <c r="B155" s="6">
        <v>41943</v>
      </c>
      <c r="C155" s="7">
        <f t="shared" si="48"/>
        <v>10</v>
      </c>
      <c r="D155" s="7">
        <f t="shared" si="60"/>
        <v>2014</v>
      </c>
      <c r="E155" s="92">
        <v>1058538</v>
      </c>
      <c r="F155" s="14">
        <v>15542</v>
      </c>
      <c r="G155" s="15">
        <v>15364</v>
      </c>
      <c r="H155" s="15" t="s">
        <v>46</v>
      </c>
      <c r="I155" s="14" t="s">
        <v>91</v>
      </c>
      <c r="J155" s="14" t="s">
        <v>90</v>
      </c>
      <c r="K155" s="15" t="s">
        <v>363</v>
      </c>
      <c r="L155" s="15" t="s">
        <v>504</v>
      </c>
      <c r="M155" s="36">
        <v>204</v>
      </c>
      <c r="N155" s="30">
        <v>60</v>
      </c>
      <c r="O155" s="30">
        <v>20</v>
      </c>
      <c r="P155" s="77">
        <f t="shared" si="51"/>
        <v>340</v>
      </c>
      <c r="Q155" s="17">
        <v>0.1875</v>
      </c>
      <c r="R155" s="17">
        <v>6.25E-2</v>
      </c>
      <c r="S155" s="36" t="s">
        <v>499</v>
      </c>
      <c r="T155" s="242" t="s">
        <v>38</v>
      </c>
      <c r="U155" s="10" t="str">
        <f t="shared" si="59"/>
        <v>A</v>
      </c>
      <c r="V155" s="102" t="str">
        <f>VLOOKUP(T155,Codes!A$9:B$51,2,FALSE)</f>
        <v>Produit inadapté au processus (tension ruban, etc…)</v>
      </c>
      <c r="W155" s="102"/>
      <c r="X155" s="102"/>
      <c r="Y155" s="102"/>
      <c r="Z155" s="102"/>
      <c r="AA155" s="81"/>
      <c r="AB155" s="37" t="str">
        <f t="shared" si="55"/>
        <v>faible</v>
      </c>
      <c r="AC155" s="37" t="str">
        <f t="shared" si="56"/>
        <v>fort</v>
      </c>
      <c r="AD155" s="37" t="str">
        <f t="shared" si="57"/>
        <v>Faible</v>
      </c>
      <c r="AE155" s="98" t="str">
        <f t="shared" si="52"/>
        <v>2</v>
      </c>
      <c r="AF155" s="261">
        <f t="shared" si="53"/>
        <v>2</v>
      </c>
      <c r="AG155" s="250" t="str">
        <f t="shared" si="49"/>
        <v>20141058538A8</v>
      </c>
      <c r="AH155" s="38" t="str">
        <f t="shared" si="42"/>
        <v/>
      </c>
      <c r="AI155" s="43" t="s">
        <v>509</v>
      </c>
      <c r="AJ155" s="18">
        <v>41942</v>
      </c>
      <c r="AK155" s="15" t="s">
        <v>508</v>
      </c>
      <c r="AL155" s="18"/>
      <c r="AM155" s="31" t="str">
        <f t="shared" si="58"/>
        <v/>
      </c>
      <c r="AP155" s="31" t="e">
        <f>COUNTIF(#REF!,FALSE)</f>
        <v>#REF!</v>
      </c>
      <c r="AQ155">
        <f t="shared" si="54"/>
        <v>2</v>
      </c>
    </row>
    <row r="156" spans="1:43" ht="34.15" customHeight="1">
      <c r="A156" s="13">
        <v>152</v>
      </c>
      <c r="B156" s="6">
        <v>41942</v>
      </c>
      <c r="C156" s="7">
        <f t="shared" si="48"/>
        <v>10</v>
      </c>
      <c r="D156" s="7">
        <f t="shared" si="60"/>
        <v>2014</v>
      </c>
      <c r="E156" s="92">
        <v>1057977</v>
      </c>
      <c r="F156" s="14">
        <v>33567</v>
      </c>
      <c r="G156" s="15">
        <v>34581</v>
      </c>
      <c r="H156" s="15" t="s">
        <v>1647</v>
      </c>
      <c r="I156" s="14" t="s">
        <v>276</v>
      </c>
      <c r="J156" s="14" t="s">
        <v>103</v>
      </c>
      <c r="K156" s="15"/>
      <c r="L156" s="9" t="s">
        <v>510</v>
      </c>
      <c r="M156" s="36">
        <v>7</v>
      </c>
      <c r="N156" s="30">
        <v>40000</v>
      </c>
      <c r="O156" s="30">
        <v>4050</v>
      </c>
      <c r="P156" s="77">
        <f t="shared" si="51"/>
        <v>1.7500000000000002E-2</v>
      </c>
      <c r="Q156" s="17">
        <v>6.9444444444444441E-3</v>
      </c>
      <c r="R156" s="17">
        <v>1.0416666666666666E-2</v>
      </c>
      <c r="S156" s="42" t="s">
        <v>511</v>
      </c>
      <c r="T156" s="242" t="s">
        <v>30</v>
      </c>
      <c r="U156" s="10" t="str">
        <f t="shared" si="59"/>
        <v>C</v>
      </c>
      <c r="V156" s="11" t="str">
        <f>VLOOKUP(T156,Codes!A$9:B$51,2,FALSE)</f>
        <v>Les documents d'accompagnement sont déformés</v>
      </c>
      <c r="W156" s="11"/>
      <c r="X156" s="11"/>
      <c r="Y156" s="11"/>
      <c r="Z156" s="11"/>
      <c r="AA156" s="81"/>
      <c r="AB156" s="37" t="str">
        <f t="shared" si="55"/>
        <v>faible</v>
      </c>
      <c r="AC156" s="37" t="str">
        <f t="shared" si="56"/>
        <v>faible</v>
      </c>
      <c r="AD156" s="37" t="str">
        <f t="shared" si="57"/>
        <v>Faible</v>
      </c>
      <c r="AE156" s="98" t="str">
        <f t="shared" si="52"/>
        <v>2</v>
      </c>
      <c r="AF156" s="261">
        <f t="shared" si="53"/>
        <v>1</v>
      </c>
      <c r="AG156" s="250" t="str">
        <f t="shared" si="49"/>
        <v>20141057977C2</v>
      </c>
      <c r="AH156" s="38" t="str">
        <f t="shared" si="42"/>
        <v>Action cloturée</v>
      </c>
      <c r="AI156" s="43"/>
      <c r="AJ156" s="18">
        <v>41943</v>
      </c>
      <c r="AK156" s="9" t="s">
        <v>314</v>
      </c>
      <c r="AL156" s="18">
        <v>41956</v>
      </c>
      <c r="AM156" s="31">
        <f t="shared" si="58"/>
        <v>11</v>
      </c>
      <c r="AP156" s="31" t="e">
        <f>COUNTIF(#REF!,FALSE)</f>
        <v>#REF!</v>
      </c>
      <c r="AQ156">
        <f t="shared" si="54"/>
        <v>1</v>
      </c>
    </row>
    <row r="157" spans="1:43" ht="45.6" customHeight="1">
      <c r="A157" s="13">
        <v>153</v>
      </c>
      <c r="B157" s="6">
        <v>41941</v>
      </c>
      <c r="C157" s="7">
        <f t="shared" si="48"/>
        <v>10</v>
      </c>
      <c r="D157" s="7">
        <f t="shared" si="60"/>
        <v>2014</v>
      </c>
      <c r="E157" s="92">
        <v>1232661</v>
      </c>
      <c r="F157" s="14">
        <v>36206</v>
      </c>
      <c r="G157" s="15">
        <v>37656</v>
      </c>
      <c r="H157" s="15" t="s">
        <v>1143</v>
      </c>
      <c r="I157" s="14" t="s">
        <v>158</v>
      </c>
      <c r="J157" s="14" t="s">
        <v>103</v>
      </c>
      <c r="K157" s="15"/>
      <c r="L157" s="9" t="s">
        <v>512</v>
      </c>
      <c r="M157" s="36">
        <v>488</v>
      </c>
      <c r="N157" s="30">
        <v>488</v>
      </c>
      <c r="O157" s="30">
        <v>488</v>
      </c>
      <c r="P157" s="77">
        <f t="shared" si="51"/>
        <v>1</v>
      </c>
      <c r="Q157" s="17">
        <v>2.0833333333333332E-2</v>
      </c>
      <c r="R157" s="17">
        <v>1.0416666666666666E-2</v>
      </c>
      <c r="S157" s="42" t="s">
        <v>513</v>
      </c>
      <c r="T157" s="242" t="s">
        <v>86</v>
      </c>
      <c r="U157" s="10" t="str">
        <f t="shared" si="59"/>
        <v>C</v>
      </c>
      <c r="V157" s="11" t="str">
        <f>VLOOKUP(T157,Codes!A$9:B$51,2,FALSE)</f>
        <v>Quantité livrée non conforme au document.</v>
      </c>
      <c r="W157" s="11"/>
      <c r="X157" s="11"/>
      <c r="Y157" s="11"/>
      <c r="Z157" s="11"/>
      <c r="AA157" s="81"/>
      <c r="AB157" s="37" t="str">
        <f t="shared" si="55"/>
        <v>faible</v>
      </c>
      <c r="AC157" s="37" t="str">
        <f t="shared" si="56"/>
        <v>faible</v>
      </c>
      <c r="AD157" s="37" t="str">
        <f t="shared" si="57"/>
        <v>Faible</v>
      </c>
      <c r="AE157" s="98" t="str">
        <f t="shared" si="52"/>
        <v>2</v>
      </c>
      <c r="AF157" s="261">
        <f t="shared" si="53"/>
        <v>1</v>
      </c>
      <c r="AG157" s="250" t="str">
        <f t="shared" si="49"/>
        <v>20141232661C11</v>
      </c>
      <c r="AH157" s="38" t="str">
        <f t="shared" ref="AH157:AH220" si="61">IF(AL157&lt;&gt;0,"Action cloturée",IF(AND(E157="HMO",AD157="Faible"),"",IF(AND(J157="HMO",AD157="Fort"),"Informer immédiatement le client pour connaitre la marche à suivre",IF(AND(J157="MO",AD157="Faible"),"",IF(AND(J157="MO",AD157="Fort"),"Tri par agence d'intérim et/ou fournisseur et FDNQ","")))))</f>
        <v>Action cloturée</v>
      </c>
      <c r="AI157" s="43"/>
      <c r="AJ157" s="18">
        <v>41946</v>
      </c>
      <c r="AK157" s="9" t="s">
        <v>314</v>
      </c>
      <c r="AL157" s="18">
        <v>41956</v>
      </c>
      <c r="AM157" s="31">
        <f t="shared" si="58"/>
        <v>12</v>
      </c>
      <c r="AP157" s="31" t="e">
        <f>COUNTIF(#REF!,FALSE)</f>
        <v>#REF!</v>
      </c>
      <c r="AQ157">
        <f t="shared" si="54"/>
        <v>1</v>
      </c>
    </row>
    <row r="158" spans="1:43" ht="24" customHeight="1">
      <c r="A158" s="13">
        <v>154</v>
      </c>
      <c r="B158" s="6">
        <v>41943</v>
      </c>
      <c r="C158" s="7">
        <f t="shared" si="48"/>
        <v>10</v>
      </c>
      <c r="D158" s="7">
        <f t="shared" si="60"/>
        <v>2014</v>
      </c>
      <c r="E158" s="92">
        <v>1254874</v>
      </c>
      <c r="F158" s="14">
        <v>34821</v>
      </c>
      <c r="G158" s="15">
        <v>36862</v>
      </c>
      <c r="H158" s="15" t="s">
        <v>514</v>
      </c>
      <c r="I158" s="14" t="s">
        <v>91</v>
      </c>
      <c r="J158" s="14" t="s">
        <v>90</v>
      </c>
      <c r="K158" s="15" t="s">
        <v>98</v>
      </c>
      <c r="L158" s="9" t="s">
        <v>92</v>
      </c>
      <c r="M158" s="36">
        <v>500</v>
      </c>
      <c r="N158" s="30">
        <v>500000</v>
      </c>
      <c r="O158" s="30">
        <v>378500</v>
      </c>
      <c r="P158" s="77">
        <f t="shared" si="51"/>
        <v>0.1</v>
      </c>
      <c r="Q158" s="17">
        <v>6.9444444444444441E-3</v>
      </c>
      <c r="R158" s="17">
        <v>2.0833333333333332E-2</v>
      </c>
      <c r="S158" s="42" t="s">
        <v>515</v>
      </c>
      <c r="T158" s="242" t="s">
        <v>22</v>
      </c>
      <c r="U158" s="10" t="str">
        <f t="shared" si="59"/>
        <v>C</v>
      </c>
      <c r="V158" s="11" t="str">
        <f>VLOOKUP(T158,Codes!A$9:B$51,2,FALSE)</f>
        <v xml:space="preserve">Absence ou manque de colle sur le produit </v>
      </c>
      <c r="W158" s="11"/>
      <c r="X158" s="11"/>
      <c r="Y158" s="11"/>
      <c r="Z158" s="11"/>
      <c r="AA158" s="81"/>
      <c r="AB158" s="37" t="str">
        <f t="shared" si="55"/>
        <v>faible</v>
      </c>
      <c r="AC158" s="37" t="str">
        <f t="shared" si="56"/>
        <v>faible</v>
      </c>
      <c r="AD158" s="37" t="str">
        <f t="shared" si="57"/>
        <v>Faible</v>
      </c>
      <c r="AE158" s="98" t="str">
        <f t="shared" si="52"/>
        <v>2</v>
      </c>
      <c r="AF158" s="261">
        <f t="shared" si="53"/>
        <v>2</v>
      </c>
      <c r="AG158" s="250" t="str">
        <f t="shared" si="49"/>
        <v>20141254874C4</v>
      </c>
      <c r="AH158" s="38" t="str">
        <f t="shared" si="61"/>
        <v>Action cloturée</v>
      </c>
      <c r="AI158" s="43"/>
      <c r="AJ158" s="18">
        <v>41946</v>
      </c>
      <c r="AK158" s="9" t="s">
        <v>314</v>
      </c>
      <c r="AL158" s="18">
        <v>41956</v>
      </c>
      <c r="AM158" s="31">
        <f t="shared" si="58"/>
        <v>10</v>
      </c>
      <c r="AP158" s="31" t="e">
        <f>COUNTIF(#REF!,FALSE)</f>
        <v>#REF!</v>
      </c>
      <c r="AQ158">
        <f t="shared" si="54"/>
        <v>2</v>
      </c>
    </row>
    <row r="159" spans="1:43" ht="45.6" customHeight="1">
      <c r="A159" s="13">
        <v>155</v>
      </c>
      <c r="B159" s="6">
        <v>41947</v>
      </c>
      <c r="C159" s="7">
        <f t="shared" si="48"/>
        <v>11</v>
      </c>
      <c r="D159" s="7">
        <f t="shared" si="60"/>
        <v>2014</v>
      </c>
      <c r="E159" s="92">
        <v>1256518</v>
      </c>
      <c r="F159" s="14">
        <v>35507</v>
      </c>
      <c r="G159" s="15">
        <v>35574</v>
      </c>
      <c r="H159" s="15" t="s">
        <v>1138</v>
      </c>
      <c r="I159" s="14" t="s">
        <v>91</v>
      </c>
      <c r="J159" s="14" t="s">
        <v>90</v>
      </c>
      <c r="K159" s="15" t="s">
        <v>444</v>
      </c>
      <c r="L159" s="9" t="s">
        <v>443</v>
      </c>
      <c r="M159" s="36">
        <v>500</v>
      </c>
      <c r="N159" s="30">
        <v>250000</v>
      </c>
      <c r="O159" s="30">
        <v>232000</v>
      </c>
      <c r="P159" s="77">
        <f t="shared" si="51"/>
        <v>0.2</v>
      </c>
      <c r="Q159" s="17">
        <v>4.1666666666666664E-2</v>
      </c>
      <c r="R159" s="17">
        <v>1.0416666666666666E-2</v>
      </c>
      <c r="S159" s="42" t="s">
        <v>517</v>
      </c>
      <c r="T159" s="242" t="s">
        <v>25</v>
      </c>
      <c r="U159" s="10" t="str">
        <f t="shared" si="59"/>
        <v>C</v>
      </c>
      <c r="V159" s="11" t="str">
        <f>VLOOKUP(T159,Codes!A$9:B$51,2,FALSE)</f>
        <v>Mauvaise impression sur le produit</v>
      </c>
      <c r="W159" s="11"/>
      <c r="X159" s="11"/>
      <c r="Y159" s="11"/>
      <c r="Z159" s="11"/>
      <c r="AA159" s="81"/>
      <c r="AB159" s="37" t="str">
        <f t="shared" si="55"/>
        <v>faible</v>
      </c>
      <c r="AC159" s="37" t="str">
        <f t="shared" si="56"/>
        <v>faible</v>
      </c>
      <c r="AD159" s="37" t="str">
        <f t="shared" si="57"/>
        <v>Faible</v>
      </c>
      <c r="AE159" s="98" t="str">
        <f t="shared" si="52"/>
        <v>2</v>
      </c>
      <c r="AF159" s="261">
        <f t="shared" si="53"/>
        <v>1</v>
      </c>
      <c r="AG159" s="250" t="str">
        <f t="shared" si="49"/>
        <v>20141256518C9</v>
      </c>
      <c r="AH159" s="38" t="str">
        <f t="shared" si="61"/>
        <v>Action cloturée</v>
      </c>
      <c r="AI159" s="43"/>
      <c r="AJ159" s="18">
        <v>41948</v>
      </c>
      <c r="AK159" s="9" t="s">
        <v>523</v>
      </c>
      <c r="AL159" s="18">
        <v>41956</v>
      </c>
      <c r="AM159" s="31">
        <f t="shared" si="58"/>
        <v>8</v>
      </c>
      <c r="AP159" s="31" t="e">
        <f>COUNTIF(#REF!,FALSE)</f>
        <v>#REF!</v>
      </c>
      <c r="AQ159">
        <f t="shared" si="54"/>
        <v>1</v>
      </c>
    </row>
    <row r="160" spans="1:43" ht="22.9" customHeight="1">
      <c r="A160" s="13">
        <v>156</v>
      </c>
      <c r="B160" s="6">
        <v>41949</v>
      </c>
      <c r="C160" s="7">
        <f t="shared" si="48"/>
        <v>11</v>
      </c>
      <c r="D160" s="7">
        <f t="shared" si="60"/>
        <v>2014</v>
      </c>
      <c r="E160" s="92">
        <v>1057547</v>
      </c>
      <c r="F160" s="14">
        <v>27777</v>
      </c>
      <c r="G160" s="15">
        <v>29270</v>
      </c>
      <c r="H160" s="15" t="s">
        <v>1647</v>
      </c>
      <c r="I160" s="14" t="s">
        <v>328</v>
      </c>
      <c r="J160" s="14" t="s">
        <v>90</v>
      </c>
      <c r="K160" s="15" t="s">
        <v>98</v>
      </c>
      <c r="L160" s="9" t="s">
        <v>375</v>
      </c>
      <c r="M160" s="36">
        <v>17</v>
      </c>
      <c r="N160" s="30">
        <v>100000</v>
      </c>
      <c r="O160" s="30">
        <v>0</v>
      </c>
      <c r="P160" s="77">
        <f t="shared" si="51"/>
        <v>1</v>
      </c>
      <c r="Q160" s="17">
        <v>2.0833333333333332E-2</v>
      </c>
      <c r="R160" s="17">
        <v>1.0416666666666666E-2</v>
      </c>
      <c r="S160" s="42" t="s">
        <v>518</v>
      </c>
      <c r="T160" s="242" t="s">
        <v>27</v>
      </c>
      <c r="U160" s="10" t="str">
        <f t="shared" si="59"/>
        <v>C</v>
      </c>
      <c r="V160" s="11" t="str">
        <f>VLOOKUP(T160,Codes!A$9:B$51,2,FALSE)</f>
        <v>Manque tout ou partie des documents.</v>
      </c>
      <c r="W160" s="11"/>
      <c r="X160" s="11"/>
      <c r="Y160" s="11"/>
      <c r="Z160" s="11"/>
      <c r="AA160" s="81"/>
      <c r="AB160" s="37" t="str">
        <f t="shared" si="55"/>
        <v>faible</v>
      </c>
      <c r="AC160" s="37" t="str">
        <f t="shared" si="56"/>
        <v>faible</v>
      </c>
      <c r="AD160" s="37" t="str">
        <f t="shared" si="57"/>
        <v>Faible</v>
      </c>
      <c r="AE160" s="98" t="str">
        <f t="shared" si="52"/>
        <v>2</v>
      </c>
      <c r="AF160" s="261">
        <f t="shared" si="53"/>
        <v>1</v>
      </c>
      <c r="AG160" s="250" t="str">
        <f t="shared" si="49"/>
        <v>20141057547C10</v>
      </c>
      <c r="AH160" s="38" t="str">
        <f t="shared" si="61"/>
        <v>Action cloturée</v>
      </c>
      <c r="AI160" s="43"/>
      <c r="AJ160" s="18">
        <v>41956</v>
      </c>
      <c r="AK160" s="9" t="s">
        <v>314</v>
      </c>
      <c r="AL160" s="18">
        <v>41956</v>
      </c>
      <c r="AM160" s="31">
        <f t="shared" si="58"/>
        <v>6</v>
      </c>
      <c r="AP160" s="31" t="e">
        <f>COUNTIF(#REF!,FALSE)</f>
        <v>#REF!</v>
      </c>
      <c r="AQ160">
        <f t="shared" si="54"/>
        <v>1</v>
      </c>
    </row>
    <row r="161" spans="1:43" ht="22.9" customHeight="1">
      <c r="A161" s="13">
        <v>157</v>
      </c>
      <c r="B161" s="6">
        <v>41949</v>
      </c>
      <c r="C161" s="7">
        <f t="shared" si="48"/>
        <v>11</v>
      </c>
      <c r="D161" s="7">
        <f t="shared" si="60"/>
        <v>2014</v>
      </c>
      <c r="E161" s="92">
        <v>1058743</v>
      </c>
      <c r="F161" s="14">
        <v>36264</v>
      </c>
      <c r="G161" s="15">
        <v>37769</v>
      </c>
      <c r="H161" s="15" t="s">
        <v>1143</v>
      </c>
      <c r="I161" s="15" t="s">
        <v>520</v>
      </c>
      <c r="J161" s="14" t="s">
        <v>103</v>
      </c>
      <c r="K161" s="15" t="s">
        <v>521</v>
      </c>
      <c r="L161" s="9" t="s">
        <v>519</v>
      </c>
      <c r="M161" s="36">
        <v>200</v>
      </c>
      <c r="N161" s="30">
        <v>50000</v>
      </c>
      <c r="O161" s="30">
        <v>50000</v>
      </c>
      <c r="P161" s="77">
        <f t="shared" si="51"/>
        <v>0.4</v>
      </c>
      <c r="Q161" s="17">
        <v>1.0416666666666666E-2</v>
      </c>
      <c r="R161" s="17">
        <v>1.0416666666666666E-2</v>
      </c>
      <c r="S161" s="42" t="s">
        <v>522</v>
      </c>
      <c r="T161" s="242" t="s">
        <v>32</v>
      </c>
      <c r="U161" s="10" t="str">
        <f t="shared" si="59"/>
        <v>C</v>
      </c>
      <c r="V161" s="11" t="str">
        <f>VLOOKUP(T161,Codes!A$9:B$51,2,FALSE)</f>
        <v>produit déchiré, abimé dans l'emballage.</v>
      </c>
      <c r="W161" s="11"/>
      <c r="X161" s="11"/>
      <c r="Y161" s="11"/>
      <c r="Z161" s="11"/>
      <c r="AA161" s="81"/>
      <c r="AB161" s="37" t="str">
        <f t="shared" si="55"/>
        <v>faible</v>
      </c>
      <c r="AC161" s="37" t="str">
        <f t="shared" si="56"/>
        <v>faible</v>
      </c>
      <c r="AD161" s="37" t="str">
        <f t="shared" si="57"/>
        <v>Faible</v>
      </c>
      <c r="AE161" s="98" t="str">
        <f t="shared" si="52"/>
        <v>2</v>
      </c>
      <c r="AF161" s="261">
        <f t="shared" si="53"/>
        <v>1</v>
      </c>
      <c r="AG161" s="250" t="str">
        <f t="shared" si="49"/>
        <v>20141058743C7</v>
      </c>
      <c r="AH161" s="38" t="str">
        <f t="shared" si="61"/>
        <v>Action cloturée</v>
      </c>
      <c r="AI161" s="43"/>
      <c r="AJ161" s="18">
        <v>41956</v>
      </c>
      <c r="AK161" s="9" t="s">
        <v>317</v>
      </c>
      <c r="AL161" s="18">
        <v>41956</v>
      </c>
      <c r="AM161" s="31">
        <f t="shared" si="58"/>
        <v>6</v>
      </c>
      <c r="AP161" s="31" t="e">
        <f>COUNTIF(#REF!,FALSE)</f>
        <v>#REF!</v>
      </c>
      <c r="AQ161">
        <f t="shared" si="54"/>
        <v>1</v>
      </c>
    </row>
    <row r="162" spans="1:43" ht="22.9" customHeight="1">
      <c r="A162" s="13">
        <v>158</v>
      </c>
      <c r="B162" s="6">
        <v>41962</v>
      </c>
      <c r="C162" s="7">
        <f t="shared" si="48"/>
        <v>11</v>
      </c>
      <c r="D162" s="7">
        <f t="shared" si="60"/>
        <v>2014</v>
      </c>
      <c r="E162" s="92">
        <v>1086843</v>
      </c>
      <c r="F162" s="14">
        <v>32031</v>
      </c>
      <c r="G162" s="15">
        <v>32929</v>
      </c>
      <c r="H162" s="15" t="s">
        <v>1138</v>
      </c>
      <c r="I162" s="15" t="s">
        <v>1643</v>
      </c>
      <c r="J162" s="14" t="s">
        <v>103</v>
      </c>
      <c r="K162" s="15" t="s">
        <v>525</v>
      </c>
      <c r="L162" s="9" t="s">
        <v>524</v>
      </c>
      <c r="M162" s="36">
        <v>240</v>
      </c>
      <c r="N162" s="30">
        <v>180000</v>
      </c>
      <c r="O162" s="30">
        <v>500</v>
      </c>
      <c r="P162" s="77">
        <f t="shared" si="51"/>
        <v>0.13333333333333333</v>
      </c>
      <c r="Q162" s="17">
        <v>1.0416666666666666E-2</v>
      </c>
      <c r="R162" s="17">
        <v>1.0416666666666666E-2</v>
      </c>
      <c r="S162" s="42" t="s">
        <v>526</v>
      </c>
      <c r="T162" s="242" t="s">
        <v>25</v>
      </c>
      <c r="U162" s="10" t="str">
        <f t="shared" si="59"/>
        <v>C</v>
      </c>
      <c r="V162" s="11" t="str">
        <f>VLOOKUP(T162,Codes!A$9:B$51,2,FALSE)</f>
        <v>Mauvaise impression sur le produit</v>
      </c>
      <c r="W162" s="11"/>
      <c r="X162" s="11"/>
      <c r="Y162" s="11"/>
      <c r="Z162" s="11"/>
      <c r="AA162" s="81"/>
      <c r="AB162" s="37" t="str">
        <f t="shared" si="55"/>
        <v>faible</v>
      </c>
      <c r="AC162" s="37" t="str">
        <f t="shared" si="56"/>
        <v>faible</v>
      </c>
      <c r="AD162" s="37" t="str">
        <f t="shared" si="57"/>
        <v>Faible</v>
      </c>
      <c r="AE162" s="98" t="str">
        <f t="shared" si="52"/>
        <v>2</v>
      </c>
      <c r="AF162" s="261">
        <f t="shared" si="53"/>
        <v>1</v>
      </c>
      <c r="AG162" s="250" t="str">
        <f t="shared" si="49"/>
        <v>20141086843C9</v>
      </c>
      <c r="AH162" s="38" t="str">
        <f t="shared" si="61"/>
        <v>Action cloturée</v>
      </c>
      <c r="AI162" s="43"/>
      <c r="AJ162" s="18">
        <v>41962</v>
      </c>
      <c r="AK162" s="9" t="s">
        <v>317</v>
      </c>
      <c r="AL162" s="18">
        <v>41962</v>
      </c>
      <c r="AM162" s="31">
        <f t="shared" si="58"/>
        <v>1</v>
      </c>
      <c r="AP162" s="31" t="e">
        <f>COUNTIF(#REF!,FALSE)</f>
        <v>#REF!</v>
      </c>
      <c r="AQ162">
        <f t="shared" si="54"/>
        <v>1</v>
      </c>
    </row>
    <row r="163" spans="1:43" ht="34.15" customHeight="1">
      <c r="A163" s="13">
        <v>159</v>
      </c>
      <c r="B163" s="6">
        <v>41963</v>
      </c>
      <c r="C163" s="7">
        <f t="shared" si="48"/>
        <v>11</v>
      </c>
      <c r="D163" s="7">
        <f t="shared" si="60"/>
        <v>2014</v>
      </c>
      <c r="E163" s="92">
        <v>1179166</v>
      </c>
      <c r="F163" s="14">
        <v>36033</v>
      </c>
      <c r="G163" s="15">
        <v>141024</v>
      </c>
      <c r="H163" s="15" t="s">
        <v>1138</v>
      </c>
      <c r="I163" s="15" t="s">
        <v>1010</v>
      </c>
      <c r="J163" s="14" t="s">
        <v>103</v>
      </c>
      <c r="K163" s="15"/>
      <c r="L163" s="9" t="s">
        <v>527</v>
      </c>
      <c r="M163" s="36">
        <v>1</v>
      </c>
      <c r="N163" s="30">
        <v>80000</v>
      </c>
      <c r="O163" s="30">
        <v>32000</v>
      </c>
      <c r="P163" s="77">
        <f t="shared" si="51"/>
        <v>1.25E-3</v>
      </c>
      <c r="Q163" s="17">
        <v>0.20833333333333334</v>
      </c>
      <c r="R163" s="17">
        <v>4.1666666666666664E-2</v>
      </c>
      <c r="S163" s="42" t="s">
        <v>528</v>
      </c>
      <c r="T163" s="242" t="s">
        <v>38</v>
      </c>
      <c r="U163" s="10" t="str">
        <f t="shared" si="59"/>
        <v>A</v>
      </c>
      <c r="V163" s="11" t="str">
        <f>VLOOKUP(T163,Codes!A$9:B$51,2,FALSE)</f>
        <v>Produit inadapté au processus (tension ruban, etc…)</v>
      </c>
      <c r="W163" s="11"/>
      <c r="X163" s="11"/>
      <c r="Y163" s="11"/>
      <c r="Z163" s="11"/>
      <c r="AA163" s="81"/>
      <c r="AB163" s="37" t="str">
        <f t="shared" si="55"/>
        <v>faible</v>
      </c>
      <c r="AC163" s="37" t="str">
        <f t="shared" si="56"/>
        <v>faible</v>
      </c>
      <c r="AD163" s="37" t="str">
        <f t="shared" si="57"/>
        <v>Faible</v>
      </c>
      <c r="AE163" s="98" t="str">
        <f t="shared" si="52"/>
        <v>2</v>
      </c>
      <c r="AF163" s="261">
        <f t="shared" si="53"/>
        <v>2</v>
      </c>
      <c r="AG163" s="250" t="str">
        <f t="shared" si="49"/>
        <v>20141179166A8</v>
      </c>
      <c r="AH163" s="38" t="str">
        <f t="shared" si="61"/>
        <v/>
      </c>
      <c r="AI163" s="43"/>
      <c r="AJ163" s="18">
        <v>41969</v>
      </c>
      <c r="AK163" s="9" t="s">
        <v>1324</v>
      </c>
      <c r="AL163" s="18"/>
      <c r="AM163" s="31" t="str">
        <f t="shared" si="58"/>
        <v/>
      </c>
      <c r="AP163" s="31" t="e">
        <f>COUNTIF(#REF!,FALSE)</f>
        <v>#REF!</v>
      </c>
      <c r="AQ163">
        <f t="shared" si="54"/>
        <v>2</v>
      </c>
    </row>
    <row r="164" spans="1:43" ht="22.9" customHeight="1">
      <c r="A164" s="13">
        <v>160</v>
      </c>
      <c r="B164" s="6">
        <v>41964</v>
      </c>
      <c r="C164" s="7">
        <f t="shared" si="48"/>
        <v>11</v>
      </c>
      <c r="D164" s="7">
        <f t="shared" si="60"/>
        <v>2014</v>
      </c>
      <c r="E164" s="92">
        <v>1057720</v>
      </c>
      <c r="F164" s="14">
        <v>34135</v>
      </c>
      <c r="G164" s="15">
        <v>140623</v>
      </c>
      <c r="H164" s="15" t="s">
        <v>1647</v>
      </c>
      <c r="I164" s="15" t="s">
        <v>266</v>
      </c>
      <c r="J164" s="14" t="s">
        <v>103</v>
      </c>
      <c r="K164" s="15"/>
      <c r="L164" s="9" t="s">
        <v>529</v>
      </c>
      <c r="M164" s="36">
        <v>1</v>
      </c>
      <c r="N164" s="30">
        <v>60000</v>
      </c>
      <c r="O164" s="30">
        <v>30000</v>
      </c>
      <c r="P164" s="77">
        <f t="shared" si="51"/>
        <v>1.6666666666666668E-3</v>
      </c>
      <c r="Q164" s="17">
        <v>8.3333333333333329E-2</v>
      </c>
      <c r="R164" s="17">
        <v>4.1666666666666664E-2</v>
      </c>
      <c r="S164" s="42" t="s">
        <v>530</v>
      </c>
      <c r="T164" s="242" t="s">
        <v>34</v>
      </c>
      <c r="U164" s="10" t="str">
        <f t="shared" si="59"/>
        <v>B</v>
      </c>
      <c r="V164" s="11" t="str">
        <f>VLOOKUP(T164,Codes!A$9:B$51,2,FALSE)</f>
        <v>Mauvaise qualité ou position des micro-perforations</v>
      </c>
      <c r="W164" s="11"/>
      <c r="X164" s="11"/>
      <c r="Y164" s="11"/>
      <c r="Z164" s="11"/>
      <c r="AA164" s="81"/>
      <c r="AB164" s="37" t="str">
        <f t="shared" si="55"/>
        <v>faible</v>
      </c>
      <c r="AC164" s="37" t="str">
        <f t="shared" si="56"/>
        <v>faible</v>
      </c>
      <c r="AD164" s="37" t="str">
        <f t="shared" si="57"/>
        <v>Faible</v>
      </c>
      <c r="AE164" s="98" t="str">
        <f t="shared" si="52"/>
        <v>2</v>
      </c>
      <c r="AF164" s="261">
        <f t="shared" si="53"/>
        <v>1</v>
      </c>
      <c r="AG164" s="250" t="str">
        <f t="shared" si="49"/>
        <v>20141057720B3</v>
      </c>
      <c r="AH164" s="38" t="str">
        <f t="shared" si="61"/>
        <v/>
      </c>
      <c r="AI164" s="43"/>
      <c r="AJ164" s="18">
        <v>41969</v>
      </c>
      <c r="AK164" s="9" t="s">
        <v>1324</v>
      </c>
      <c r="AL164" s="18"/>
      <c r="AM164" s="31" t="str">
        <f t="shared" si="58"/>
        <v/>
      </c>
      <c r="AP164" s="31" t="e">
        <f>COUNTIF(#REF!,FALSE)</f>
        <v>#REF!</v>
      </c>
      <c r="AQ164">
        <f t="shared" si="54"/>
        <v>1</v>
      </c>
    </row>
    <row r="165" spans="1:43" ht="57" customHeight="1">
      <c r="A165" s="13">
        <v>161</v>
      </c>
      <c r="B165" s="6">
        <v>41967</v>
      </c>
      <c r="C165" s="7">
        <f t="shared" ref="C165:C181" si="62">MONTH(B165)</f>
        <v>11</v>
      </c>
      <c r="D165" s="7">
        <f t="shared" si="60"/>
        <v>2014</v>
      </c>
      <c r="E165" s="92">
        <v>1179166</v>
      </c>
      <c r="F165" s="14">
        <v>36033</v>
      </c>
      <c r="G165" s="15">
        <v>141024</v>
      </c>
      <c r="H165" s="15" t="s">
        <v>1138</v>
      </c>
      <c r="I165" s="15" t="s">
        <v>1010</v>
      </c>
      <c r="J165" s="14" t="s">
        <v>103</v>
      </c>
      <c r="K165" s="15"/>
      <c r="L165" s="9" t="s">
        <v>527</v>
      </c>
      <c r="M165" s="36">
        <v>3000</v>
      </c>
      <c r="N165" s="30">
        <v>80000</v>
      </c>
      <c r="O165" s="30">
        <v>32000</v>
      </c>
      <c r="P165" s="77">
        <f t="shared" si="51"/>
        <v>3.75</v>
      </c>
      <c r="Q165" s="17">
        <v>0.20833333333333334</v>
      </c>
      <c r="R165" s="17">
        <v>2.0833333333333332E-2</v>
      </c>
      <c r="S165" s="42" t="s">
        <v>531</v>
      </c>
      <c r="T165" s="242" t="s">
        <v>38</v>
      </c>
      <c r="U165" s="10" t="str">
        <f t="shared" si="59"/>
        <v>A</v>
      </c>
      <c r="V165" s="11" t="str">
        <f>VLOOKUP(T165,Codes!A$9:B$51,2,FALSE)</f>
        <v>Produit inadapté au processus (tension ruban, etc…)</v>
      </c>
      <c r="W165" s="11"/>
      <c r="X165" s="11"/>
      <c r="Y165" s="11"/>
      <c r="Z165" s="11"/>
      <c r="AA165" s="81"/>
      <c r="AB165" s="37" t="str">
        <f t="shared" si="55"/>
        <v>faible</v>
      </c>
      <c r="AC165" s="37" t="str">
        <f t="shared" si="56"/>
        <v>fort</v>
      </c>
      <c r="AD165" s="37" t="str">
        <f t="shared" si="57"/>
        <v>Faible</v>
      </c>
      <c r="AE165" s="98" t="str">
        <f t="shared" si="52"/>
        <v>2</v>
      </c>
      <c r="AF165" s="261">
        <f t="shared" si="53"/>
        <v>2</v>
      </c>
      <c r="AG165" s="250" t="str">
        <f t="shared" si="49"/>
        <v>20141179166A8</v>
      </c>
      <c r="AH165" s="38" t="str">
        <f t="shared" si="61"/>
        <v/>
      </c>
      <c r="AI165" s="43"/>
      <c r="AJ165" s="18">
        <v>41969</v>
      </c>
      <c r="AK165" s="9" t="s">
        <v>1324</v>
      </c>
      <c r="AL165" s="18"/>
      <c r="AM165" s="31" t="str">
        <f t="shared" si="58"/>
        <v/>
      </c>
      <c r="AP165" s="31" t="e">
        <f>COUNTIF(#REF!,FALSE)</f>
        <v>#REF!</v>
      </c>
      <c r="AQ165">
        <f t="shared" si="54"/>
        <v>2</v>
      </c>
    </row>
    <row r="166" spans="1:43" ht="22.9" customHeight="1">
      <c r="A166" s="13">
        <v>162</v>
      </c>
      <c r="B166" s="6">
        <v>41969</v>
      </c>
      <c r="C166" s="7">
        <f t="shared" si="62"/>
        <v>11</v>
      </c>
      <c r="D166" s="7">
        <f>YEAR(B166)</f>
        <v>2014</v>
      </c>
      <c r="E166" s="16">
        <v>1058556</v>
      </c>
      <c r="F166" s="14">
        <v>32229</v>
      </c>
      <c r="G166" s="15">
        <v>37402</v>
      </c>
      <c r="H166" s="15" t="s">
        <v>1647</v>
      </c>
      <c r="I166" s="14" t="s">
        <v>91</v>
      </c>
      <c r="J166" s="14" t="s">
        <v>90</v>
      </c>
      <c r="K166" s="15" t="s">
        <v>318</v>
      </c>
      <c r="L166" s="9" t="s">
        <v>179</v>
      </c>
      <c r="M166" s="36">
        <v>100</v>
      </c>
      <c r="N166" s="30">
        <v>168000</v>
      </c>
      <c r="O166" s="30">
        <v>119000</v>
      </c>
      <c r="P166" s="77">
        <f t="shared" si="51"/>
        <v>5.9523809523809521E-2</v>
      </c>
      <c r="Q166" s="17">
        <v>2.0833333333333332E-2</v>
      </c>
      <c r="R166" s="17">
        <v>6.9444444444444441E-3</v>
      </c>
      <c r="S166" s="42" t="s">
        <v>532</v>
      </c>
      <c r="T166" s="242" t="s">
        <v>29</v>
      </c>
      <c r="U166" s="10" t="str">
        <f t="shared" si="59"/>
        <v>B</v>
      </c>
      <c r="V166" s="11" t="str">
        <f>VLOOKUP(T166,Codes!A$9:B$51,2,FALSE)</f>
        <v>Produit chargé en électricité Statique</v>
      </c>
      <c r="W166" s="11"/>
      <c r="X166" s="11"/>
      <c r="Y166" s="11"/>
      <c r="Z166" s="11"/>
      <c r="AA166" s="81">
        <v>2</v>
      </c>
      <c r="AB166" s="37" t="str">
        <f t="shared" si="55"/>
        <v>faible</v>
      </c>
      <c r="AC166" s="37" t="str">
        <f t="shared" si="56"/>
        <v>faible</v>
      </c>
      <c r="AD166" s="37" t="str">
        <f t="shared" si="57"/>
        <v>Faible</v>
      </c>
      <c r="AE166" s="98" t="str">
        <f t="shared" si="52"/>
        <v>2</v>
      </c>
      <c r="AF166" s="261">
        <f t="shared" si="53"/>
        <v>2</v>
      </c>
      <c r="AG166" s="250" t="str">
        <f t="shared" si="49"/>
        <v>20141058556B1</v>
      </c>
      <c r="AH166" s="38" t="str">
        <f t="shared" si="61"/>
        <v/>
      </c>
      <c r="AI166" s="43"/>
      <c r="AJ166" s="18">
        <v>41969</v>
      </c>
      <c r="AK166" s="9"/>
      <c r="AL166" s="18"/>
      <c r="AM166" s="31" t="str">
        <f t="shared" si="58"/>
        <v/>
      </c>
      <c r="AP166" s="31" t="e">
        <f>COUNTIF(#REF!,FALSE)</f>
        <v>#REF!</v>
      </c>
      <c r="AQ166">
        <f t="shared" si="54"/>
        <v>2</v>
      </c>
    </row>
    <row r="167" spans="1:43" ht="34.15" customHeight="1">
      <c r="A167" s="13">
        <v>163</v>
      </c>
      <c r="B167" s="6">
        <v>41969</v>
      </c>
      <c r="C167" s="7">
        <f t="shared" si="62"/>
        <v>11</v>
      </c>
      <c r="D167" s="7">
        <f t="shared" si="60"/>
        <v>2014</v>
      </c>
      <c r="E167" s="92">
        <v>1169460</v>
      </c>
      <c r="F167" s="14">
        <v>36033</v>
      </c>
      <c r="G167" s="15">
        <v>37540</v>
      </c>
      <c r="H167" s="15" t="s">
        <v>1138</v>
      </c>
      <c r="I167" s="14" t="s">
        <v>1010</v>
      </c>
      <c r="J167" s="14" t="s">
        <v>103</v>
      </c>
      <c r="K167" s="15"/>
      <c r="L167" s="9" t="s">
        <v>533</v>
      </c>
      <c r="M167" s="36">
        <v>1</v>
      </c>
      <c r="N167" s="30">
        <v>25000</v>
      </c>
      <c r="O167" s="30">
        <v>2000</v>
      </c>
      <c r="P167" s="77">
        <f t="shared" si="51"/>
        <v>4.0000000000000001E-3</v>
      </c>
      <c r="Q167" s="17">
        <v>2.0833333333333332E-2</v>
      </c>
      <c r="R167" s="17">
        <v>4.1666666666666664E-2</v>
      </c>
      <c r="S167" s="42" t="s">
        <v>534</v>
      </c>
      <c r="T167" s="242" t="s">
        <v>38</v>
      </c>
      <c r="U167" s="10" t="str">
        <f t="shared" si="59"/>
        <v>A</v>
      </c>
      <c r="V167" s="11" t="str">
        <f>VLOOKUP(T167,Codes!A$9:B$51,2,FALSE)</f>
        <v>Produit inadapté au processus (tension ruban, etc…)</v>
      </c>
      <c r="W167" s="11"/>
      <c r="X167" s="11"/>
      <c r="Y167" s="11"/>
      <c r="Z167" s="11"/>
      <c r="AA167" s="81"/>
      <c r="AB167" s="37" t="str">
        <f t="shared" si="55"/>
        <v>faible</v>
      </c>
      <c r="AC167" s="37" t="str">
        <f t="shared" si="56"/>
        <v>faible</v>
      </c>
      <c r="AD167" s="37" t="str">
        <f t="shared" si="57"/>
        <v>Faible</v>
      </c>
      <c r="AE167" s="98" t="str">
        <f t="shared" si="52"/>
        <v>2</v>
      </c>
      <c r="AF167" s="261">
        <f t="shared" si="53"/>
        <v>1</v>
      </c>
      <c r="AG167" s="250" t="str">
        <f t="shared" si="49"/>
        <v>20141169460A8</v>
      </c>
      <c r="AH167" s="38" t="str">
        <f t="shared" si="61"/>
        <v/>
      </c>
      <c r="AI167" s="43"/>
      <c r="AJ167" s="18">
        <v>41970</v>
      </c>
      <c r="AK167" s="9" t="s">
        <v>1324</v>
      </c>
      <c r="AL167" s="18"/>
      <c r="AM167" s="31" t="str">
        <f t="shared" si="58"/>
        <v/>
      </c>
      <c r="AP167" s="31" t="e">
        <f>COUNTIF(#REF!,FALSE)</f>
        <v>#REF!</v>
      </c>
      <c r="AQ167">
        <f t="shared" si="54"/>
        <v>1</v>
      </c>
    </row>
    <row r="168" spans="1:43" ht="228" customHeight="1">
      <c r="A168" s="13">
        <v>164</v>
      </c>
      <c r="B168" s="6">
        <v>41969</v>
      </c>
      <c r="C168" s="7">
        <f t="shared" si="62"/>
        <v>11</v>
      </c>
      <c r="D168" s="7">
        <f t="shared" si="60"/>
        <v>2014</v>
      </c>
      <c r="E168" s="92">
        <v>1283346</v>
      </c>
      <c r="F168" s="14">
        <v>36450</v>
      </c>
      <c r="G168" s="15">
        <v>25480</v>
      </c>
      <c r="H168" s="15" t="s">
        <v>1648</v>
      </c>
      <c r="I168" s="14" t="s">
        <v>158</v>
      </c>
      <c r="J168" s="14" t="s">
        <v>103</v>
      </c>
      <c r="K168" s="15" t="s">
        <v>110</v>
      </c>
      <c r="L168" s="9" t="s">
        <v>1325</v>
      </c>
      <c r="M168" s="36">
        <v>733</v>
      </c>
      <c r="N168" s="30">
        <v>2529</v>
      </c>
      <c r="O168" s="30"/>
      <c r="P168" s="77">
        <f t="shared" si="51"/>
        <v>28.983788058521156</v>
      </c>
      <c r="Q168" s="17">
        <v>8.3333333333333329E-2</v>
      </c>
      <c r="R168" s="17">
        <v>6.25E-2</v>
      </c>
      <c r="S168" s="42" t="s">
        <v>1326</v>
      </c>
      <c r="T168" s="242" t="s">
        <v>123</v>
      </c>
      <c r="U168" s="10" t="str">
        <f t="shared" si="59"/>
        <v>A</v>
      </c>
      <c r="V168" s="11" t="str">
        <f>VLOOKUP(T168,Codes!A$9:B$51,2,FALSE)</f>
        <v>Défaut carte visuel.</v>
      </c>
      <c r="W168" s="11"/>
      <c r="X168" s="11"/>
      <c r="Y168" s="11"/>
      <c r="Z168" s="11"/>
      <c r="AA168" s="81"/>
      <c r="AB168" s="37" t="str">
        <f t="shared" si="55"/>
        <v>faible</v>
      </c>
      <c r="AC168" s="37" t="str">
        <f t="shared" si="56"/>
        <v>fort</v>
      </c>
      <c r="AD168" s="37" t="str">
        <f t="shared" si="57"/>
        <v>Faible</v>
      </c>
      <c r="AE168" s="98" t="str">
        <f t="shared" si="52"/>
        <v>2</v>
      </c>
      <c r="AF168" s="261">
        <f t="shared" si="53"/>
        <v>1</v>
      </c>
      <c r="AG168" s="250" t="str">
        <f t="shared" si="49"/>
        <v>20141283346A10</v>
      </c>
      <c r="AH168" s="38" t="str">
        <f t="shared" si="61"/>
        <v/>
      </c>
      <c r="AI168" s="43"/>
      <c r="AJ168" s="18">
        <v>41969</v>
      </c>
      <c r="AK168" s="9" t="s">
        <v>1327</v>
      </c>
      <c r="AL168" s="18"/>
      <c r="AM168" s="31" t="str">
        <f t="shared" si="58"/>
        <v/>
      </c>
      <c r="AP168" s="31" t="e">
        <f>COUNTIF(#REF!,FALSE)</f>
        <v>#REF!</v>
      </c>
      <c r="AQ168">
        <f t="shared" si="54"/>
        <v>1</v>
      </c>
    </row>
    <row r="169" spans="1:43" ht="159.6" customHeight="1">
      <c r="A169" s="13">
        <v>165</v>
      </c>
      <c r="B169" s="6">
        <v>41970</v>
      </c>
      <c r="C169" s="7">
        <f t="shared" si="62"/>
        <v>11</v>
      </c>
      <c r="D169" s="7">
        <f t="shared" si="60"/>
        <v>2014</v>
      </c>
      <c r="E169" s="92">
        <v>1168638</v>
      </c>
      <c r="F169" s="14">
        <v>35324</v>
      </c>
      <c r="G169" s="15">
        <v>37488</v>
      </c>
      <c r="H169" s="15" t="s">
        <v>1647</v>
      </c>
      <c r="I169" s="14" t="s">
        <v>91</v>
      </c>
      <c r="J169" s="14" t="s">
        <v>90</v>
      </c>
      <c r="K169" s="15" t="s">
        <v>535</v>
      </c>
      <c r="L169" s="9" t="s">
        <v>217</v>
      </c>
      <c r="M169" s="36"/>
      <c r="N169" s="30">
        <v>2080000</v>
      </c>
      <c r="O169" s="30">
        <v>1750000</v>
      </c>
      <c r="P169" s="77">
        <f t="shared" si="51"/>
        <v>0</v>
      </c>
      <c r="Q169" s="17">
        <v>0.16666666666666666</v>
      </c>
      <c r="R169" s="17">
        <v>2.0833333333333332E-2</v>
      </c>
      <c r="S169" s="42" t="s">
        <v>536</v>
      </c>
      <c r="T169" s="242" t="s">
        <v>307</v>
      </c>
      <c r="U169" s="10" t="str">
        <f t="shared" si="59"/>
        <v>C</v>
      </c>
      <c r="V169" s="11" t="str">
        <f>VLOOKUP(T169,Codes!A$9:B$51,2,FALSE)</f>
        <v xml:space="preserve">Mauvais encollage </v>
      </c>
      <c r="W169" s="11"/>
      <c r="X169" s="11"/>
      <c r="Y169" s="11"/>
      <c r="Z169" s="11"/>
      <c r="AA169" s="81"/>
      <c r="AB169" s="37" t="str">
        <f t="shared" si="55"/>
        <v>faible</v>
      </c>
      <c r="AC169" s="37" t="str">
        <f t="shared" si="56"/>
        <v>faible</v>
      </c>
      <c r="AD169" s="37" t="str">
        <f t="shared" si="57"/>
        <v>Faible</v>
      </c>
      <c r="AE169" s="98" t="str">
        <f t="shared" si="52"/>
        <v>2</v>
      </c>
      <c r="AF169" s="261">
        <f t="shared" si="53"/>
        <v>2</v>
      </c>
      <c r="AG169" s="250" t="str">
        <f t="shared" si="49"/>
        <v>20141168638C13</v>
      </c>
      <c r="AH169" s="38" t="str">
        <f t="shared" si="61"/>
        <v/>
      </c>
      <c r="AI169" s="43"/>
      <c r="AJ169" s="18">
        <v>41971</v>
      </c>
      <c r="AK169" s="9" t="s">
        <v>1328</v>
      </c>
      <c r="AL169" s="18"/>
      <c r="AM169" s="31" t="str">
        <f t="shared" si="58"/>
        <v/>
      </c>
      <c r="AP169" s="31" t="e">
        <f>COUNTIF(#REF!,FALSE)</f>
        <v>#REF!</v>
      </c>
      <c r="AQ169">
        <f t="shared" si="54"/>
        <v>2</v>
      </c>
    </row>
    <row r="170" spans="1:43" ht="102.6" customHeight="1">
      <c r="A170" s="13">
        <v>166</v>
      </c>
      <c r="B170" s="6">
        <v>41971</v>
      </c>
      <c r="C170" s="7">
        <f t="shared" si="62"/>
        <v>11</v>
      </c>
      <c r="D170" s="7">
        <f t="shared" si="60"/>
        <v>2014</v>
      </c>
      <c r="E170" s="92">
        <v>1179165</v>
      </c>
      <c r="F170" s="14">
        <v>35512</v>
      </c>
      <c r="G170" s="15">
        <v>37082</v>
      </c>
      <c r="H170" s="15" t="s">
        <v>1138</v>
      </c>
      <c r="I170" s="14" t="s">
        <v>1010</v>
      </c>
      <c r="J170" s="14" t="s">
        <v>103</v>
      </c>
      <c r="K170" s="15"/>
      <c r="L170" s="9" t="s">
        <v>537</v>
      </c>
      <c r="M170" s="36">
        <v>1000</v>
      </c>
      <c r="N170" s="30">
        <v>200000</v>
      </c>
      <c r="O170" s="30">
        <v>63000</v>
      </c>
      <c r="P170" s="77">
        <f t="shared" si="51"/>
        <v>0.5</v>
      </c>
      <c r="Q170" s="17">
        <v>1.0416666666666666E-2</v>
      </c>
      <c r="R170" s="17">
        <v>7.6388888888888895E-2</v>
      </c>
      <c r="S170" s="42" t="s">
        <v>538</v>
      </c>
      <c r="T170" s="242" t="s">
        <v>25</v>
      </c>
      <c r="U170" s="10" t="str">
        <f t="shared" si="59"/>
        <v>C</v>
      </c>
      <c r="V170" s="11" t="str">
        <f>VLOOKUP(T170,Codes!A$9:B$51,2,FALSE)</f>
        <v>Mauvaise impression sur le produit</v>
      </c>
      <c r="W170" s="11"/>
      <c r="X170" s="11"/>
      <c r="Y170" s="11"/>
      <c r="Z170" s="11"/>
      <c r="AA170" s="81"/>
      <c r="AB170" s="37" t="str">
        <f t="shared" si="55"/>
        <v>faible</v>
      </c>
      <c r="AC170" s="37" t="str">
        <f t="shared" si="56"/>
        <v>faible</v>
      </c>
      <c r="AD170" s="37" t="str">
        <f t="shared" si="57"/>
        <v>Faible</v>
      </c>
      <c r="AE170" s="98" t="str">
        <f t="shared" si="52"/>
        <v>2</v>
      </c>
      <c r="AF170" s="261">
        <f t="shared" si="53"/>
        <v>1</v>
      </c>
      <c r="AG170" s="250" t="str">
        <f t="shared" si="49"/>
        <v>20141179165C9</v>
      </c>
      <c r="AH170" s="38" t="str">
        <f t="shared" si="61"/>
        <v>Action cloturée</v>
      </c>
      <c r="AI170" s="43" t="s">
        <v>539</v>
      </c>
      <c r="AJ170" s="18">
        <v>41971</v>
      </c>
      <c r="AK170" s="9" t="s">
        <v>540</v>
      </c>
      <c r="AL170" s="18">
        <v>41974</v>
      </c>
      <c r="AM170" s="31">
        <f t="shared" si="58"/>
        <v>2</v>
      </c>
      <c r="AP170" s="31" t="e">
        <f>COUNTIF(#REF!,FALSE)</f>
        <v>#REF!</v>
      </c>
      <c r="AQ170">
        <f t="shared" si="54"/>
        <v>1</v>
      </c>
    </row>
    <row r="171" spans="1:43" ht="45.6" customHeight="1">
      <c r="A171" s="13">
        <v>167</v>
      </c>
      <c r="B171" s="6">
        <v>41981</v>
      </c>
      <c r="C171" s="7">
        <f t="shared" si="62"/>
        <v>12</v>
      </c>
      <c r="D171" s="7">
        <f t="shared" si="60"/>
        <v>2014</v>
      </c>
      <c r="E171" s="92">
        <v>1057639</v>
      </c>
      <c r="F171" s="14">
        <v>33694</v>
      </c>
      <c r="G171" s="15">
        <v>35571</v>
      </c>
      <c r="H171" s="15" t="s">
        <v>1647</v>
      </c>
      <c r="I171" s="14" t="s">
        <v>158</v>
      </c>
      <c r="J171" s="14" t="s">
        <v>90</v>
      </c>
      <c r="K171" s="15" t="s">
        <v>134</v>
      </c>
      <c r="L171" s="9" t="s">
        <v>291</v>
      </c>
      <c r="M171" s="36">
        <v>1239</v>
      </c>
      <c r="N171" s="30">
        <v>525000</v>
      </c>
      <c r="O171" s="30">
        <v>18000</v>
      </c>
      <c r="P171" s="77">
        <f t="shared" si="51"/>
        <v>0.23599999999999999</v>
      </c>
      <c r="Q171" s="17">
        <v>4.1666666666666664E-2</v>
      </c>
      <c r="R171" s="17">
        <v>1.0416666666666666E-2</v>
      </c>
      <c r="S171" s="42" t="s">
        <v>545</v>
      </c>
      <c r="T171" s="242" t="s">
        <v>34</v>
      </c>
      <c r="U171" s="10" t="str">
        <f t="shared" si="59"/>
        <v>B</v>
      </c>
      <c r="V171" s="11" t="str">
        <f>VLOOKUP(T171,Codes!A$9:B$51,2,FALSE)</f>
        <v>Mauvaise qualité ou position des micro-perforations</v>
      </c>
      <c r="W171" s="11"/>
      <c r="X171" s="11"/>
      <c r="Y171" s="11"/>
      <c r="Z171" s="11"/>
      <c r="AA171" s="81"/>
      <c r="AB171" s="37" t="str">
        <f t="shared" si="55"/>
        <v>faible</v>
      </c>
      <c r="AC171" s="37" t="str">
        <f t="shared" si="56"/>
        <v>faible</v>
      </c>
      <c r="AD171" s="37" t="str">
        <f t="shared" si="57"/>
        <v>Faible</v>
      </c>
      <c r="AE171" s="98" t="str">
        <f t="shared" si="52"/>
        <v>2</v>
      </c>
      <c r="AF171" s="261">
        <f t="shared" si="53"/>
        <v>3</v>
      </c>
      <c r="AG171" s="250" t="str">
        <f t="shared" si="49"/>
        <v>20141057639B3</v>
      </c>
      <c r="AH171" s="38" t="str">
        <f t="shared" si="61"/>
        <v/>
      </c>
      <c r="AI171" s="43"/>
      <c r="AJ171" s="18">
        <v>41985</v>
      </c>
      <c r="AK171" s="9" t="s">
        <v>1318</v>
      </c>
      <c r="AL171" s="18"/>
      <c r="AM171" s="31" t="str">
        <f t="shared" si="58"/>
        <v/>
      </c>
      <c r="AP171" s="31" t="e">
        <f>COUNTIF(#REF!,FALSE)</f>
        <v>#REF!</v>
      </c>
      <c r="AQ171">
        <f t="shared" si="54"/>
        <v>3</v>
      </c>
    </row>
    <row r="172" spans="1:43" ht="34.15" customHeight="1">
      <c r="A172" s="13">
        <v>168</v>
      </c>
      <c r="B172" s="6">
        <v>41983</v>
      </c>
      <c r="C172" s="7">
        <f t="shared" si="62"/>
        <v>12</v>
      </c>
      <c r="D172" s="7">
        <f t="shared" si="60"/>
        <v>2014</v>
      </c>
      <c r="E172" s="92">
        <v>1233115</v>
      </c>
      <c r="F172" s="14">
        <v>33848</v>
      </c>
      <c r="G172" s="15">
        <v>35772</v>
      </c>
      <c r="H172" s="15" t="s">
        <v>94</v>
      </c>
      <c r="I172" s="14" t="s">
        <v>91</v>
      </c>
      <c r="J172" s="14" t="s">
        <v>90</v>
      </c>
      <c r="K172" s="15" t="s">
        <v>258</v>
      </c>
      <c r="L172" s="9" t="s">
        <v>95</v>
      </c>
      <c r="M172" s="36">
        <v>2000</v>
      </c>
      <c r="N172" s="30">
        <v>500000</v>
      </c>
      <c r="O172" s="30">
        <v>0</v>
      </c>
      <c r="P172" s="77">
        <f t="shared" si="51"/>
        <v>0.4</v>
      </c>
      <c r="Q172" s="17">
        <v>4.1666666666666664E-2</v>
      </c>
      <c r="R172" s="17">
        <v>1.0416666666666666E-2</v>
      </c>
      <c r="S172" s="42" t="s">
        <v>546</v>
      </c>
      <c r="T172" s="242" t="s">
        <v>32</v>
      </c>
      <c r="U172" s="10" t="str">
        <f t="shared" si="59"/>
        <v>C</v>
      </c>
      <c r="V172" s="11" t="str">
        <f>VLOOKUP(T172,Codes!A$9:B$51,2,FALSE)</f>
        <v>produit déchiré, abimé dans l'emballage.</v>
      </c>
      <c r="W172" s="11"/>
      <c r="X172" s="11"/>
      <c r="Y172" s="11"/>
      <c r="Z172" s="11"/>
      <c r="AA172" s="81"/>
      <c r="AB172" s="37" t="str">
        <f t="shared" si="55"/>
        <v>faible</v>
      </c>
      <c r="AC172" s="37" t="str">
        <f t="shared" si="56"/>
        <v>faible</v>
      </c>
      <c r="AD172" s="37" t="str">
        <f t="shared" si="57"/>
        <v>Faible</v>
      </c>
      <c r="AE172" s="98" t="str">
        <f t="shared" si="52"/>
        <v>2</v>
      </c>
      <c r="AF172" s="261">
        <f t="shared" si="53"/>
        <v>1</v>
      </c>
      <c r="AG172" s="250" t="str">
        <f t="shared" si="49"/>
        <v>20141233115C7</v>
      </c>
      <c r="AH172" s="38" t="str">
        <f t="shared" si="61"/>
        <v>Action cloturée</v>
      </c>
      <c r="AI172" s="43"/>
      <c r="AJ172" s="18">
        <v>41985</v>
      </c>
      <c r="AK172" s="9" t="s">
        <v>547</v>
      </c>
      <c r="AL172" s="18">
        <v>41985</v>
      </c>
      <c r="AM172" s="31">
        <f t="shared" si="58"/>
        <v>3</v>
      </c>
      <c r="AP172" s="31" t="e">
        <f>COUNTIF(#REF!,FALSE)</f>
        <v>#REF!</v>
      </c>
      <c r="AQ172">
        <f t="shared" si="54"/>
        <v>1</v>
      </c>
    </row>
    <row r="173" spans="1:43" ht="34.15" customHeight="1">
      <c r="A173" s="13">
        <v>169</v>
      </c>
      <c r="B173" s="6">
        <v>41983</v>
      </c>
      <c r="C173" s="7">
        <f t="shared" si="62"/>
        <v>12</v>
      </c>
      <c r="D173" s="7">
        <f t="shared" si="60"/>
        <v>2014</v>
      </c>
      <c r="E173" s="92">
        <v>1179166</v>
      </c>
      <c r="F173" s="14">
        <v>36702</v>
      </c>
      <c r="G173" s="15">
        <v>38271</v>
      </c>
      <c r="H173" s="15" t="s">
        <v>1138</v>
      </c>
      <c r="I173" s="14" t="s">
        <v>1010</v>
      </c>
      <c r="J173" s="14" t="s">
        <v>103</v>
      </c>
      <c r="K173" s="15"/>
      <c r="L173" s="9" t="s">
        <v>527</v>
      </c>
      <c r="M173" s="36">
        <v>0</v>
      </c>
      <c r="N173" s="30">
        <v>35000</v>
      </c>
      <c r="O173" s="30">
        <v>0</v>
      </c>
      <c r="P173" s="77">
        <f t="shared" si="51"/>
        <v>0</v>
      </c>
      <c r="Q173" s="17">
        <v>1.0416666666666666E-2</v>
      </c>
      <c r="R173" s="17">
        <v>1.0416666666666666E-2</v>
      </c>
      <c r="S173" s="42" t="s">
        <v>548</v>
      </c>
      <c r="T173" s="242" t="s">
        <v>28</v>
      </c>
      <c r="U173" s="10" t="str">
        <f t="shared" si="59"/>
        <v>B</v>
      </c>
      <c r="V173" s="11" t="str">
        <f>VLOOKUP(T173,Codes!A$9:B$51,2,FALSE)</f>
        <v>Produit inadapté au processus</v>
      </c>
      <c r="W173" s="11"/>
      <c r="X173" s="11"/>
      <c r="Y173" s="11"/>
      <c r="Z173" s="11"/>
      <c r="AA173" s="81">
        <v>1</v>
      </c>
      <c r="AB173" s="37" t="str">
        <f t="shared" si="55"/>
        <v>faible</v>
      </c>
      <c r="AC173" s="37" t="str">
        <f t="shared" si="56"/>
        <v>faible</v>
      </c>
      <c r="AD173" s="37" t="str">
        <f t="shared" si="57"/>
        <v>Faible</v>
      </c>
      <c r="AE173" s="98" t="str">
        <f t="shared" si="52"/>
        <v>2</v>
      </c>
      <c r="AF173" s="261">
        <f t="shared" si="53"/>
        <v>1</v>
      </c>
      <c r="AG173" s="250" t="str">
        <f t="shared" si="49"/>
        <v>20141179166B2</v>
      </c>
      <c r="AH173" s="38" t="str">
        <f t="shared" si="61"/>
        <v/>
      </c>
      <c r="AI173" s="43"/>
      <c r="AJ173" s="18">
        <v>41988</v>
      </c>
      <c r="AK173" s="9"/>
      <c r="AL173" s="18"/>
      <c r="AM173" s="31" t="str">
        <f t="shared" si="58"/>
        <v/>
      </c>
      <c r="AP173" s="31" t="e">
        <f>COUNTIF(#REF!,FALSE)</f>
        <v>#REF!</v>
      </c>
      <c r="AQ173">
        <f t="shared" si="54"/>
        <v>1</v>
      </c>
    </row>
    <row r="174" spans="1:43" ht="45.6" customHeight="1">
      <c r="A174" s="13">
        <v>170</v>
      </c>
      <c r="B174" s="6">
        <v>41985</v>
      </c>
      <c r="C174" s="7">
        <f t="shared" si="62"/>
        <v>12</v>
      </c>
      <c r="D174" s="7">
        <f t="shared" si="60"/>
        <v>2014</v>
      </c>
      <c r="E174" s="92">
        <v>1058728</v>
      </c>
      <c r="F174" s="14">
        <v>363780</v>
      </c>
      <c r="G174" s="15">
        <v>141212</v>
      </c>
      <c r="H174" s="15" t="s">
        <v>1647</v>
      </c>
      <c r="I174" s="15" t="s">
        <v>23</v>
      </c>
      <c r="J174" s="14" t="s">
        <v>103</v>
      </c>
      <c r="K174" s="15"/>
      <c r="L174" s="9" t="s">
        <v>549</v>
      </c>
      <c r="M174" s="36">
        <v>7300</v>
      </c>
      <c r="N174" s="30">
        <v>7300</v>
      </c>
      <c r="O174" s="30"/>
      <c r="P174" s="77">
        <f t="shared" si="51"/>
        <v>1</v>
      </c>
      <c r="Q174" s="17">
        <v>1.0416666666666666E-2</v>
      </c>
      <c r="R174" s="17">
        <v>4.1666666666666664E-2</v>
      </c>
      <c r="S174" s="42" t="s">
        <v>550</v>
      </c>
      <c r="T174" s="242" t="s">
        <v>26</v>
      </c>
      <c r="U174" s="10" t="str">
        <f t="shared" si="59"/>
        <v>C</v>
      </c>
      <c r="V174" s="11" t="str">
        <f>VLOOKUP(T174,Codes!A$9:B$51,2,FALSE)</f>
        <v>Conditionnement inadapté</v>
      </c>
      <c r="W174" s="11"/>
      <c r="X174" s="11"/>
      <c r="Y174" s="11"/>
      <c r="Z174" s="11"/>
      <c r="AA174" s="81"/>
      <c r="AB174" s="37" t="str">
        <f t="shared" si="55"/>
        <v>faible</v>
      </c>
      <c r="AC174" s="37" t="str">
        <f t="shared" si="56"/>
        <v>faible</v>
      </c>
      <c r="AD174" s="37" t="str">
        <f t="shared" si="57"/>
        <v>Faible</v>
      </c>
      <c r="AE174" s="98" t="str">
        <f t="shared" si="52"/>
        <v>2</v>
      </c>
      <c r="AF174" s="261">
        <f t="shared" si="53"/>
        <v>1</v>
      </c>
      <c r="AG174" s="250" t="str">
        <f t="shared" si="49"/>
        <v>20141058728C8</v>
      </c>
      <c r="AH174" s="38" t="str">
        <f t="shared" si="61"/>
        <v/>
      </c>
      <c r="AI174" s="43" t="s">
        <v>551</v>
      </c>
      <c r="AJ174" s="18">
        <v>41985</v>
      </c>
      <c r="AK174" s="9" t="s">
        <v>552</v>
      </c>
      <c r="AL174" s="18"/>
      <c r="AM174" s="31" t="str">
        <f t="shared" si="58"/>
        <v/>
      </c>
      <c r="AP174" s="31" t="e">
        <f>COUNTIF(#REF!,FALSE)</f>
        <v>#REF!</v>
      </c>
      <c r="AQ174">
        <f t="shared" si="54"/>
        <v>1</v>
      </c>
    </row>
    <row r="175" spans="1:43" ht="22.9" customHeight="1">
      <c r="A175" s="13">
        <v>171</v>
      </c>
      <c r="B175" s="6">
        <v>41988</v>
      </c>
      <c r="C175" s="7">
        <f t="shared" si="62"/>
        <v>12</v>
      </c>
      <c r="D175" s="7">
        <f t="shared" si="60"/>
        <v>2014</v>
      </c>
      <c r="E175" s="92">
        <v>1057852</v>
      </c>
      <c r="F175" s="14">
        <v>35816</v>
      </c>
      <c r="G175" s="15">
        <v>37395</v>
      </c>
      <c r="H175" s="15" t="s">
        <v>1647</v>
      </c>
      <c r="I175" s="14" t="s">
        <v>1642</v>
      </c>
      <c r="J175" s="14" t="s">
        <v>103</v>
      </c>
      <c r="K175" s="15"/>
      <c r="L175" s="9" t="s">
        <v>553</v>
      </c>
      <c r="M175" s="36">
        <v>100</v>
      </c>
      <c r="N175" s="30">
        <v>200000</v>
      </c>
      <c r="O175" s="30">
        <v>99000</v>
      </c>
      <c r="P175" s="77">
        <f t="shared" si="51"/>
        <v>0.05</v>
      </c>
      <c r="Q175" s="17">
        <v>8.3333333333333329E-2</v>
      </c>
      <c r="R175" s="17">
        <v>1.0416666666666666E-2</v>
      </c>
      <c r="S175" s="42" t="s">
        <v>554</v>
      </c>
      <c r="T175" s="242" t="s">
        <v>41</v>
      </c>
      <c r="U175" s="10" t="str">
        <f t="shared" si="59"/>
        <v>C</v>
      </c>
      <c r="V175" s="11" t="str">
        <f>VLOOKUP(T175,Codes!A$9:B$51,2,FALSE)</f>
        <v>Produits collés entre eux</v>
      </c>
      <c r="W175" s="11"/>
      <c r="X175" s="11"/>
      <c r="Y175" s="11"/>
      <c r="Z175" s="11"/>
      <c r="AA175" s="81"/>
      <c r="AB175" s="37" t="str">
        <f t="shared" si="55"/>
        <v>faible</v>
      </c>
      <c r="AC175" s="37" t="str">
        <f t="shared" si="56"/>
        <v>faible</v>
      </c>
      <c r="AD175" s="37" t="str">
        <f t="shared" si="57"/>
        <v>Faible</v>
      </c>
      <c r="AE175" s="98" t="str">
        <f t="shared" si="52"/>
        <v>2</v>
      </c>
      <c r="AF175" s="261">
        <f t="shared" si="53"/>
        <v>1</v>
      </c>
      <c r="AG175" s="250" t="str">
        <f t="shared" si="49"/>
        <v>20141057852C3</v>
      </c>
      <c r="AH175" s="38" t="str">
        <f t="shared" si="61"/>
        <v/>
      </c>
      <c r="AI175" s="43"/>
      <c r="AJ175" s="18">
        <v>41992</v>
      </c>
      <c r="AK175" s="9" t="s">
        <v>555</v>
      </c>
      <c r="AL175" s="18"/>
      <c r="AM175" s="31" t="str">
        <f t="shared" si="58"/>
        <v/>
      </c>
      <c r="AP175" s="31" t="e">
        <f>COUNTIF(#REF!,FALSE)</f>
        <v>#REF!</v>
      </c>
      <c r="AQ175">
        <f t="shared" si="54"/>
        <v>1</v>
      </c>
    </row>
    <row r="176" spans="1:43" ht="79.900000000000006" customHeight="1">
      <c r="A176" s="13">
        <v>172</v>
      </c>
      <c r="B176" s="6">
        <v>41990</v>
      </c>
      <c r="C176" s="7">
        <f t="shared" si="62"/>
        <v>12</v>
      </c>
      <c r="D176" s="7">
        <f t="shared" si="60"/>
        <v>2014</v>
      </c>
      <c r="E176" s="92">
        <v>1283416</v>
      </c>
      <c r="F176" s="14">
        <v>33766</v>
      </c>
      <c r="G176" s="15">
        <v>36338</v>
      </c>
      <c r="H176" s="15" t="s">
        <v>1648</v>
      </c>
      <c r="I176" s="15" t="s">
        <v>410</v>
      </c>
      <c r="J176" s="14" t="s">
        <v>90</v>
      </c>
      <c r="K176" s="15" t="s">
        <v>118</v>
      </c>
      <c r="L176" s="9" t="s">
        <v>556</v>
      </c>
      <c r="M176" s="36">
        <v>4</v>
      </c>
      <c r="N176" s="30">
        <v>1038</v>
      </c>
      <c r="O176" s="30">
        <v>948</v>
      </c>
      <c r="P176" s="77">
        <f t="shared" si="51"/>
        <v>0.38535645472061653</v>
      </c>
      <c r="Q176" s="17">
        <v>1.0416666666666666E-2</v>
      </c>
      <c r="R176" s="17" t="s">
        <v>557</v>
      </c>
      <c r="S176" s="42" t="s">
        <v>1329</v>
      </c>
      <c r="T176" s="242" t="s">
        <v>123</v>
      </c>
      <c r="U176" s="10" t="str">
        <f t="shared" si="59"/>
        <v>A</v>
      </c>
      <c r="V176" s="11" t="str">
        <f>VLOOKUP(T176,Codes!A$9:B$51,2,FALSE)</f>
        <v>Défaut carte visuel.</v>
      </c>
      <c r="W176" s="11"/>
      <c r="X176" s="11"/>
      <c r="Y176" s="11"/>
      <c r="Z176" s="11"/>
      <c r="AA176" s="81"/>
      <c r="AB176" s="37" t="str">
        <f t="shared" si="55"/>
        <v>faible</v>
      </c>
      <c r="AC176" s="37" t="str">
        <f t="shared" si="56"/>
        <v>faible</v>
      </c>
      <c r="AD176" s="37" t="str">
        <f t="shared" si="57"/>
        <v>Faible</v>
      </c>
      <c r="AE176" s="98" t="str">
        <f t="shared" si="52"/>
        <v>2</v>
      </c>
      <c r="AF176" s="261">
        <f t="shared" si="53"/>
        <v>1</v>
      </c>
      <c r="AG176" s="250" t="str">
        <f t="shared" si="49"/>
        <v>20141283416A10</v>
      </c>
      <c r="AH176" s="38" t="str">
        <f t="shared" si="61"/>
        <v/>
      </c>
      <c r="AI176" s="43"/>
      <c r="AJ176" s="18">
        <v>41990</v>
      </c>
      <c r="AK176" s="9" t="s">
        <v>558</v>
      </c>
      <c r="AL176" s="18"/>
      <c r="AM176" s="31" t="str">
        <f t="shared" si="58"/>
        <v/>
      </c>
      <c r="AP176" s="31" t="e">
        <f>COUNTIF(#REF!,FALSE)</f>
        <v>#REF!</v>
      </c>
      <c r="AQ176">
        <f t="shared" si="54"/>
        <v>1</v>
      </c>
    </row>
    <row r="177" spans="1:44" ht="34.15" customHeight="1">
      <c r="A177" s="13">
        <v>173</v>
      </c>
      <c r="B177" s="6">
        <v>41990</v>
      </c>
      <c r="C177" s="7">
        <f t="shared" si="62"/>
        <v>12</v>
      </c>
      <c r="D177" s="7">
        <f t="shared" si="60"/>
        <v>2014</v>
      </c>
      <c r="E177" s="92">
        <v>1319052</v>
      </c>
      <c r="F177" s="14">
        <v>35659</v>
      </c>
      <c r="G177" s="15">
        <v>37340</v>
      </c>
      <c r="H177" s="15" t="s">
        <v>1647</v>
      </c>
      <c r="I177" s="15" t="s">
        <v>1245</v>
      </c>
      <c r="J177" s="14" t="s">
        <v>103</v>
      </c>
      <c r="K177" s="15"/>
      <c r="L177" s="9" t="s">
        <v>559</v>
      </c>
      <c r="M177" s="36">
        <v>1</v>
      </c>
      <c r="N177" s="30">
        <v>5688</v>
      </c>
      <c r="O177" s="30">
        <v>5549</v>
      </c>
      <c r="P177" s="77">
        <f t="shared" si="51"/>
        <v>1.7580872011251757E-2</v>
      </c>
      <c r="Q177" s="17"/>
      <c r="R177" s="17">
        <v>6.9444444444444441E-3</v>
      </c>
      <c r="S177" s="42" t="s">
        <v>560</v>
      </c>
      <c r="T177" s="242" t="s">
        <v>28</v>
      </c>
      <c r="U177" s="10" t="str">
        <f t="shared" si="59"/>
        <v>B</v>
      </c>
      <c r="V177" s="11" t="str">
        <f>VLOOKUP(T177,Codes!A$9:B$51,2,FALSE)</f>
        <v>Produit inadapté au processus</v>
      </c>
      <c r="W177" s="11"/>
      <c r="X177" s="11"/>
      <c r="Y177" s="11"/>
      <c r="Z177" s="11"/>
      <c r="AA177" s="81"/>
      <c r="AB177" s="37" t="str">
        <f t="shared" si="55"/>
        <v>faible</v>
      </c>
      <c r="AC177" s="37" t="str">
        <f t="shared" si="56"/>
        <v>faible</v>
      </c>
      <c r="AD177" s="37" t="str">
        <f t="shared" si="57"/>
        <v>Faible</v>
      </c>
      <c r="AE177" s="98" t="str">
        <f t="shared" si="52"/>
        <v>2</v>
      </c>
      <c r="AF177" s="261">
        <f t="shared" si="53"/>
        <v>1</v>
      </c>
      <c r="AG177" s="250" t="str">
        <f t="shared" si="49"/>
        <v>20141319052B2</v>
      </c>
      <c r="AH177" s="38" t="str">
        <f t="shared" si="61"/>
        <v/>
      </c>
      <c r="AI177" s="43"/>
      <c r="AJ177" s="18">
        <v>41992</v>
      </c>
      <c r="AK177" s="9" t="s">
        <v>561</v>
      </c>
      <c r="AL177" s="18"/>
      <c r="AM177" s="31" t="str">
        <f t="shared" si="58"/>
        <v/>
      </c>
      <c r="AP177" s="31" t="e">
        <f>COUNTIF(#REF!,FALSE)</f>
        <v>#REF!</v>
      </c>
      <c r="AQ177">
        <f t="shared" si="54"/>
        <v>1</v>
      </c>
    </row>
    <row r="178" spans="1:44" ht="57" customHeight="1">
      <c r="A178" s="13">
        <v>174</v>
      </c>
      <c r="B178" s="6">
        <v>41991</v>
      </c>
      <c r="C178" s="7">
        <f t="shared" si="62"/>
        <v>12</v>
      </c>
      <c r="D178" s="7">
        <f t="shared" si="60"/>
        <v>2014</v>
      </c>
      <c r="E178" s="92">
        <v>1057828</v>
      </c>
      <c r="F178" s="14">
        <v>33696</v>
      </c>
      <c r="G178" s="15">
        <v>33901</v>
      </c>
      <c r="H178" s="15" t="s">
        <v>94</v>
      </c>
      <c r="I178" s="14" t="s">
        <v>195</v>
      </c>
      <c r="J178" s="14" t="s">
        <v>90</v>
      </c>
      <c r="K178" s="15" t="s">
        <v>572</v>
      </c>
      <c r="L178" s="9" t="s">
        <v>562</v>
      </c>
      <c r="M178" s="36">
        <v>2</v>
      </c>
      <c r="N178" s="30">
        <v>250000</v>
      </c>
      <c r="O178" s="30">
        <v>1500</v>
      </c>
      <c r="P178" s="77">
        <f t="shared" si="51"/>
        <v>8.0000000000000004E-4</v>
      </c>
      <c r="Q178" s="17">
        <v>1.3888888888888888E-2</v>
      </c>
      <c r="R178" s="17">
        <v>6.9444444444444441E-3</v>
      </c>
      <c r="S178" s="42" t="s">
        <v>563</v>
      </c>
      <c r="T178" s="242" t="s">
        <v>38</v>
      </c>
      <c r="U178" s="10" t="str">
        <f t="shared" si="59"/>
        <v>A</v>
      </c>
      <c r="V178" s="11" t="str">
        <f>VLOOKUP(T178,Codes!A$9:B$51,2,FALSE)</f>
        <v>Produit inadapté au processus (tension ruban, etc…)</v>
      </c>
      <c r="W178" s="11"/>
      <c r="X178" s="11"/>
      <c r="Y178" s="11"/>
      <c r="Z178" s="11"/>
      <c r="AA178" s="81"/>
      <c r="AB178" s="37" t="str">
        <f t="shared" si="55"/>
        <v>faible</v>
      </c>
      <c r="AC178" s="37" t="str">
        <f t="shared" si="56"/>
        <v>faible</v>
      </c>
      <c r="AD178" s="37" t="str">
        <f t="shared" si="57"/>
        <v>Faible</v>
      </c>
      <c r="AE178" s="98" t="str">
        <f t="shared" si="52"/>
        <v>2</v>
      </c>
      <c r="AF178" s="261">
        <f t="shared" si="53"/>
        <v>1</v>
      </c>
      <c r="AG178" s="250" t="str">
        <f t="shared" si="49"/>
        <v>20141057828A8</v>
      </c>
      <c r="AH178" s="38" t="str">
        <f t="shared" si="61"/>
        <v>Action cloturée</v>
      </c>
      <c r="AI178" s="43"/>
      <c r="AJ178" s="18">
        <v>41992</v>
      </c>
      <c r="AK178" s="9" t="s">
        <v>1330</v>
      </c>
      <c r="AL178" s="18">
        <v>41992</v>
      </c>
      <c r="AM178" s="31">
        <f t="shared" si="58"/>
        <v>2</v>
      </c>
      <c r="AP178" s="31" t="e">
        <f>COUNTIF(#REF!,FALSE)</f>
        <v>#REF!</v>
      </c>
      <c r="AQ178">
        <f t="shared" si="54"/>
        <v>1</v>
      </c>
    </row>
    <row r="179" spans="1:44" ht="22.9" customHeight="1">
      <c r="A179" s="13">
        <v>175</v>
      </c>
      <c r="B179" s="6">
        <v>41991</v>
      </c>
      <c r="C179" s="7">
        <f t="shared" si="62"/>
        <v>12</v>
      </c>
      <c r="D179" s="7">
        <f t="shared" si="60"/>
        <v>2014</v>
      </c>
      <c r="E179" s="92">
        <v>1058481</v>
      </c>
      <c r="F179" s="14">
        <v>34422</v>
      </c>
      <c r="G179" s="15">
        <v>36492</v>
      </c>
      <c r="H179" s="15" t="s">
        <v>1647</v>
      </c>
      <c r="I179" s="14" t="s">
        <v>91</v>
      </c>
      <c r="J179" s="14" t="s">
        <v>90</v>
      </c>
      <c r="K179" s="15" t="s">
        <v>98</v>
      </c>
      <c r="L179" s="9" t="s">
        <v>171</v>
      </c>
      <c r="M179" s="36">
        <v>1</v>
      </c>
      <c r="N179" s="30">
        <v>1000000</v>
      </c>
      <c r="O179" s="30">
        <v>842000</v>
      </c>
      <c r="P179" s="77">
        <f t="shared" si="51"/>
        <v>1E-4</v>
      </c>
      <c r="Q179" s="17">
        <v>8.3333333333333329E-2</v>
      </c>
      <c r="R179" s="17">
        <v>6.9444444444444441E-3</v>
      </c>
      <c r="S179" s="42" t="s">
        <v>564</v>
      </c>
      <c r="T179" s="242" t="s">
        <v>28</v>
      </c>
      <c r="U179" s="10" t="str">
        <f t="shared" si="59"/>
        <v>B</v>
      </c>
      <c r="V179" s="11" t="str">
        <f>VLOOKUP(T179,Codes!A$9:B$51,2,FALSE)</f>
        <v>Produit inadapté au processus</v>
      </c>
      <c r="W179" s="11"/>
      <c r="X179" s="11"/>
      <c r="Y179" s="11"/>
      <c r="Z179" s="11"/>
      <c r="AA179" s="81"/>
      <c r="AB179" s="37" t="str">
        <f t="shared" si="55"/>
        <v>faible</v>
      </c>
      <c r="AC179" s="37" t="str">
        <f t="shared" si="56"/>
        <v>faible</v>
      </c>
      <c r="AD179" s="37" t="str">
        <f t="shared" si="57"/>
        <v>Faible</v>
      </c>
      <c r="AE179" s="98" t="str">
        <f t="shared" si="52"/>
        <v>2</v>
      </c>
      <c r="AF179" s="261">
        <f t="shared" si="53"/>
        <v>1</v>
      </c>
      <c r="AG179" s="250" t="str">
        <f t="shared" si="49"/>
        <v>20141058481B2</v>
      </c>
      <c r="AH179" s="38" t="str">
        <f t="shared" si="61"/>
        <v>Action cloturée</v>
      </c>
      <c r="AI179" s="43"/>
      <c r="AJ179" s="18">
        <v>41992</v>
      </c>
      <c r="AK179" s="9" t="s">
        <v>317</v>
      </c>
      <c r="AL179" s="18">
        <v>41992</v>
      </c>
      <c r="AM179" s="31">
        <f t="shared" si="58"/>
        <v>2</v>
      </c>
      <c r="AP179" s="31" t="e">
        <f>COUNTIF(#REF!,FALSE)</f>
        <v>#REF!</v>
      </c>
      <c r="AQ179">
        <f t="shared" si="54"/>
        <v>1</v>
      </c>
    </row>
    <row r="180" spans="1:44" ht="45.6" customHeight="1">
      <c r="A180" s="13">
        <v>176</v>
      </c>
      <c r="B180" s="6">
        <v>41991</v>
      </c>
      <c r="C180" s="7">
        <f t="shared" si="62"/>
        <v>12</v>
      </c>
      <c r="D180" s="7">
        <f t="shared" si="60"/>
        <v>2014</v>
      </c>
      <c r="E180" s="92" t="s">
        <v>565</v>
      </c>
      <c r="F180" s="14">
        <v>36854</v>
      </c>
      <c r="G180" s="15" t="s">
        <v>566</v>
      </c>
      <c r="H180" s="15" t="s">
        <v>1648</v>
      </c>
      <c r="I180" s="14" t="s">
        <v>387</v>
      </c>
      <c r="J180" s="14" t="s">
        <v>103</v>
      </c>
      <c r="K180" s="15" t="s">
        <v>567</v>
      </c>
      <c r="L180" s="9" t="s">
        <v>568</v>
      </c>
      <c r="M180" s="36">
        <v>12598</v>
      </c>
      <c r="N180" s="36">
        <v>12598</v>
      </c>
      <c r="O180" s="36">
        <v>12598</v>
      </c>
      <c r="P180" s="77">
        <f t="shared" si="51"/>
        <v>1</v>
      </c>
      <c r="Q180" s="17">
        <v>4.1666666666666664E-2</v>
      </c>
      <c r="R180" s="17">
        <v>6.9444444444444441E-3</v>
      </c>
      <c r="S180" s="42" t="s">
        <v>569</v>
      </c>
      <c r="T180" s="242" t="s">
        <v>26</v>
      </c>
      <c r="U180" s="10" t="str">
        <f t="shared" si="59"/>
        <v>C</v>
      </c>
      <c r="V180" s="11" t="str">
        <f>VLOOKUP(T180,Codes!A$9:B$51,2,FALSE)</f>
        <v>Conditionnement inadapté</v>
      </c>
      <c r="W180" s="11"/>
      <c r="X180" s="11"/>
      <c r="Y180" s="11"/>
      <c r="Z180" s="11"/>
      <c r="AA180" s="81"/>
      <c r="AB180" s="37" t="str">
        <f t="shared" si="55"/>
        <v>faible</v>
      </c>
      <c r="AC180" s="37" t="str">
        <f t="shared" si="56"/>
        <v>faible</v>
      </c>
      <c r="AD180" s="37" t="str">
        <f t="shared" si="57"/>
        <v>Faible</v>
      </c>
      <c r="AE180" s="98" t="str">
        <f t="shared" si="52"/>
        <v>2</v>
      </c>
      <c r="AF180" s="261">
        <f t="shared" si="53"/>
        <v>1</v>
      </c>
      <c r="AG180" s="250" t="str">
        <f t="shared" si="49"/>
        <v>20141060147
1060148C8</v>
      </c>
      <c r="AH180" s="38" t="str">
        <f t="shared" si="61"/>
        <v/>
      </c>
      <c r="AI180" s="43"/>
      <c r="AJ180" s="18">
        <v>41992</v>
      </c>
      <c r="AK180" s="9" t="s">
        <v>396</v>
      </c>
      <c r="AL180" s="18"/>
      <c r="AM180" s="31" t="str">
        <f t="shared" si="58"/>
        <v/>
      </c>
      <c r="AP180" s="31" t="e">
        <f>COUNTIF(#REF!,FALSE)</f>
        <v>#REF!</v>
      </c>
      <c r="AQ180">
        <f t="shared" si="54"/>
        <v>1</v>
      </c>
    </row>
    <row r="181" spans="1:44" ht="42" customHeight="1">
      <c r="A181" s="13">
        <v>177</v>
      </c>
      <c r="B181" s="6">
        <v>41995</v>
      </c>
      <c r="C181" s="7">
        <f t="shared" si="62"/>
        <v>12</v>
      </c>
      <c r="D181" s="7">
        <f t="shared" si="60"/>
        <v>2014</v>
      </c>
      <c r="E181" s="92">
        <v>1058481</v>
      </c>
      <c r="F181" s="14">
        <v>34422</v>
      </c>
      <c r="G181" s="15">
        <v>36492</v>
      </c>
      <c r="H181" s="15" t="s">
        <v>1647</v>
      </c>
      <c r="I181" s="14" t="s">
        <v>91</v>
      </c>
      <c r="J181" s="14" t="s">
        <v>90</v>
      </c>
      <c r="K181" s="15" t="s">
        <v>98</v>
      </c>
      <c r="L181" s="9" t="s">
        <v>171</v>
      </c>
      <c r="M181" s="36">
        <v>3000</v>
      </c>
      <c r="N181" s="30">
        <v>1000000</v>
      </c>
      <c r="O181" s="30">
        <v>779000</v>
      </c>
      <c r="P181" s="77">
        <f t="shared" si="51"/>
        <v>0.3</v>
      </c>
      <c r="Q181" s="17">
        <v>0.16666666666666666</v>
      </c>
      <c r="R181" s="17">
        <v>6.9444444444444447E-4</v>
      </c>
      <c r="S181" s="42" t="s">
        <v>570</v>
      </c>
      <c r="T181" s="242" t="s">
        <v>36</v>
      </c>
      <c r="U181" s="10" t="str">
        <f>+LEFT(T181,1)</f>
        <v>A</v>
      </c>
      <c r="V181" s="11" t="str">
        <f>VLOOKUP(T181,Codes!A$9:B$51,2,FALSE)</f>
        <v xml:space="preserve">Absence ou manque de colle sur le produit </v>
      </c>
      <c r="W181" s="11"/>
      <c r="X181" s="11"/>
      <c r="Y181" s="11"/>
      <c r="Z181" s="11"/>
      <c r="AA181" s="81"/>
      <c r="AB181" s="37" t="str">
        <f t="shared" si="55"/>
        <v>faible</v>
      </c>
      <c r="AC181" s="37" t="str">
        <f t="shared" si="56"/>
        <v>faible</v>
      </c>
      <c r="AD181" s="37" t="str">
        <f t="shared" si="57"/>
        <v>Faible</v>
      </c>
      <c r="AE181" s="98" t="str">
        <f t="shared" si="52"/>
        <v>2</v>
      </c>
      <c r="AF181" s="261">
        <f t="shared" si="53"/>
        <v>1</v>
      </c>
      <c r="AG181" s="250" t="str">
        <f t="shared" si="49"/>
        <v>20141058481A1</v>
      </c>
      <c r="AH181" s="38" t="str">
        <f t="shared" si="61"/>
        <v/>
      </c>
      <c r="AI181" s="43"/>
      <c r="AJ181" s="18">
        <v>41996</v>
      </c>
      <c r="AK181" s="9" t="s">
        <v>571</v>
      </c>
      <c r="AL181" s="18"/>
      <c r="AM181" s="31" t="str">
        <f t="shared" si="58"/>
        <v/>
      </c>
      <c r="AP181" s="31" t="e">
        <f>COUNTIF(#REF!,FALSE)</f>
        <v>#REF!</v>
      </c>
      <c r="AQ181">
        <f t="shared" si="54"/>
        <v>1</v>
      </c>
      <c r="AR181">
        <f>COUNTIFS(U27,"c"= 2)</f>
        <v>0</v>
      </c>
    </row>
    <row r="182" spans="1:44" ht="34.15" customHeight="1">
      <c r="A182" s="13">
        <v>1</v>
      </c>
      <c r="B182" s="6">
        <v>42013</v>
      </c>
      <c r="C182" s="7">
        <f t="shared" ref="C182:C245" si="63">MONTH(B182)</f>
        <v>1</v>
      </c>
      <c r="D182" s="7">
        <f>YEAR(B182)</f>
        <v>2015</v>
      </c>
      <c r="E182" s="16">
        <v>1058556</v>
      </c>
      <c r="F182" s="14">
        <v>32229</v>
      </c>
      <c r="G182" s="15">
        <v>37902</v>
      </c>
      <c r="H182" s="15" t="s">
        <v>1647</v>
      </c>
      <c r="I182" s="14" t="s">
        <v>91</v>
      </c>
      <c r="J182" s="14" t="s">
        <v>90</v>
      </c>
      <c r="K182" s="15" t="s">
        <v>318</v>
      </c>
      <c r="L182" s="9" t="s">
        <v>179</v>
      </c>
      <c r="M182" s="36">
        <v>200</v>
      </c>
      <c r="N182" s="16">
        <v>168000</v>
      </c>
      <c r="O182" s="16">
        <v>5000</v>
      </c>
      <c r="P182" s="77">
        <f t="shared" si="51"/>
        <v>0.11904761904761904</v>
      </c>
      <c r="Q182" s="17">
        <v>4.1666666666666664E-2</v>
      </c>
      <c r="R182" s="17">
        <v>1.0416666666666666E-2</v>
      </c>
      <c r="S182" s="42" t="s">
        <v>574</v>
      </c>
      <c r="T182" s="242" t="s">
        <v>29</v>
      </c>
      <c r="U182" s="10" t="str">
        <f t="shared" si="59"/>
        <v>B</v>
      </c>
      <c r="V182" s="11" t="str">
        <f>VLOOKUP(T182,Codes!A$9:B$51,2,FALSE)</f>
        <v>Produit chargé en électricité Statique</v>
      </c>
      <c r="W182" s="11"/>
      <c r="X182" s="11"/>
      <c r="Y182" s="11"/>
      <c r="Z182" s="11"/>
      <c r="AA182" s="81">
        <v>1</v>
      </c>
      <c r="AB182" s="37" t="str">
        <f t="shared" si="55"/>
        <v>faible</v>
      </c>
      <c r="AC182" s="37" t="str">
        <f>IF(($P182)&lt;=3,"faible","fort")</f>
        <v>faible</v>
      </c>
      <c r="AD182" s="37" t="str">
        <f t="shared" si="57"/>
        <v>Faible</v>
      </c>
      <c r="AE182" s="98" t="str">
        <f t="shared" si="52"/>
        <v>2</v>
      </c>
      <c r="AF182" s="261">
        <f t="shared" si="53"/>
        <v>2</v>
      </c>
      <c r="AG182" s="250" t="str">
        <f t="shared" si="49"/>
        <v>20151058556B1</v>
      </c>
      <c r="AH182" s="38" t="str">
        <f t="shared" si="61"/>
        <v>Action cloturée</v>
      </c>
      <c r="AI182" s="43" t="s">
        <v>582</v>
      </c>
      <c r="AJ182" s="18">
        <v>42016</v>
      </c>
      <c r="AK182" s="9" t="s">
        <v>584</v>
      </c>
      <c r="AL182" s="18">
        <v>42041</v>
      </c>
      <c r="AM182" s="31">
        <f t="shared" si="58"/>
        <v>21</v>
      </c>
      <c r="AP182" s="31" t="e">
        <f>COUNTIF(#REF!,FALSE)</f>
        <v>#REF!</v>
      </c>
      <c r="AQ182">
        <f t="shared" si="54"/>
        <v>2</v>
      </c>
    </row>
    <row r="183" spans="1:44" ht="27" customHeight="1">
      <c r="A183" s="13">
        <v>2</v>
      </c>
      <c r="B183" s="6">
        <v>42016</v>
      </c>
      <c r="C183" s="7">
        <f t="shared" si="63"/>
        <v>1</v>
      </c>
      <c r="D183" s="7">
        <f t="shared" ref="D183:D224" si="64">YEAR(B183)</f>
        <v>2015</v>
      </c>
      <c r="E183" s="92">
        <v>1058722</v>
      </c>
      <c r="F183" s="14">
        <v>36900</v>
      </c>
      <c r="G183" s="15">
        <v>38510</v>
      </c>
      <c r="H183" s="15" t="s">
        <v>1647</v>
      </c>
      <c r="I183" s="15" t="s">
        <v>23</v>
      </c>
      <c r="J183" s="14" t="s">
        <v>103</v>
      </c>
      <c r="K183" s="15"/>
      <c r="L183" s="9" t="s">
        <v>106</v>
      </c>
      <c r="M183" s="36">
        <v>10</v>
      </c>
      <c r="N183" s="16">
        <v>46920</v>
      </c>
      <c r="O183" s="16">
        <v>41709</v>
      </c>
      <c r="P183" s="77">
        <f t="shared" si="51"/>
        <v>2.1312872975277068E-2</v>
      </c>
      <c r="Q183" s="17">
        <v>6.9444444444444441E-3</v>
      </c>
      <c r="R183" s="17">
        <v>1.0416666666666666E-2</v>
      </c>
      <c r="S183" s="42" t="s">
        <v>575</v>
      </c>
      <c r="T183" s="242" t="s">
        <v>32</v>
      </c>
      <c r="U183" s="10" t="str">
        <f t="shared" ref="U183:U202" si="65">+LEFT(T183,1)</f>
        <v>C</v>
      </c>
      <c r="V183" s="11" t="str">
        <f>VLOOKUP(T183,Codes!A$9:B$51,2,FALSE)</f>
        <v>produit déchiré, abimé dans l'emballage.</v>
      </c>
      <c r="W183" s="11"/>
      <c r="X183" s="11"/>
      <c r="Y183" s="11"/>
      <c r="Z183" s="11"/>
      <c r="AA183" s="81">
        <v>1</v>
      </c>
      <c r="AB183" s="37" t="str">
        <f t="shared" si="55"/>
        <v>faible</v>
      </c>
      <c r="AC183" s="37" t="str">
        <f t="shared" ref="AC183:AC246" si="66">IF(($P183)&lt;=3,"faible","fort")</f>
        <v>faible</v>
      </c>
      <c r="AD183" s="37" t="str">
        <f t="shared" si="57"/>
        <v>Faible</v>
      </c>
      <c r="AE183" s="98" t="str">
        <f t="shared" si="52"/>
        <v>2</v>
      </c>
      <c r="AF183" s="261">
        <f t="shared" si="53"/>
        <v>1</v>
      </c>
      <c r="AG183" s="250" t="str">
        <f t="shared" si="49"/>
        <v>20151058722C7</v>
      </c>
      <c r="AH183" s="38" t="str">
        <f t="shared" si="61"/>
        <v>Action cloturée</v>
      </c>
      <c r="AI183" s="43"/>
      <c r="AJ183" s="18">
        <v>42016</v>
      </c>
      <c r="AK183" s="9" t="s">
        <v>314</v>
      </c>
      <c r="AL183" s="18">
        <v>42016</v>
      </c>
      <c r="AM183" s="31">
        <f t="shared" si="58"/>
        <v>1</v>
      </c>
      <c r="AP183" s="31" t="e">
        <f>COUNTIF(#REF!,FALSE)</f>
        <v>#REF!</v>
      </c>
      <c r="AQ183">
        <f t="shared" si="54"/>
        <v>1</v>
      </c>
    </row>
    <row r="184" spans="1:44" ht="34.15" customHeight="1">
      <c r="A184" s="13">
        <v>3</v>
      </c>
      <c r="B184" s="6">
        <v>42016</v>
      </c>
      <c r="C184" s="7">
        <f t="shared" si="63"/>
        <v>1</v>
      </c>
      <c r="D184" s="7">
        <f t="shared" si="64"/>
        <v>2015</v>
      </c>
      <c r="E184" s="92">
        <v>1261281</v>
      </c>
      <c r="F184" s="14">
        <v>36817</v>
      </c>
      <c r="G184" s="15"/>
      <c r="H184" s="15"/>
      <c r="I184" s="14"/>
      <c r="J184" s="14" t="s">
        <v>103</v>
      </c>
      <c r="K184" s="15"/>
      <c r="L184" s="9" t="s">
        <v>576</v>
      </c>
      <c r="M184" s="36">
        <v>14750</v>
      </c>
      <c r="N184" s="16">
        <v>24750</v>
      </c>
      <c r="O184" s="16">
        <v>24750</v>
      </c>
      <c r="P184" s="77">
        <f t="shared" si="51"/>
        <v>1</v>
      </c>
      <c r="Q184" s="17">
        <v>6.9444444444444441E-3</v>
      </c>
      <c r="R184" s="17">
        <v>1.0416666666666666E-2</v>
      </c>
      <c r="S184" s="42" t="s">
        <v>577</v>
      </c>
      <c r="T184" s="242" t="s">
        <v>26</v>
      </c>
      <c r="U184" s="10" t="str">
        <f t="shared" si="65"/>
        <v>C</v>
      </c>
      <c r="V184" s="11" t="str">
        <f>VLOOKUP(T184,Codes!A$9:B$51,2,FALSE)</f>
        <v>Conditionnement inadapté</v>
      </c>
      <c r="W184" s="11"/>
      <c r="X184" s="11"/>
      <c r="Y184" s="11"/>
      <c r="Z184" s="11"/>
      <c r="AA184" s="81">
        <v>1</v>
      </c>
      <c r="AB184" s="37" t="str">
        <f t="shared" si="55"/>
        <v>faible</v>
      </c>
      <c r="AC184" s="37" t="str">
        <f t="shared" si="66"/>
        <v>faible</v>
      </c>
      <c r="AD184" s="37" t="str">
        <f t="shared" si="57"/>
        <v>Faible</v>
      </c>
      <c r="AE184" s="98" t="str">
        <f t="shared" si="52"/>
        <v>2</v>
      </c>
      <c r="AF184" s="261">
        <f t="shared" si="53"/>
        <v>1</v>
      </c>
      <c r="AG184" s="250" t="str">
        <f t="shared" si="49"/>
        <v>20151261281C8</v>
      </c>
      <c r="AH184" s="38" t="str">
        <f t="shared" si="61"/>
        <v>Action cloturée</v>
      </c>
      <c r="AI184" s="43"/>
      <c r="AJ184" s="18" t="s">
        <v>578</v>
      </c>
      <c r="AK184" s="9" t="s">
        <v>314</v>
      </c>
      <c r="AL184" s="18">
        <v>42016</v>
      </c>
      <c r="AM184" s="31">
        <f t="shared" si="58"/>
        <v>1</v>
      </c>
      <c r="AP184" s="31" t="e">
        <f>COUNTIF(#REF!,FALSE)</f>
        <v>#REF!</v>
      </c>
      <c r="AQ184">
        <f t="shared" si="54"/>
        <v>1</v>
      </c>
    </row>
    <row r="185" spans="1:44" ht="24" customHeight="1">
      <c r="A185" s="13">
        <v>4</v>
      </c>
      <c r="B185" s="6">
        <v>42017</v>
      </c>
      <c r="C185" s="7">
        <f t="shared" si="63"/>
        <v>1</v>
      </c>
      <c r="D185" s="7">
        <f t="shared" si="64"/>
        <v>2015</v>
      </c>
      <c r="E185" s="92">
        <v>1057777</v>
      </c>
      <c r="F185" s="14">
        <v>37216</v>
      </c>
      <c r="G185" s="15">
        <v>150113</v>
      </c>
      <c r="H185" s="15" t="s">
        <v>1143</v>
      </c>
      <c r="I185" s="15" t="s">
        <v>410</v>
      </c>
      <c r="J185" s="14" t="s">
        <v>103</v>
      </c>
      <c r="K185" s="15"/>
      <c r="L185" s="9" t="s">
        <v>579</v>
      </c>
      <c r="M185" s="36">
        <v>60000</v>
      </c>
      <c r="N185" s="16">
        <v>60000</v>
      </c>
      <c r="O185" s="16">
        <v>60000</v>
      </c>
      <c r="P185" s="77">
        <f t="shared" si="51"/>
        <v>1</v>
      </c>
      <c r="Q185" s="17">
        <v>6.9444444444444441E-3</v>
      </c>
      <c r="R185" s="17">
        <v>1.0416666666666666E-2</v>
      </c>
      <c r="S185" s="42" t="s">
        <v>580</v>
      </c>
      <c r="T185" s="242" t="s">
        <v>26</v>
      </c>
      <c r="U185" s="10" t="str">
        <f t="shared" si="65"/>
        <v>C</v>
      </c>
      <c r="V185" s="11" t="str">
        <f>VLOOKUP(T185,Codes!A$9:B$51,2,FALSE)</f>
        <v>Conditionnement inadapté</v>
      </c>
      <c r="W185" s="11"/>
      <c r="X185" s="11"/>
      <c r="Y185" s="11"/>
      <c r="Z185" s="11"/>
      <c r="AA185" s="81">
        <v>1</v>
      </c>
      <c r="AB185" s="37" t="str">
        <f t="shared" si="55"/>
        <v>faible</v>
      </c>
      <c r="AC185" s="37" t="str">
        <f t="shared" si="66"/>
        <v>faible</v>
      </c>
      <c r="AD185" s="37" t="str">
        <f t="shared" si="57"/>
        <v>Faible</v>
      </c>
      <c r="AE185" s="98" t="str">
        <f t="shared" si="52"/>
        <v>2</v>
      </c>
      <c r="AF185" s="261">
        <f t="shared" si="53"/>
        <v>1</v>
      </c>
      <c r="AG185" s="250" t="str">
        <f t="shared" si="49"/>
        <v>20151057777C8</v>
      </c>
      <c r="AH185" s="38" t="str">
        <f t="shared" si="61"/>
        <v>Action cloturée</v>
      </c>
      <c r="AI185" s="43"/>
      <c r="AJ185" s="18">
        <v>42019</v>
      </c>
      <c r="AK185" s="9" t="s">
        <v>581</v>
      </c>
      <c r="AL185" s="18">
        <v>42019</v>
      </c>
      <c r="AM185" s="31">
        <f t="shared" si="58"/>
        <v>3</v>
      </c>
      <c r="AP185" s="31" t="e">
        <f>COUNTIF(#REF!,FALSE)</f>
        <v>#REF!</v>
      </c>
      <c r="AQ185">
        <f t="shared" si="54"/>
        <v>1</v>
      </c>
    </row>
    <row r="186" spans="1:44" ht="22.9" customHeight="1">
      <c r="A186" s="13">
        <v>5</v>
      </c>
      <c r="B186" s="6">
        <v>42020</v>
      </c>
      <c r="C186" s="7">
        <f t="shared" si="63"/>
        <v>1</v>
      </c>
      <c r="D186" s="7">
        <f t="shared" si="64"/>
        <v>2015</v>
      </c>
      <c r="E186" s="92">
        <v>1058139</v>
      </c>
      <c r="F186" s="14">
        <v>37282</v>
      </c>
      <c r="G186" s="15">
        <v>150116</v>
      </c>
      <c r="H186" s="15" t="s">
        <v>1143</v>
      </c>
      <c r="I186" s="14" t="s">
        <v>585</v>
      </c>
      <c r="J186" s="14" t="s">
        <v>103</v>
      </c>
      <c r="K186" s="15"/>
      <c r="L186" s="9" t="s">
        <v>588</v>
      </c>
      <c r="M186" s="36">
        <v>2000</v>
      </c>
      <c r="N186" s="16">
        <v>2000</v>
      </c>
      <c r="O186" s="16">
        <v>1946</v>
      </c>
      <c r="P186" s="77">
        <f t="shared" si="51"/>
        <v>1</v>
      </c>
      <c r="Q186" s="17">
        <v>1.0416666666666666E-2</v>
      </c>
      <c r="R186" s="17">
        <v>1.0416666666666666E-2</v>
      </c>
      <c r="S186" s="42" t="s">
        <v>586</v>
      </c>
      <c r="T186" s="242" t="s">
        <v>88</v>
      </c>
      <c r="U186" s="10" t="str">
        <f t="shared" si="65"/>
        <v>C</v>
      </c>
      <c r="V186" s="11" t="str">
        <f>VLOOKUP(T186,Codes!A$9:B$51,2,FALSE)</f>
        <v>pas de BL</v>
      </c>
      <c r="W186" s="11"/>
      <c r="X186" s="11"/>
      <c r="Y186" s="11"/>
      <c r="Z186" s="11"/>
      <c r="AA186" s="81">
        <v>1</v>
      </c>
      <c r="AB186" s="37" t="str">
        <f t="shared" si="55"/>
        <v>faible</v>
      </c>
      <c r="AC186" s="37" t="str">
        <f t="shared" si="66"/>
        <v>faible</v>
      </c>
      <c r="AD186" s="37" t="str">
        <f t="shared" si="57"/>
        <v>Faible</v>
      </c>
      <c r="AE186" s="98" t="str">
        <f t="shared" si="52"/>
        <v>2</v>
      </c>
      <c r="AF186" s="261">
        <f t="shared" si="53"/>
        <v>2</v>
      </c>
      <c r="AG186" s="250" t="str">
        <f t="shared" si="49"/>
        <v>20151058139C12</v>
      </c>
      <c r="AH186" s="38" t="str">
        <f t="shared" si="61"/>
        <v>Action cloturée</v>
      </c>
      <c r="AI186" s="43"/>
      <c r="AJ186" s="18">
        <v>42025</v>
      </c>
      <c r="AK186" s="9" t="s">
        <v>314</v>
      </c>
      <c r="AL186" s="18">
        <v>42025</v>
      </c>
      <c r="AM186" s="31">
        <f t="shared" si="58"/>
        <v>4</v>
      </c>
      <c r="AP186" s="31" t="e">
        <f>COUNTIF(#REF!,FALSE)</f>
        <v>#REF!</v>
      </c>
      <c r="AQ186">
        <f t="shared" si="54"/>
        <v>2</v>
      </c>
    </row>
    <row r="187" spans="1:44" ht="68.45" customHeight="1">
      <c r="A187" s="13">
        <v>6</v>
      </c>
      <c r="B187" s="6">
        <v>42023</v>
      </c>
      <c r="C187" s="7">
        <f t="shared" si="63"/>
        <v>1</v>
      </c>
      <c r="D187" s="7">
        <f t="shared" si="64"/>
        <v>2015</v>
      </c>
      <c r="E187" s="92">
        <v>1059963</v>
      </c>
      <c r="F187" s="14"/>
      <c r="G187" s="15"/>
      <c r="H187" s="15" t="s">
        <v>46</v>
      </c>
      <c r="I187" s="15" t="s">
        <v>1642</v>
      </c>
      <c r="J187" s="14" t="s">
        <v>103</v>
      </c>
      <c r="K187" s="15"/>
      <c r="L187" s="9" t="s">
        <v>587</v>
      </c>
      <c r="M187" s="36">
        <v>269</v>
      </c>
      <c r="N187" s="16">
        <v>1640</v>
      </c>
      <c r="O187" s="16">
        <v>1640</v>
      </c>
      <c r="P187" s="77">
        <f t="shared" si="51"/>
        <v>16.402439024390244</v>
      </c>
      <c r="Q187" s="17">
        <v>4.1666666666666664E-2</v>
      </c>
      <c r="R187" s="17">
        <v>1.0416666666666666E-2</v>
      </c>
      <c r="S187" s="42" t="s">
        <v>589</v>
      </c>
      <c r="T187" s="242" t="s">
        <v>123</v>
      </c>
      <c r="U187" s="10" t="str">
        <f t="shared" si="65"/>
        <v>A</v>
      </c>
      <c r="V187" s="11" t="str">
        <f>VLOOKUP(T187,Codes!A$9:B$51,2,FALSE)</f>
        <v>Défaut carte visuel.</v>
      </c>
      <c r="W187" s="11"/>
      <c r="X187" s="11"/>
      <c r="Y187" s="11"/>
      <c r="Z187" s="11"/>
      <c r="AA187" s="81">
        <v>1</v>
      </c>
      <c r="AB187" s="37" t="str">
        <f t="shared" si="55"/>
        <v>faible</v>
      </c>
      <c r="AC187" s="37" t="str">
        <f t="shared" si="66"/>
        <v>fort</v>
      </c>
      <c r="AD187" s="37" t="str">
        <f t="shared" si="57"/>
        <v>Faible</v>
      </c>
      <c r="AE187" s="98" t="str">
        <f t="shared" si="52"/>
        <v>2</v>
      </c>
      <c r="AF187" s="261">
        <f t="shared" si="53"/>
        <v>1</v>
      </c>
      <c r="AG187" s="250" t="str">
        <f t="shared" si="49"/>
        <v>20151059963A10</v>
      </c>
      <c r="AH187" s="38" t="str">
        <f t="shared" si="61"/>
        <v>Action cloturée</v>
      </c>
      <c r="AI187" s="43"/>
      <c r="AJ187" s="18">
        <v>42025</v>
      </c>
      <c r="AK187" s="9" t="s">
        <v>1331</v>
      </c>
      <c r="AL187" s="18">
        <v>42041</v>
      </c>
      <c r="AM187" s="31">
        <f t="shared" si="58"/>
        <v>15</v>
      </c>
      <c r="AP187" s="31" t="e">
        <f>COUNTIF(#REF!,FALSE)</f>
        <v>#REF!</v>
      </c>
      <c r="AQ187">
        <f t="shared" si="54"/>
        <v>1</v>
      </c>
    </row>
    <row r="188" spans="1:44" ht="45.6" customHeight="1">
      <c r="A188" s="13">
        <v>7</v>
      </c>
      <c r="B188" s="6">
        <v>42024</v>
      </c>
      <c r="C188" s="7">
        <f t="shared" si="63"/>
        <v>1</v>
      </c>
      <c r="D188" s="7">
        <f t="shared" si="64"/>
        <v>2015</v>
      </c>
      <c r="E188" s="92">
        <v>1314129</v>
      </c>
      <c r="F188" s="14">
        <v>35847</v>
      </c>
      <c r="G188" s="15">
        <v>37992</v>
      </c>
      <c r="H188" s="15" t="s">
        <v>1647</v>
      </c>
      <c r="I188" s="14" t="s">
        <v>276</v>
      </c>
      <c r="J188" s="14" t="s">
        <v>90</v>
      </c>
      <c r="K188" s="15"/>
      <c r="L188" s="9" t="s">
        <v>590</v>
      </c>
      <c r="M188" s="36">
        <v>400</v>
      </c>
      <c r="N188" s="16">
        <v>20864</v>
      </c>
      <c r="O188" s="16">
        <v>14871</v>
      </c>
      <c r="P188" s="77">
        <f t="shared" si="51"/>
        <v>1.9171779141104295</v>
      </c>
      <c r="Q188" s="17">
        <v>2.0833333333333332E-2</v>
      </c>
      <c r="R188" s="17">
        <v>1.0416666666666666E-2</v>
      </c>
      <c r="S188" s="42" t="s">
        <v>591</v>
      </c>
      <c r="T188" s="242" t="s">
        <v>38</v>
      </c>
      <c r="U188" s="10" t="str">
        <f t="shared" si="65"/>
        <v>A</v>
      </c>
      <c r="V188" s="11" t="str">
        <f>VLOOKUP(T188,Codes!A$9:B$51,2,FALSE)</f>
        <v>Produit inadapté au processus (tension ruban, etc…)</v>
      </c>
      <c r="W188" s="11"/>
      <c r="X188" s="11"/>
      <c r="Y188" s="11"/>
      <c r="Z188" s="11"/>
      <c r="AA188" s="81">
        <v>1</v>
      </c>
      <c r="AB188" s="37" t="str">
        <f t="shared" si="55"/>
        <v>faible</v>
      </c>
      <c r="AC188" s="37" t="str">
        <f t="shared" si="66"/>
        <v>faible</v>
      </c>
      <c r="AD188" s="37" t="str">
        <f t="shared" si="57"/>
        <v>Faible</v>
      </c>
      <c r="AE188" s="98" t="str">
        <f t="shared" si="52"/>
        <v>2</v>
      </c>
      <c r="AF188" s="261">
        <f t="shared" si="53"/>
        <v>1</v>
      </c>
      <c r="AG188" s="250" t="str">
        <f t="shared" si="49"/>
        <v>20151314129A8</v>
      </c>
      <c r="AH188" s="38" t="str">
        <f t="shared" si="61"/>
        <v>Action cloturée</v>
      </c>
      <c r="AI188" s="43"/>
      <c r="AJ188" s="18">
        <v>42025</v>
      </c>
      <c r="AK188" s="9"/>
      <c r="AL188" s="18">
        <v>42041</v>
      </c>
      <c r="AM188" s="31">
        <f t="shared" si="58"/>
        <v>14</v>
      </c>
      <c r="AP188" s="31" t="e">
        <f>COUNTIF(#REF!,FALSE)</f>
        <v>#REF!</v>
      </c>
      <c r="AQ188">
        <f t="shared" si="54"/>
        <v>1</v>
      </c>
    </row>
    <row r="189" spans="1:44" ht="34.15" customHeight="1">
      <c r="A189" s="13">
        <v>8</v>
      </c>
      <c r="B189" s="6">
        <v>42024</v>
      </c>
      <c r="C189" s="7">
        <f t="shared" si="63"/>
        <v>1</v>
      </c>
      <c r="D189" s="7">
        <f t="shared" si="64"/>
        <v>2015</v>
      </c>
      <c r="E189" s="92">
        <v>1057831</v>
      </c>
      <c r="F189" s="14">
        <v>35681</v>
      </c>
      <c r="G189" s="15">
        <v>37755</v>
      </c>
      <c r="H189" s="15" t="s">
        <v>1647</v>
      </c>
      <c r="I189" s="14" t="s">
        <v>195</v>
      </c>
      <c r="J189" s="14" t="s">
        <v>90</v>
      </c>
      <c r="K189" s="15"/>
      <c r="L189" s="9" t="s">
        <v>229</v>
      </c>
      <c r="M189" s="36">
        <v>162</v>
      </c>
      <c r="N189" s="16">
        <v>525000</v>
      </c>
      <c r="O189" s="16">
        <v>190000</v>
      </c>
      <c r="P189" s="77">
        <f t="shared" si="51"/>
        <v>3.0857142857142857E-2</v>
      </c>
      <c r="Q189" s="17">
        <v>8.3333333333333329E-2</v>
      </c>
      <c r="R189" s="17">
        <v>3.125E-2</v>
      </c>
      <c r="S189" s="42" t="s">
        <v>592</v>
      </c>
      <c r="T189" s="242" t="s">
        <v>34</v>
      </c>
      <c r="U189" s="10" t="str">
        <f t="shared" si="65"/>
        <v>B</v>
      </c>
      <c r="V189" s="11" t="str">
        <f>VLOOKUP(T189,Codes!A$9:B$51,2,FALSE)</f>
        <v>Mauvaise qualité ou position des micro-perforations</v>
      </c>
      <c r="W189" s="11"/>
      <c r="X189" s="11"/>
      <c r="Y189" s="11"/>
      <c r="Z189" s="11"/>
      <c r="AA189" s="81">
        <v>1</v>
      </c>
      <c r="AB189" s="37" t="str">
        <f t="shared" si="55"/>
        <v>faible</v>
      </c>
      <c r="AC189" s="37" t="str">
        <f t="shared" si="66"/>
        <v>faible</v>
      </c>
      <c r="AD189" s="37" t="str">
        <f t="shared" si="57"/>
        <v>Faible</v>
      </c>
      <c r="AE189" s="98" t="str">
        <f t="shared" si="52"/>
        <v>2</v>
      </c>
      <c r="AF189" s="261">
        <f t="shared" si="53"/>
        <v>3</v>
      </c>
      <c r="AG189" s="250" t="str">
        <f t="shared" si="49"/>
        <v>20151057831B3</v>
      </c>
      <c r="AH189" s="38" t="str">
        <f t="shared" si="61"/>
        <v>Action cloturée</v>
      </c>
      <c r="AI189" s="43"/>
      <c r="AJ189" s="18">
        <v>42025</v>
      </c>
      <c r="AK189" s="9" t="s">
        <v>593</v>
      </c>
      <c r="AL189" s="18">
        <v>42041</v>
      </c>
      <c r="AM189" s="31">
        <f t="shared" si="58"/>
        <v>14</v>
      </c>
      <c r="AP189" s="31" t="e">
        <f>COUNTIF(#REF!,FALSE)</f>
        <v>#REF!</v>
      </c>
      <c r="AQ189">
        <f t="shared" si="54"/>
        <v>3</v>
      </c>
    </row>
    <row r="190" spans="1:44" ht="22.9" customHeight="1">
      <c r="A190" s="13">
        <v>9</v>
      </c>
      <c r="B190" s="6">
        <v>42025</v>
      </c>
      <c r="C190" s="7">
        <f t="shared" si="63"/>
        <v>1</v>
      </c>
      <c r="D190" s="7">
        <f t="shared" si="64"/>
        <v>2015</v>
      </c>
      <c r="E190" s="92">
        <v>1059977</v>
      </c>
      <c r="F190" s="14">
        <v>36836</v>
      </c>
      <c r="G190" s="15" t="s">
        <v>594</v>
      </c>
      <c r="H190" s="15" t="s">
        <v>1648</v>
      </c>
      <c r="I190" s="14" t="s">
        <v>167</v>
      </c>
      <c r="J190" s="14" t="s">
        <v>90</v>
      </c>
      <c r="K190" s="15" t="s">
        <v>595</v>
      </c>
      <c r="L190" s="9" t="s">
        <v>596</v>
      </c>
      <c r="M190" s="36">
        <v>45000</v>
      </c>
      <c r="N190" s="16">
        <v>45000</v>
      </c>
      <c r="O190" s="16">
        <v>45000</v>
      </c>
      <c r="P190" s="77">
        <f t="shared" si="51"/>
        <v>1</v>
      </c>
      <c r="Q190" s="17">
        <v>1.0416666666666666E-2</v>
      </c>
      <c r="R190" s="17">
        <v>1.0416666666666666E-2</v>
      </c>
      <c r="S190" s="42" t="s">
        <v>597</v>
      </c>
      <c r="T190" s="242" t="s">
        <v>598</v>
      </c>
      <c r="U190" s="10" t="str">
        <f t="shared" si="65"/>
        <v>C</v>
      </c>
      <c r="V190" s="11" t="str">
        <f>VLOOKUP(T190,Codes!A$9:B$52,2,FALSE)</f>
        <v>Mauvaise ou manque d'information sur la livraison</v>
      </c>
      <c r="W190" s="11"/>
      <c r="X190" s="11"/>
      <c r="Y190" s="11"/>
      <c r="Z190" s="11"/>
      <c r="AA190" s="81">
        <v>1</v>
      </c>
      <c r="AB190" s="37" t="str">
        <f t="shared" si="55"/>
        <v>faible</v>
      </c>
      <c r="AC190" s="37" t="str">
        <f t="shared" si="66"/>
        <v>faible</v>
      </c>
      <c r="AD190" s="37" t="str">
        <f t="shared" si="57"/>
        <v>Faible</v>
      </c>
      <c r="AE190" s="98" t="str">
        <f t="shared" si="52"/>
        <v>2</v>
      </c>
      <c r="AF190" s="261">
        <f t="shared" si="53"/>
        <v>1</v>
      </c>
      <c r="AG190" s="250" t="str">
        <f t="shared" si="49"/>
        <v>20151059977C14</v>
      </c>
      <c r="AH190" s="38" t="str">
        <f t="shared" si="61"/>
        <v>Action cloturée</v>
      </c>
      <c r="AI190" s="43"/>
      <c r="AJ190" s="18">
        <v>42025</v>
      </c>
      <c r="AK190" s="9" t="s">
        <v>600</v>
      </c>
      <c r="AL190" s="18">
        <v>42041</v>
      </c>
      <c r="AM190" s="31">
        <f t="shared" si="58"/>
        <v>13</v>
      </c>
      <c r="AP190" s="31" t="e">
        <f>COUNTIF(#REF!,FALSE)</f>
        <v>#REF!</v>
      </c>
      <c r="AQ190">
        <f t="shared" si="54"/>
        <v>1</v>
      </c>
    </row>
    <row r="191" spans="1:44" ht="34.15" customHeight="1">
      <c r="A191" s="13">
        <v>10</v>
      </c>
      <c r="B191" s="6">
        <v>42027</v>
      </c>
      <c r="C191" s="7">
        <f t="shared" si="63"/>
        <v>1</v>
      </c>
      <c r="D191" s="7">
        <f t="shared" si="64"/>
        <v>2015</v>
      </c>
      <c r="E191" s="92">
        <v>1058446</v>
      </c>
      <c r="F191" s="14">
        <v>38996</v>
      </c>
      <c r="G191" s="15">
        <v>150123</v>
      </c>
      <c r="H191" s="15" t="s">
        <v>1143</v>
      </c>
      <c r="I191" s="14" t="s">
        <v>91</v>
      </c>
      <c r="J191" s="14" t="s">
        <v>90</v>
      </c>
      <c r="K191" s="15" t="s">
        <v>258</v>
      </c>
      <c r="L191" s="9" t="s">
        <v>203</v>
      </c>
      <c r="M191" s="36">
        <v>14300</v>
      </c>
      <c r="N191" s="16">
        <v>14300</v>
      </c>
      <c r="O191" s="16">
        <v>14300</v>
      </c>
      <c r="P191" s="77">
        <f t="shared" si="51"/>
        <v>1</v>
      </c>
      <c r="Q191" s="17">
        <v>1.0416666666666666E-2</v>
      </c>
      <c r="R191" s="17">
        <v>1.0416666666666666E-2</v>
      </c>
      <c r="S191" s="42" t="s">
        <v>601</v>
      </c>
      <c r="T191" s="242" t="s">
        <v>66</v>
      </c>
      <c r="U191" s="10" t="str">
        <f t="shared" si="65"/>
        <v>B</v>
      </c>
      <c r="V191" s="11" t="str">
        <f>VLOOKUP(T191,Codes!A$9:B$52,2,FALSE)</f>
        <v>Mauvais étiquetage des cartons.</v>
      </c>
      <c r="W191" s="11"/>
      <c r="X191" s="11"/>
      <c r="Y191" s="11"/>
      <c r="Z191" s="11"/>
      <c r="AA191" s="81">
        <v>1</v>
      </c>
      <c r="AB191" s="37" t="str">
        <f t="shared" si="55"/>
        <v>faible</v>
      </c>
      <c r="AC191" s="37" t="str">
        <f t="shared" si="66"/>
        <v>faible</v>
      </c>
      <c r="AD191" s="37" t="str">
        <f t="shared" si="57"/>
        <v>Faible</v>
      </c>
      <c r="AE191" s="98" t="str">
        <f t="shared" si="52"/>
        <v>2</v>
      </c>
      <c r="AF191" s="261">
        <f t="shared" si="53"/>
        <v>1</v>
      </c>
      <c r="AG191" s="250" t="str">
        <f t="shared" si="49"/>
        <v>20151058446B4</v>
      </c>
      <c r="AH191" s="38" t="str">
        <f t="shared" si="61"/>
        <v>Action cloturée</v>
      </c>
      <c r="AI191" s="43"/>
      <c r="AJ191" s="18">
        <v>42030</v>
      </c>
      <c r="AK191" s="9" t="s">
        <v>623</v>
      </c>
      <c r="AL191" s="18">
        <v>42041</v>
      </c>
      <c r="AM191" s="31">
        <f t="shared" si="58"/>
        <v>11</v>
      </c>
      <c r="AP191" s="31" t="e">
        <f>COUNTIF(#REF!,FALSE)</f>
        <v>#REF!</v>
      </c>
      <c r="AQ191">
        <f t="shared" si="54"/>
        <v>1</v>
      </c>
    </row>
    <row r="192" spans="1:44" ht="34.15" customHeight="1">
      <c r="A192" s="13">
        <v>11</v>
      </c>
      <c r="B192" s="6">
        <v>42027</v>
      </c>
      <c r="C192" s="7">
        <f t="shared" si="63"/>
        <v>1</v>
      </c>
      <c r="D192" s="7">
        <f t="shared" si="64"/>
        <v>2015</v>
      </c>
      <c r="E192" s="92">
        <v>1058447</v>
      </c>
      <c r="F192" s="14">
        <v>38697</v>
      </c>
      <c r="G192" s="15">
        <v>150123</v>
      </c>
      <c r="H192" s="15" t="s">
        <v>1143</v>
      </c>
      <c r="I192" s="14" t="s">
        <v>91</v>
      </c>
      <c r="J192" s="14" t="s">
        <v>90</v>
      </c>
      <c r="K192" s="15" t="s">
        <v>258</v>
      </c>
      <c r="L192" s="9" t="s">
        <v>602</v>
      </c>
      <c r="M192" s="36">
        <v>6400</v>
      </c>
      <c r="N192" s="16">
        <v>6400</v>
      </c>
      <c r="O192" s="16">
        <v>6400</v>
      </c>
      <c r="P192" s="77">
        <f t="shared" si="51"/>
        <v>1</v>
      </c>
      <c r="Q192" s="17">
        <v>1.0416666666666666E-2</v>
      </c>
      <c r="R192" s="17">
        <v>1.0416666666666666E-2</v>
      </c>
      <c r="S192" s="42" t="s">
        <v>601</v>
      </c>
      <c r="T192" s="242" t="s">
        <v>66</v>
      </c>
      <c r="U192" s="10" t="str">
        <f t="shared" si="65"/>
        <v>B</v>
      </c>
      <c r="V192" s="11" t="str">
        <f>VLOOKUP(T192,Codes!A$9:B$52,2,FALSE)</f>
        <v>Mauvais étiquetage des cartons.</v>
      </c>
      <c r="W192" s="11"/>
      <c r="X192" s="11"/>
      <c r="Y192" s="11"/>
      <c r="Z192" s="11"/>
      <c r="AA192" s="81">
        <v>1</v>
      </c>
      <c r="AB192" s="37" t="str">
        <f t="shared" si="55"/>
        <v>faible</v>
      </c>
      <c r="AC192" s="37" t="str">
        <f t="shared" si="66"/>
        <v>faible</v>
      </c>
      <c r="AD192" s="37" t="str">
        <f t="shared" si="57"/>
        <v>Faible</v>
      </c>
      <c r="AE192" s="98" t="str">
        <f t="shared" si="52"/>
        <v>2</v>
      </c>
      <c r="AF192" s="261">
        <f t="shared" si="53"/>
        <v>1</v>
      </c>
      <c r="AG192" s="250" t="str">
        <f t="shared" si="49"/>
        <v>20151058447B4</v>
      </c>
      <c r="AH192" s="38" t="str">
        <f t="shared" si="61"/>
        <v>Action cloturée</v>
      </c>
      <c r="AI192" s="43"/>
      <c r="AJ192" s="18">
        <v>42030</v>
      </c>
      <c r="AK192" s="9" t="s">
        <v>623</v>
      </c>
      <c r="AL192" s="18">
        <v>42041</v>
      </c>
      <c r="AM192" s="31">
        <f t="shared" si="58"/>
        <v>11</v>
      </c>
      <c r="AP192" s="31" t="e">
        <f>COUNTIF(#REF!,FALSE)</f>
        <v>#REF!</v>
      </c>
      <c r="AQ192">
        <f t="shared" si="54"/>
        <v>1</v>
      </c>
    </row>
    <row r="193" spans="1:43" ht="57" customHeight="1">
      <c r="A193" s="13">
        <v>12</v>
      </c>
      <c r="B193" s="6">
        <v>42027</v>
      </c>
      <c r="C193" s="7">
        <f t="shared" si="63"/>
        <v>1</v>
      </c>
      <c r="D193" s="7">
        <f t="shared" si="64"/>
        <v>2015</v>
      </c>
      <c r="E193" s="92">
        <v>1206732</v>
      </c>
      <c r="F193" s="14">
        <v>36857</v>
      </c>
      <c r="G193" s="15">
        <v>141217</v>
      </c>
      <c r="H193" s="15" t="s">
        <v>1647</v>
      </c>
      <c r="I193" s="14" t="s">
        <v>158</v>
      </c>
      <c r="J193" s="14" t="s">
        <v>103</v>
      </c>
      <c r="K193" s="15"/>
      <c r="L193" s="9" t="s">
        <v>200</v>
      </c>
      <c r="M193" s="36">
        <v>50</v>
      </c>
      <c r="N193" s="16">
        <v>4500</v>
      </c>
      <c r="O193" s="16">
        <v>0</v>
      </c>
      <c r="P193" s="77">
        <f t="shared" si="51"/>
        <v>1.1111111111111112</v>
      </c>
      <c r="Q193" s="17">
        <v>4.1666666666666664E-2</v>
      </c>
      <c r="R193" s="17">
        <v>1.0416666666666666E-2</v>
      </c>
      <c r="S193" s="42" t="s">
        <v>1332</v>
      </c>
      <c r="T193" s="242" t="s">
        <v>35</v>
      </c>
      <c r="U193" s="10" t="str">
        <f t="shared" si="65"/>
        <v>C</v>
      </c>
      <c r="V193" s="11" t="str">
        <f>VLOOKUP(T193,Codes!A$9:B$52,2,FALSE)</f>
        <v>Les documents d'accompagnement sont doublés</v>
      </c>
      <c r="W193" s="11"/>
      <c r="X193" s="11"/>
      <c r="Y193" s="11"/>
      <c r="Z193" s="11"/>
      <c r="AA193" s="81">
        <v>1</v>
      </c>
      <c r="AB193" s="37" t="str">
        <f t="shared" si="55"/>
        <v>faible</v>
      </c>
      <c r="AC193" s="37" t="str">
        <f t="shared" si="66"/>
        <v>faible</v>
      </c>
      <c r="AD193" s="37" t="str">
        <f t="shared" si="57"/>
        <v>Faible</v>
      </c>
      <c r="AE193" s="98" t="str">
        <f t="shared" si="52"/>
        <v>2</v>
      </c>
      <c r="AF193" s="261">
        <f t="shared" si="53"/>
        <v>5</v>
      </c>
      <c r="AG193" s="250" t="str">
        <f t="shared" si="49"/>
        <v>20151206732C6</v>
      </c>
      <c r="AH193" s="38" t="str">
        <f t="shared" si="61"/>
        <v>Action cloturée</v>
      </c>
      <c r="AI193" s="43"/>
      <c r="AJ193" s="18">
        <v>42030</v>
      </c>
      <c r="AK193" s="9" t="s">
        <v>603</v>
      </c>
      <c r="AL193" s="18">
        <v>42041</v>
      </c>
      <c r="AM193" s="31">
        <f t="shared" si="58"/>
        <v>11</v>
      </c>
      <c r="AP193" s="31" t="e">
        <f>COUNTIF(#REF!,FALSE)</f>
        <v>#REF!</v>
      </c>
      <c r="AQ193">
        <f t="shared" si="54"/>
        <v>5</v>
      </c>
    </row>
    <row r="194" spans="1:43" ht="57" customHeight="1">
      <c r="A194" s="13">
        <v>13</v>
      </c>
      <c r="B194" s="6">
        <v>42030</v>
      </c>
      <c r="C194" s="7">
        <f t="shared" si="63"/>
        <v>1</v>
      </c>
      <c r="D194" s="7">
        <f t="shared" si="64"/>
        <v>2015</v>
      </c>
      <c r="E194" s="92">
        <v>1206732</v>
      </c>
      <c r="F194" s="14">
        <v>37431</v>
      </c>
      <c r="G194" s="15">
        <v>150126</v>
      </c>
      <c r="H194" s="15" t="s">
        <v>1647</v>
      </c>
      <c r="I194" s="14" t="s">
        <v>158</v>
      </c>
      <c r="J194" s="14" t="s">
        <v>103</v>
      </c>
      <c r="K194" s="15"/>
      <c r="L194" s="9" t="s">
        <v>200</v>
      </c>
      <c r="M194" s="36">
        <v>450</v>
      </c>
      <c r="N194" s="16">
        <v>5000</v>
      </c>
      <c r="O194" s="16">
        <v>3836</v>
      </c>
      <c r="P194" s="77">
        <f t="shared" si="51"/>
        <v>9</v>
      </c>
      <c r="Q194" s="17">
        <v>2.0833333333333332E-2</v>
      </c>
      <c r="R194" s="17">
        <v>1.0416666666666666E-2</v>
      </c>
      <c r="S194" s="42" t="s">
        <v>1332</v>
      </c>
      <c r="T194" s="242" t="s">
        <v>604</v>
      </c>
      <c r="U194" s="10" t="str">
        <f t="shared" si="65"/>
        <v>c</v>
      </c>
      <c r="V194" s="11" t="str">
        <f>VLOOKUP(T194,Codes!A$9:B$52,2,FALSE)</f>
        <v>Les documents d'accompagnement sont doublés</v>
      </c>
      <c r="W194" s="11"/>
      <c r="X194" s="11"/>
      <c r="Y194" s="11"/>
      <c r="Z194" s="11"/>
      <c r="AA194" s="81">
        <v>1</v>
      </c>
      <c r="AB194" s="37" t="str">
        <f t="shared" si="55"/>
        <v>faible</v>
      </c>
      <c r="AC194" s="37" t="str">
        <f t="shared" si="66"/>
        <v>fort</v>
      </c>
      <c r="AD194" s="37" t="str">
        <f t="shared" si="57"/>
        <v>Faible</v>
      </c>
      <c r="AE194" s="98" t="str">
        <f t="shared" si="52"/>
        <v>2</v>
      </c>
      <c r="AF194" s="261">
        <f t="shared" si="53"/>
        <v>5</v>
      </c>
      <c r="AG194" s="250" t="str">
        <f t="shared" si="49"/>
        <v>20151206732c6</v>
      </c>
      <c r="AH194" s="38" t="str">
        <f t="shared" si="61"/>
        <v>Action cloturée</v>
      </c>
      <c r="AI194" s="43"/>
      <c r="AJ194" s="18">
        <v>42030</v>
      </c>
      <c r="AK194" s="9" t="s">
        <v>603</v>
      </c>
      <c r="AL194" s="18">
        <v>42041</v>
      </c>
      <c r="AM194" s="31">
        <f t="shared" si="58"/>
        <v>10</v>
      </c>
      <c r="AP194" s="31" t="e">
        <f>COUNTIF(#REF!,FALSE)</f>
        <v>#REF!</v>
      </c>
      <c r="AQ194">
        <f t="shared" si="54"/>
        <v>5</v>
      </c>
    </row>
    <row r="195" spans="1:43" ht="79.900000000000006" customHeight="1">
      <c r="A195" s="13">
        <v>14</v>
      </c>
      <c r="B195" s="6">
        <v>42031</v>
      </c>
      <c r="C195" s="7">
        <f t="shared" si="63"/>
        <v>1</v>
      </c>
      <c r="D195" s="7">
        <f t="shared" si="64"/>
        <v>2015</v>
      </c>
      <c r="E195" s="92">
        <v>1247128</v>
      </c>
      <c r="F195" s="14">
        <v>36545</v>
      </c>
      <c r="G195" s="15">
        <v>38666</v>
      </c>
      <c r="H195" s="15" t="s">
        <v>46</v>
      </c>
      <c r="I195" s="15" t="s">
        <v>410</v>
      </c>
      <c r="J195" s="14" t="s">
        <v>90</v>
      </c>
      <c r="K195" s="15" t="s">
        <v>118</v>
      </c>
      <c r="L195" s="9" t="s">
        <v>605</v>
      </c>
      <c r="M195" s="36">
        <v>3</v>
      </c>
      <c r="N195" s="16">
        <v>5233</v>
      </c>
      <c r="O195" s="16">
        <v>2040</v>
      </c>
      <c r="P195" s="77">
        <f t="shared" si="51"/>
        <v>5.7328492260653549E-2</v>
      </c>
      <c r="Q195" s="17">
        <v>1.7361111111111112E-2</v>
      </c>
      <c r="R195" s="17">
        <v>8.3333333333333329E-2</v>
      </c>
      <c r="S195" s="42" t="s">
        <v>606</v>
      </c>
      <c r="T195" s="242" t="s">
        <v>123</v>
      </c>
      <c r="U195" s="10" t="str">
        <f t="shared" si="65"/>
        <v>A</v>
      </c>
      <c r="V195" s="11" t="str">
        <f>VLOOKUP(T195,Codes!A$9:B$52,2,FALSE)</f>
        <v>Défaut carte visuel.</v>
      </c>
      <c r="W195" s="11"/>
      <c r="X195" s="11"/>
      <c r="Y195" s="11"/>
      <c r="Z195" s="11"/>
      <c r="AA195" s="81">
        <v>1</v>
      </c>
      <c r="AB195" s="37" t="str">
        <f t="shared" si="55"/>
        <v>faible</v>
      </c>
      <c r="AC195" s="37" t="str">
        <f t="shared" si="66"/>
        <v>faible</v>
      </c>
      <c r="AD195" s="37" t="str">
        <f t="shared" si="57"/>
        <v>Faible</v>
      </c>
      <c r="AE195" s="98" t="str">
        <f t="shared" si="52"/>
        <v>2</v>
      </c>
      <c r="AF195" s="261">
        <f t="shared" si="53"/>
        <v>1</v>
      </c>
      <c r="AG195" s="250" t="str">
        <f t="shared" si="49"/>
        <v>20151247128A10</v>
      </c>
      <c r="AH195" s="38" t="str">
        <f t="shared" si="61"/>
        <v>Action cloturée</v>
      </c>
      <c r="AI195" s="29" t="s">
        <v>607</v>
      </c>
      <c r="AJ195" s="18">
        <v>42031</v>
      </c>
      <c r="AK195" s="9" t="s">
        <v>1333</v>
      </c>
      <c r="AL195" s="18">
        <v>42041</v>
      </c>
      <c r="AM195" s="31">
        <f t="shared" si="58"/>
        <v>9</v>
      </c>
      <c r="AP195" s="31" t="e">
        <f>COUNTIF(#REF!,FALSE)</f>
        <v>#REF!</v>
      </c>
      <c r="AQ195">
        <f t="shared" si="54"/>
        <v>1</v>
      </c>
    </row>
    <row r="196" spans="1:43" ht="57" customHeight="1">
      <c r="A196" s="13">
        <v>15</v>
      </c>
      <c r="B196" s="6">
        <v>42032</v>
      </c>
      <c r="C196" s="7">
        <f t="shared" si="63"/>
        <v>1</v>
      </c>
      <c r="D196" s="7">
        <f t="shared" si="64"/>
        <v>2015</v>
      </c>
      <c r="E196" s="92">
        <v>1089176</v>
      </c>
      <c r="F196" s="14">
        <v>35721</v>
      </c>
      <c r="G196" s="15">
        <v>37569</v>
      </c>
      <c r="H196" s="15" t="s">
        <v>1138</v>
      </c>
      <c r="I196" s="15" t="s">
        <v>1245</v>
      </c>
      <c r="J196" s="14" t="s">
        <v>90</v>
      </c>
      <c r="K196" s="15" t="s">
        <v>134</v>
      </c>
      <c r="L196" s="9" t="s">
        <v>608</v>
      </c>
      <c r="M196" s="36">
        <v>500</v>
      </c>
      <c r="N196" s="16">
        <v>60000</v>
      </c>
      <c r="O196" s="16">
        <v>55500</v>
      </c>
      <c r="P196" s="77">
        <f t="shared" si="51"/>
        <v>0.83333333333333337</v>
      </c>
      <c r="Q196" s="17">
        <v>1.0416666666666666E-2</v>
      </c>
      <c r="R196" s="17">
        <v>2.0833333333333332E-2</v>
      </c>
      <c r="S196" s="42" t="s">
        <v>609</v>
      </c>
      <c r="T196" s="242" t="s">
        <v>32</v>
      </c>
      <c r="U196" s="10" t="str">
        <f t="shared" si="65"/>
        <v>C</v>
      </c>
      <c r="V196" s="11" t="str">
        <f>VLOOKUP(T196,Codes!A$9:B$52,2,FALSE)</f>
        <v>produit déchiré, abimé dans l'emballage.</v>
      </c>
      <c r="W196" s="11"/>
      <c r="X196" s="11"/>
      <c r="Y196" s="11"/>
      <c r="Z196" s="11"/>
      <c r="AA196" s="81">
        <v>1</v>
      </c>
      <c r="AB196" s="37" t="str">
        <f t="shared" si="55"/>
        <v>faible</v>
      </c>
      <c r="AC196" s="37" t="str">
        <f t="shared" si="66"/>
        <v>faible</v>
      </c>
      <c r="AD196" s="37" t="str">
        <f t="shared" si="57"/>
        <v>Faible</v>
      </c>
      <c r="AE196" s="98" t="str">
        <f t="shared" ref="AE196:AE259" si="67">IF(AD196="Faible", "2", IF(AD196="Fort","5"))</f>
        <v>2</v>
      </c>
      <c r="AF196" s="261">
        <f t="shared" si="53"/>
        <v>1</v>
      </c>
      <c r="AG196" s="250" t="str">
        <f t="shared" si="49"/>
        <v>20151089176C7</v>
      </c>
      <c r="AH196" s="38" t="str">
        <f t="shared" si="61"/>
        <v>Action cloturée</v>
      </c>
      <c r="AI196" s="43" t="s">
        <v>610</v>
      </c>
      <c r="AJ196" s="18">
        <v>42032</v>
      </c>
      <c r="AK196" s="9" t="s">
        <v>611</v>
      </c>
      <c r="AL196" s="18">
        <v>42041</v>
      </c>
      <c r="AM196" s="31">
        <f t="shared" si="58"/>
        <v>8</v>
      </c>
      <c r="AP196" s="31" t="e">
        <f>COUNTIF(#REF!,FALSE)</f>
        <v>#REF!</v>
      </c>
      <c r="AQ196">
        <f t="shared" si="54"/>
        <v>1</v>
      </c>
    </row>
    <row r="197" spans="1:43" ht="45.6" customHeight="1">
      <c r="A197" s="13">
        <v>16</v>
      </c>
      <c r="B197" s="6">
        <v>42034</v>
      </c>
      <c r="C197" s="7">
        <f t="shared" si="63"/>
        <v>1</v>
      </c>
      <c r="D197" s="7">
        <f t="shared" si="64"/>
        <v>2015</v>
      </c>
      <c r="E197" s="92">
        <v>1058147</v>
      </c>
      <c r="F197" s="14">
        <v>34300</v>
      </c>
      <c r="G197" s="15">
        <v>35447</v>
      </c>
      <c r="H197" s="15" t="s">
        <v>1647</v>
      </c>
      <c r="I197" s="14" t="s">
        <v>387</v>
      </c>
      <c r="J197" s="14" t="s">
        <v>103</v>
      </c>
      <c r="K197" s="15" t="s">
        <v>387</v>
      </c>
      <c r="L197" s="9" t="s">
        <v>394</v>
      </c>
      <c r="M197" s="36">
        <v>5915</v>
      </c>
      <c r="N197" s="16">
        <v>250000</v>
      </c>
      <c r="O197" s="16">
        <v>92000</v>
      </c>
      <c r="P197" s="77">
        <f t="shared" si="51"/>
        <v>2.3660000000000001</v>
      </c>
      <c r="Q197" s="17">
        <v>8.3333333333333329E-2</v>
      </c>
      <c r="R197" s="17">
        <v>4.1666666666666664E-2</v>
      </c>
      <c r="S197" s="42" t="s">
        <v>612</v>
      </c>
      <c r="T197" s="242" t="s">
        <v>25</v>
      </c>
      <c r="U197" s="10" t="str">
        <f t="shared" si="65"/>
        <v>C</v>
      </c>
      <c r="V197" s="11" t="str">
        <f>VLOOKUP(T197,Codes!A$9:B$52,2,FALSE)</f>
        <v>Mauvaise impression sur le produit</v>
      </c>
      <c r="W197" s="11"/>
      <c r="X197" s="11"/>
      <c r="Y197" s="11"/>
      <c r="Z197" s="11"/>
      <c r="AA197" s="81">
        <v>1</v>
      </c>
      <c r="AB197" s="37" t="str">
        <f t="shared" si="55"/>
        <v>faible</v>
      </c>
      <c r="AC197" s="37" t="str">
        <f t="shared" si="66"/>
        <v>faible</v>
      </c>
      <c r="AD197" s="37" t="str">
        <f t="shared" si="57"/>
        <v>Faible</v>
      </c>
      <c r="AE197" s="98" t="str">
        <f t="shared" si="67"/>
        <v>2</v>
      </c>
      <c r="AF197" s="261">
        <f t="shared" si="53"/>
        <v>1</v>
      </c>
      <c r="AG197" s="250" t="str">
        <f t="shared" ref="AG197:AG260" si="68">CONCATENATE(D197,E197,T197)</f>
        <v>20151058147C9</v>
      </c>
      <c r="AH197" s="38" t="str">
        <f t="shared" si="61"/>
        <v>Action cloturée</v>
      </c>
      <c r="AI197" s="43"/>
      <c r="AJ197" s="18">
        <v>42041</v>
      </c>
      <c r="AK197" s="9" t="s">
        <v>613</v>
      </c>
      <c r="AL197" s="18">
        <v>42041</v>
      </c>
      <c r="AM197" s="31">
        <f t="shared" si="58"/>
        <v>6</v>
      </c>
      <c r="AP197" s="31" t="e">
        <f>COUNTIF(#REF!,FALSE)</f>
        <v>#REF!</v>
      </c>
      <c r="AQ197">
        <f t="shared" si="54"/>
        <v>1</v>
      </c>
    </row>
    <row r="198" spans="1:43" ht="34.15" customHeight="1">
      <c r="A198" s="13">
        <v>17</v>
      </c>
      <c r="B198" s="6">
        <v>42033</v>
      </c>
      <c r="C198" s="7">
        <f t="shared" si="63"/>
        <v>1</v>
      </c>
      <c r="D198" s="7">
        <f t="shared" si="64"/>
        <v>2015</v>
      </c>
      <c r="E198" s="92">
        <v>1206732</v>
      </c>
      <c r="F198" s="14">
        <v>37487</v>
      </c>
      <c r="G198" s="15">
        <v>39038</v>
      </c>
      <c r="H198" s="15" t="s">
        <v>1647</v>
      </c>
      <c r="I198" s="14" t="s">
        <v>158</v>
      </c>
      <c r="J198" s="14" t="s">
        <v>103</v>
      </c>
      <c r="K198" s="15" t="s">
        <v>158</v>
      </c>
      <c r="L198" s="9" t="s">
        <v>200</v>
      </c>
      <c r="M198" s="36">
        <v>25</v>
      </c>
      <c r="N198" s="16">
        <v>4500</v>
      </c>
      <c r="O198" s="16">
        <v>0</v>
      </c>
      <c r="P198" s="77">
        <f t="shared" ref="P198:P229" si="69">IF(OR($T198="b4",$T198="b6",$T198="c8",$T198="c11",$T198="c10",$T198="c12",$T198="c14"),1,($M198/($N198/100)))</f>
        <v>0.55555555555555558</v>
      </c>
      <c r="Q198" s="17">
        <v>4.1666666666666664E-2</v>
      </c>
      <c r="R198" s="17">
        <v>1.0416666666666666E-2</v>
      </c>
      <c r="S198" s="42" t="s">
        <v>1332</v>
      </c>
      <c r="T198" s="242" t="s">
        <v>35</v>
      </c>
      <c r="U198" s="10" t="str">
        <f t="shared" si="65"/>
        <v>C</v>
      </c>
      <c r="V198" s="11" t="str">
        <f>VLOOKUP(T198,Codes!A$9:B$52,2,FALSE)</f>
        <v>Les documents d'accompagnement sont doublés</v>
      </c>
      <c r="W198" s="11"/>
      <c r="X198" s="11"/>
      <c r="Y198" s="11"/>
      <c r="Z198" s="11"/>
      <c r="AA198" s="81">
        <v>1</v>
      </c>
      <c r="AB198" s="37" t="str">
        <f t="shared" si="55"/>
        <v>faible</v>
      </c>
      <c r="AC198" s="37" t="str">
        <f t="shared" si="66"/>
        <v>faible</v>
      </c>
      <c r="AD198" s="37" t="str">
        <f t="shared" si="57"/>
        <v>Faible</v>
      </c>
      <c r="AE198" s="98" t="str">
        <f t="shared" si="67"/>
        <v>2</v>
      </c>
      <c r="AF198" s="261">
        <f t="shared" ref="AF198:AF261" si="70">COUNTIF($AG$5:$AG$1048576,AG198)</f>
        <v>5</v>
      </c>
      <c r="AG198" s="250" t="str">
        <f t="shared" si="68"/>
        <v>20151206732C6</v>
      </c>
      <c r="AH198" s="38" t="str">
        <f t="shared" si="61"/>
        <v>Action cloturée</v>
      </c>
      <c r="AI198" s="43"/>
      <c r="AJ198" s="18">
        <v>42063</v>
      </c>
      <c r="AK198" s="9" t="s">
        <v>1334</v>
      </c>
      <c r="AL198" s="18">
        <v>42063</v>
      </c>
      <c r="AM198" s="31">
        <f t="shared" si="58"/>
        <v>22</v>
      </c>
      <c r="AP198" s="31" t="e">
        <f>COUNTIF(#REF!,FALSE)</f>
        <v>#REF!</v>
      </c>
      <c r="AQ198">
        <f t="shared" ref="AQ198:AQ261" si="71">COUNTIF($AG$5:$AG$1048576,AG198)</f>
        <v>5</v>
      </c>
    </row>
    <row r="199" spans="1:43" ht="108.75" customHeight="1">
      <c r="A199" s="13">
        <v>18</v>
      </c>
      <c r="B199" s="6">
        <v>42034</v>
      </c>
      <c r="C199" s="7">
        <f t="shared" si="63"/>
        <v>1</v>
      </c>
      <c r="D199" s="7">
        <f t="shared" si="64"/>
        <v>2015</v>
      </c>
      <c r="E199" s="92">
        <v>1206732</v>
      </c>
      <c r="F199" s="14">
        <v>37538</v>
      </c>
      <c r="G199" s="15">
        <v>39117</v>
      </c>
      <c r="H199" s="15" t="s">
        <v>1647</v>
      </c>
      <c r="I199" s="14" t="s">
        <v>158</v>
      </c>
      <c r="J199" s="14" t="s">
        <v>103</v>
      </c>
      <c r="K199" s="15"/>
      <c r="L199" s="9" t="s">
        <v>200</v>
      </c>
      <c r="M199" s="36">
        <v>21</v>
      </c>
      <c r="N199" s="16">
        <v>3000</v>
      </c>
      <c r="O199" s="16">
        <v>0</v>
      </c>
      <c r="P199" s="77">
        <f t="shared" si="69"/>
        <v>0.7</v>
      </c>
      <c r="Q199" s="17">
        <v>8.3333333333333329E-2</v>
      </c>
      <c r="R199" s="17">
        <v>4.1666666666666664E-2</v>
      </c>
      <c r="S199" s="42" t="s">
        <v>1332</v>
      </c>
      <c r="T199" s="242" t="s">
        <v>35</v>
      </c>
      <c r="U199" s="10" t="str">
        <f t="shared" si="65"/>
        <v>C</v>
      </c>
      <c r="V199" s="11" t="str">
        <f>VLOOKUP(T199,Codes!A$9:B$52,2,FALSE)</f>
        <v>Les documents d'accompagnement sont doublés</v>
      </c>
      <c r="W199" s="11"/>
      <c r="X199" s="11"/>
      <c r="Y199" s="11"/>
      <c r="Z199" s="11"/>
      <c r="AA199" s="81">
        <v>1</v>
      </c>
      <c r="AB199" s="37" t="str">
        <f t="shared" si="55"/>
        <v>faible</v>
      </c>
      <c r="AC199" s="37" t="str">
        <f t="shared" si="66"/>
        <v>faible</v>
      </c>
      <c r="AD199" s="37" t="str">
        <f t="shared" si="57"/>
        <v>Faible</v>
      </c>
      <c r="AE199" s="98" t="str">
        <f t="shared" si="67"/>
        <v>2</v>
      </c>
      <c r="AF199" s="261">
        <f t="shared" si="70"/>
        <v>5</v>
      </c>
      <c r="AG199" s="250" t="str">
        <f t="shared" si="68"/>
        <v>20151206732C6</v>
      </c>
      <c r="AH199" s="38" t="str">
        <f t="shared" si="61"/>
        <v>Action cloturée</v>
      </c>
      <c r="AI199" s="43"/>
      <c r="AJ199" s="18">
        <v>42034</v>
      </c>
      <c r="AK199" s="9" t="s">
        <v>614</v>
      </c>
      <c r="AL199" s="18">
        <v>42063</v>
      </c>
      <c r="AM199" s="31">
        <f t="shared" si="58"/>
        <v>21</v>
      </c>
      <c r="AP199" s="31" t="e">
        <f>COUNTIF(#REF!,FALSE)</f>
        <v>#REF!</v>
      </c>
      <c r="AQ199">
        <f t="shared" si="71"/>
        <v>5</v>
      </c>
    </row>
    <row r="200" spans="1:43" ht="45.6" customHeight="1">
      <c r="A200" s="13">
        <v>19</v>
      </c>
      <c r="B200" s="6">
        <v>42034</v>
      </c>
      <c r="C200" s="7">
        <f t="shared" si="63"/>
        <v>1</v>
      </c>
      <c r="D200" s="7">
        <f t="shared" si="64"/>
        <v>2015</v>
      </c>
      <c r="E200" s="92">
        <v>1058145</v>
      </c>
      <c r="F200" s="14">
        <v>31079</v>
      </c>
      <c r="G200" s="15">
        <v>31953</v>
      </c>
      <c r="H200" s="15" t="s">
        <v>1647</v>
      </c>
      <c r="I200" s="14" t="s">
        <v>387</v>
      </c>
      <c r="J200" s="14" t="s">
        <v>103</v>
      </c>
      <c r="K200" s="15" t="s">
        <v>387</v>
      </c>
      <c r="L200" s="9" t="s">
        <v>389</v>
      </c>
      <c r="M200" s="36">
        <v>5915</v>
      </c>
      <c r="N200" s="16">
        <v>250000</v>
      </c>
      <c r="O200" s="16">
        <v>104500</v>
      </c>
      <c r="P200" s="77">
        <f t="shared" si="69"/>
        <v>2.3660000000000001</v>
      </c>
      <c r="Q200" s="17">
        <v>0.125</v>
      </c>
      <c r="R200" s="17">
        <v>1.0416666666666666E-2</v>
      </c>
      <c r="S200" s="42" t="s">
        <v>615</v>
      </c>
      <c r="T200" s="242" t="s">
        <v>40</v>
      </c>
      <c r="U200" s="10" t="str">
        <f t="shared" si="65"/>
        <v>B</v>
      </c>
      <c r="V200" s="11" t="str">
        <f>VLOOKUP(T200,Codes!A$9:B$52,2,FALSE)</f>
        <v>Absence de pré-perforation ou micro-perforation (non prévu)</v>
      </c>
      <c r="W200" s="11"/>
      <c r="X200" s="11"/>
      <c r="Y200" s="11"/>
      <c r="Z200" s="11"/>
      <c r="AA200" s="81">
        <v>1</v>
      </c>
      <c r="AB200" s="37" t="str">
        <f t="shared" si="55"/>
        <v>faible</v>
      </c>
      <c r="AC200" s="37" t="str">
        <f t="shared" si="66"/>
        <v>faible</v>
      </c>
      <c r="AD200" s="37" t="str">
        <f t="shared" si="57"/>
        <v>Faible</v>
      </c>
      <c r="AE200" s="98" t="str">
        <f t="shared" si="67"/>
        <v>2</v>
      </c>
      <c r="AF200" s="261">
        <f t="shared" si="70"/>
        <v>1</v>
      </c>
      <c r="AG200" s="250" t="str">
        <f t="shared" si="68"/>
        <v>20151058145B8</v>
      </c>
      <c r="AH200" s="38" t="str">
        <f t="shared" si="61"/>
        <v>Action cloturée</v>
      </c>
      <c r="AI200" s="43"/>
      <c r="AJ200" s="18">
        <v>42034</v>
      </c>
      <c r="AK200" s="9" t="s">
        <v>314</v>
      </c>
      <c r="AL200" s="18">
        <v>42041</v>
      </c>
      <c r="AM200" s="31">
        <f t="shared" si="58"/>
        <v>6</v>
      </c>
      <c r="AP200" s="31" t="e">
        <f>COUNTIF(#REF!,FALSE)</f>
        <v>#REF!</v>
      </c>
      <c r="AQ200">
        <f t="shared" si="71"/>
        <v>1</v>
      </c>
    </row>
    <row r="201" spans="1:43" ht="34.15" customHeight="1">
      <c r="A201" s="13">
        <v>20</v>
      </c>
      <c r="B201" s="6">
        <v>42038</v>
      </c>
      <c r="C201" s="7">
        <f t="shared" si="63"/>
        <v>2</v>
      </c>
      <c r="D201" s="7">
        <f t="shared" si="64"/>
        <v>2015</v>
      </c>
      <c r="E201" s="92">
        <v>1057961</v>
      </c>
      <c r="F201" s="14">
        <v>35399</v>
      </c>
      <c r="G201" s="15">
        <v>38719</v>
      </c>
      <c r="H201" s="15" t="s">
        <v>94</v>
      </c>
      <c r="I201" s="14" t="s">
        <v>276</v>
      </c>
      <c r="J201" s="14" t="s">
        <v>90</v>
      </c>
      <c r="K201" s="15" t="s">
        <v>572</v>
      </c>
      <c r="L201" s="9" t="s">
        <v>289</v>
      </c>
      <c r="M201" s="36">
        <v>37</v>
      </c>
      <c r="N201" s="16">
        <v>250500</v>
      </c>
      <c r="O201" s="16">
        <v>215000</v>
      </c>
      <c r="P201" s="77">
        <f t="shared" si="69"/>
        <v>1.4770459081836327E-2</v>
      </c>
      <c r="Q201" s="17">
        <v>1.0416666666666666E-2</v>
      </c>
      <c r="R201" s="17">
        <v>2.0833333333333332E-2</v>
      </c>
      <c r="S201" s="42" t="s">
        <v>616</v>
      </c>
      <c r="T201" s="242" t="s">
        <v>31</v>
      </c>
      <c r="U201" s="10" t="str">
        <f t="shared" si="65"/>
        <v>C</v>
      </c>
      <c r="V201" s="11" t="str">
        <f>VLOOKUP(T201,Codes!A$9:B$52,2,FALSE)</f>
        <v>Mauvaise découpe du produit</v>
      </c>
      <c r="W201" s="11"/>
      <c r="X201" s="11"/>
      <c r="Y201" s="11"/>
      <c r="Z201" s="11"/>
      <c r="AA201" s="81">
        <v>5</v>
      </c>
      <c r="AB201" s="37" t="str">
        <f t="shared" ref="AB201:AB264" si="72">IF((AA201)&lt;=2,"faible","fort")</f>
        <v>fort</v>
      </c>
      <c r="AC201" s="37" t="str">
        <f t="shared" si="66"/>
        <v>faible</v>
      </c>
      <c r="AD201" s="37" t="str">
        <f t="shared" ref="AD201:AD264" si="73">IF(AND(AB201="Faible",AC201="Faible"),"Faible",IF(AND(AB201="Faible",AC201="Faible"),"Fort",IF(AND(AB201="Faible",AC201="Fort"),"Faible",IF(AND(AB201="Faible",AC201="Fort"),"Fort",IF(AND(AB201="Fort",AC201="Faible"),"Fort",IF(AND(AB201="Fort",AC201="Faible"),"Fort",IF(AND(AB201="Fort",AC201="Fort"),"Fort","Fort")))))))</f>
        <v>Fort</v>
      </c>
      <c r="AE201" s="98" t="str">
        <f t="shared" si="67"/>
        <v>5</v>
      </c>
      <c r="AF201" s="261">
        <f t="shared" si="70"/>
        <v>2</v>
      </c>
      <c r="AG201" s="250" t="str">
        <f t="shared" si="68"/>
        <v>20151057961C1</v>
      </c>
      <c r="AH201" s="38" t="str">
        <f t="shared" si="61"/>
        <v>Action cloturée</v>
      </c>
      <c r="AI201" s="29" t="s">
        <v>618</v>
      </c>
      <c r="AJ201" s="18">
        <v>42041</v>
      </c>
      <c r="AK201" s="9" t="s">
        <v>617</v>
      </c>
      <c r="AL201" s="18">
        <v>42063</v>
      </c>
      <c r="AM201" s="31">
        <f t="shared" si="58"/>
        <v>19</v>
      </c>
      <c r="AP201" s="31" t="e">
        <f>COUNTIF(#REF!,FALSE)</f>
        <v>#REF!</v>
      </c>
      <c r="AQ201">
        <f t="shared" si="71"/>
        <v>2</v>
      </c>
    </row>
    <row r="202" spans="1:43" ht="34.15" customHeight="1">
      <c r="A202" s="13">
        <v>21</v>
      </c>
      <c r="B202" s="6">
        <v>42038</v>
      </c>
      <c r="C202" s="7">
        <f t="shared" si="63"/>
        <v>2</v>
      </c>
      <c r="D202" s="7">
        <f t="shared" si="64"/>
        <v>2015</v>
      </c>
      <c r="E202" s="92">
        <v>1057961</v>
      </c>
      <c r="F202" s="14">
        <v>35399</v>
      </c>
      <c r="G202" s="15">
        <v>38719</v>
      </c>
      <c r="H202" s="15" t="s">
        <v>1138</v>
      </c>
      <c r="I202" s="14" t="s">
        <v>276</v>
      </c>
      <c r="J202" s="14" t="s">
        <v>90</v>
      </c>
      <c r="K202" s="15" t="s">
        <v>572</v>
      </c>
      <c r="L202" s="9" t="s">
        <v>289</v>
      </c>
      <c r="M202" s="36">
        <v>500</v>
      </c>
      <c r="N202" s="16">
        <v>250500</v>
      </c>
      <c r="O202" s="16">
        <v>215000</v>
      </c>
      <c r="P202" s="77">
        <f t="shared" si="69"/>
        <v>0.19960079840319361</v>
      </c>
      <c r="Q202" s="17">
        <v>1.0416666666666666E-2</v>
      </c>
      <c r="R202" s="17">
        <v>0.125</v>
      </c>
      <c r="S202" s="42" t="s">
        <v>619</v>
      </c>
      <c r="T202" s="242" t="s">
        <v>31</v>
      </c>
      <c r="U202" s="10" t="str">
        <f t="shared" si="65"/>
        <v>C</v>
      </c>
      <c r="V202" s="11" t="str">
        <f>VLOOKUP(T202,Codes!A$9:B$52,2,FALSE)</f>
        <v>Mauvaise découpe du produit</v>
      </c>
      <c r="W202" s="11"/>
      <c r="X202" s="11"/>
      <c r="Y202" s="11"/>
      <c r="Z202" s="11"/>
      <c r="AA202" s="81">
        <v>5</v>
      </c>
      <c r="AB202" s="37" t="str">
        <f t="shared" si="72"/>
        <v>fort</v>
      </c>
      <c r="AC202" s="37" t="str">
        <f t="shared" si="66"/>
        <v>faible</v>
      </c>
      <c r="AD202" s="37" t="str">
        <f t="shared" si="73"/>
        <v>Fort</v>
      </c>
      <c r="AE202" s="98" t="str">
        <f t="shared" si="67"/>
        <v>5</v>
      </c>
      <c r="AF202" s="261">
        <f t="shared" si="70"/>
        <v>2</v>
      </c>
      <c r="AG202" s="250" t="str">
        <f t="shared" si="68"/>
        <v>20151057961C1</v>
      </c>
      <c r="AH202" s="38" t="str">
        <f t="shared" si="61"/>
        <v>Action cloturée</v>
      </c>
      <c r="AI202" s="29" t="s">
        <v>620</v>
      </c>
      <c r="AJ202" s="18">
        <v>42041</v>
      </c>
      <c r="AK202" s="9" t="s">
        <v>617</v>
      </c>
      <c r="AL202" s="18">
        <v>42063</v>
      </c>
      <c r="AM202" s="31">
        <f t="shared" si="58"/>
        <v>19</v>
      </c>
      <c r="AP202" s="31" t="e">
        <f>COUNTIF(#REF!,FALSE)</f>
        <v>#REF!</v>
      </c>
      <c r="AQ202">
        <f t="shared" si="71"/>
        <v>2</v>
      </c>
    </row>
    <row r="203" spans="1:43" ht="68.45" customHeight="1">
      <c r="A203" s="13">
        <v>22</v>
      </c>
      <c r="B203" s="6">
        <v>42037</v>
      </c>
      <c r="C203" s="7">
        <f t="shared" si="63"/>
        <v>2</v>
      </c>
      <c r="D203" s="7">
        <f t="shared" si="64"/>
        <v>2015</v>
      </c>
      <c r="E203" s="92">
        <v>1294419</v>
      </c>
      <c r="F203" s="14">
        <v>36334</v>
      </c>
      <c r="G203" s="15">
        <v>37891</v>
      </c>
      <c r="H203" s="15" t="s">
        <v>46</v>
      </c>
      <c r="I203" s="14" t="s">
        <v>158</v>
      </c>
      <c r="J203" s="14" t="s">
        <v>103</v>
      </c>
      <c r="K203" s="15" t="s">
        <v>110</v>
      </c>
      <c r="L203" s="9" t="s">
        <v>621</v>
      </c>
      <c r="M203" s="36">
        <v>24</v>
      </c>
      <c r="N203" s="16">
        <v>40995</v>
      </c>
      <c r="O203" s="16">
        <v>5815</v>
      </c>
      <c r="P203" s="77">
        <f t="shared" si="69"/>
        <v>5.8543724844493231E-2</v>
      </c>
      <c r="Q203" s="17">
        <v>6.25E-2</v>
      </c>
      <c r="R203" s="17">
        <v>0.83333333333333337</v>
      </c>
      <c r="S203" s="42" t="s">
        <v>788</v>
      </c>
      <c r="T203" s="242" t="s">
        <v>123</v>
      </c>
      <c r="U203" s="10" t="str">
        <f t="shared" ref="U203:U224" si="74">+LEFT(T203,1)</f>
        <v>A</v>
      </c>
      <c r="V203" s="11" t="str">
        <f>VLOOKUP(T203,Codes!A$9:B$52,2,FALSE)</f>
        <v>Défaut carte visuel.</v>
      </c>
      <c r="W203" s="11"/>
      <c r="X203" s="11"/>
      <c r="Y203" s="11"/>
      <c r="Z203" s="11"/>
      <c r="AA203" s="81">
        <v>1</v>
      </c>
      <c r="AB203" s="37" t="str">
        <f t="shared" si="72"/>
        <v>faible</v>
      </c>
      <c r="AC203" s="37" t="str">
        <f t="shared" si="66"/>
        <v>faible</v>
      </c>
      <c r="AD203" s="37" t="str">
        <f t="shared" si="73"/>
        <v>Faible</v>
      </c>
      <c r="AE203" s="98" t="str">
        <f t="shared" si="67"/>
        <v>2</v>
      </c>
      <c r="AF203" s="261">
        <f t="shared" si="70"/>
        <v>1</v>
      </c>
      <c r="AG203" s="250" t="str">
        <f t="shared" si="68"/>
        <v>20151294419A10</v>
      </c>
      <c r="AH203" s="38" t="str">
        <f t="shared" si="61"/>
        <v>Action cloturée</v>
      </c>
      <c r="AI203" s="29"/>
      <c r="AJ203" s="18">
        <v>42038</v>
      </c>
      <c r="AK203" s="9" t="s">
        <v>622</v>
      </c>
      <c r="AL203" s="18">
        <v>42063</v>
      </c>
      <c r="AM203" s="31">
        <f t="shared" si="58"/>
        <v>20</v>
      </c>
      <c r="AP203" s="31" t="e">
        <f>COUNTIF(#REF!,FALSE)</f>
        <v>#REF!</v>
      </c>
      <c r="AQ203">
        <f t="shared" si="71"/>
        <v>1</v>
      </c>
    </row>
    <row r="204" spans="1:43" ht="34.15" customHeight="1">
      <c r="A204" s="13">
        <v>23</v>
      </c>
      <c r="B204" s="6">
        <v>42045</v>
      </c>
      <c r="C204" s="7">
        <f t="shared" si="63"/>
        <v>2</v>
      </c>
      <c r="D204" s="7">
        <f t="shared" si="64"/>
        <v>2015</v>
      </c>
      <c r="E204" s="92">
        <v>1233115</v>
      </c>
      <c r="F204" s="14">
        <v>35813</v>
      </c>
      <c r="G204" s="15">
        <v>37947</v>
      </c>
      <c r="H204" s="15" t="s">
        <v>94</v>
      </c>
      <c r="I204" s="14" t="s">
        <v>91</v>
      </c>
      <c r="J204" s="14" t="s">
        <v>90</v>
      </c>
      <c r="K204" s="15" t="s">
        <v>258</v>
      </c>
      <c r="L204" s="9" t="s">
        <v>95</v>
      </c>
      <c r="M204" s="36">
        <v>2000</v>
      </c>
      <c r="N204" s="16">
        <v>500000</v>
      </c>
      <c r="O204" s="16">
        <v>209000</v>
      </c>
      <c r="P204" s="77">
        <f t="shared" si="69"/>
        <v>0.4</v>
      </c>
      <c r="Q204" s="17">
        <v>4.1666666666666664E-2</v>
      </c>
      <c r="R204" s="17">
        <v>1.0416666666666666E-2</v>
      </c>
      <c r="S204" s="42" t="s">
        <v>624</v>
      </c>
      <c r="T204" s="242" t="s">
        <v>30</v>
      </c>
      <c r="U204" s="10" t="str">
        <f t="shared" si="74"/>
        <v>C</v>
      </c>
      <c r="V204" s="11" t="str">
        <f>VLOOKUP(T204,Codes!A$9:B$52,2,FALSE)</f>
        <v>Les documents d'accompagnement sont déformés</v>
      </c>
      <c r="W204" s="11"/>
      <c r="X204" s="11"/>
      <c r="Y204" s="11"/>
      <c r="Z204" s="11"/>
      <c r="AA204" s="81">
        <v>1</v>
      </c>
      <c r="AB204" s="37" t="str">
        <f t="shared" si="72"/>
        <v>faible</v>
      </c>
      <c r="AC204" s="37" t="str">
        <f t="shared" si="66"/>
        <v>faible</v>
      </c>
      <c r="AD204" s="37" t="str">
        <f t="shared" si="73"/>
        <v>Faible</v>
      </c>
      <c r="AE204" s="98" t="str">
        <f t="shared" si="67"/>
        <v>2</v>
      </c>
      <c r="AF204" s="261">
        <f t="shared" si="70"/>
        <v>1</v>
      </c>
      <c r="AG204" s="250" t="str">
        <f t="shared" si="68"/>
        <v>20151233115C2</v>
      </c>
      <c r="AH204" s="38" t="str">
        <f t="shared" si="61"/>
        <v>Action cloturée</v>
      </c>
      <c r="AI204" s="29"/>
      <c r="AJ204" s="18">
        <v>42045</v>
      </c>
      <c r="AK204" s="9" t="s">
        <v>314</v>
      </c>
      <c r="AL204" s="18">
        <v>42045</v>
      </c>
      <c r="AM204" s="31">
        <f t="shared" si="58"/>
        <v>1</v>
      </c>
      <c r="AP204" s="31" t="e">
        <f>COUNTIF(#REF!,FALSE)</f>
        <v>#REF!</v>
      </c>
      <c r="AQ204">
        <f t="shared" si="71"/>
        <v>1</v>
      </c>
    </row>
    <row r="205" spans="1:43" ht="34.15" customHeight="1">
      <c r="A205" s="13">
        <v>24</v>
      </c>
      <c r="B205" s="6">
        <v>42045</v>
      </c>
      <c r="C205" s="7">
        <f t="shared" si="63"/>
        <v>2</v>
      </c>
      <c r="D205" s="7">
        <f t="shared" si="64"/>
        <v>2015</v>
      </c>
      <c r="E205" s="92">
        <v>1058481</v>
      </c>
      <c r="F205" s="14">
        <v>34422</v>
      </c>
      <c r="G205" s="15">
        <v>36492</v>
      </c>
      <c r="H205" s="15" t="s">
        <v>94</v>
      </c>
      <c r="I205" s="14" t="s">
        <v>91</v>
      </c>
      <c r="J205" s="14" t="s">
        <v>90</v>
      </c>
      <c r="K205" s="15" t="s">
        <v>98</v>
      </c>
      <c r="L205" s="9" t="s">
        <v>171</v>
      </c>
      <c r="M205" s="36">
        <v>500</v>
      </c>
      <c r="N205" s="16">
        <v>1000000</v>
      </c>
      <c r="O205" s="16">
        <v>1490000</v>
      </c>
      <c r="P205" s="77">
        <f t="shared" si="69"/>
        <v>0.05</v>
      </c>
      <c r="Q205" s="17">
        <v>2.0833333333333332E-2</v>
      </c>
      <c r="R205" s="17">
        <v>1.0416666666666666E-2</v>
      </c>
      <c r="S205" s="42" t="s">
        <v>624</v>
      </c>
      <c r="T205" s="242" t="s">
        <v>30</v>
      </c>
      <c r="U205" s="10" t="str">
        <f t="shared" si="74"/>
        <v>C</v>
      </c>
      <c r="V205" s="11" t="str">
        <f>VLOOKUP(T205,Codes!A$9:B$52,2,FALSE)</f>
        <v>Les documents d'accompagnement sont déformés</v>
      </c>
      <c r="W205" s="11"/>
      <c r="X205" s="11"/>
      <c r="Y205" s="11"/>
      <c r="Z205" s="11"/>
      <c r="AA205" s="81">
        <v>1</v>
      </c>
      <c r="AB205" s="37" t="str">
        <f t="shared" si="72"/>
        <v>faible</v>
      </c>
      <c r="AC205" s="37" t="str">
        <f t="shared" si="66"/>
        <v>faible</v>
      </c>
      <c r="AD205" s="37" t="str">
        <f t="shared" si="73"/>
        <v>Faible</v>
      </c>
      <c r="AE205" s="98" t="str">
        <f t="shared" si="67"/>
        <v>2</v>
      </c>
      <c r="AF205" s="261">
        <f t="shared" si="70"/>
        <v>1</v>
      </c>
      <c r="AG205" s="250" t="str">
        <f t="shared" si="68"/>
        <v>20151058481C2</v>
      </c>
      <c r="AH205" s="38" t="str">
        <f t="shared" si="61"/>
        <v>Action cloturée</v>
      </c>
      <c r="AI205" s="29"/>
      <c r="AJ205" s="18">
        <v>42045</v>
      </c>
      <c r="AK205" s="9" t="s">
        <v>625</v>
      </c>
      <c r="AL205" s="18">
        <v>42045</v>
      </c>
      <c r="AM205" s="31">
        <f t="shared" si="58"/>
        <v>1</v>
      </c>
      <c r="AP205" s="31" t="e">
        <f>COUNTIF(#REF!,FALSE)</f>
        <v>#REF!</v>
      </c>
      <c r="AQ205">
        <f t="shared" si="71"/>
        <v>1</v>
      </c>
    </row>
    <row r="206" spans="1:43" ht="34.15" customHeight="1">
      <c r="A206" s="13">
        <v>25</v>
      </c>
      <c r="B206" s="6">
        <v>42040</v>
      </c>
      <c r="C206" s="7">
        <f t="shared" si="63"/>
        <v>2</v>
      </c>
      <c r="D206" s="7">
        <f t="shared" si="64"/>
        <v>2015</v>
      </c>
      <c r="E206" s="92">
        <v>1134928</v>
      </c>
      <c r="F206" s="14">
        <v>37642</v>
      </c>
      <c r="G206" s="15">
        <v>150205</v>
      </c>
      <c r="H206" s="15" t="s">
        <v>1143</v>
      </c>
      <c r="I206" s="14" t="s">
        <v>158</v>
      </c>
      <c r="J206" s="14" t="s">
        <v>103</v>
      </c>
      <c r="K206" s="15" t="s">
        <v>159</v>
      </c>
      <c r="L206" s="9" t="s">
        <v>626</v>
      </c>
      <c r="M206" s="36">
        <v>800</v>
      </c>
      <c r="N206" s="16">
        <v>800</v>
      </c>
      <c r="O206" s="16">
        <v>800</v>
      </c>
      <c r="P206" s="77">
        <f t="shared" si="69"/>
        <v>1</v>
      </c>
      <c r="Q206" s="17">
        <v>2.0833333333333332E-2</v>
      </c>
      <c r="R206" s="17">
        <v>1.0416666666666666E-2</v>
      </c>
      <c r="S206" s="42" t="s">
        <v>627</v>
      </c>
      <c r="T206" s="242" t="s">
        <v>26</v>
      </c>
      <c r="U206" s="10" t="str">
        <f t="shared" si="74"/>
        <v>C</v>
      </c>
      <c r="V206" s="11" t="str">
        <f>VLOOKUP(T206,Codes!A$9:B$52,2,FALSE)</f>
        <v>Conditionnement inadapté</v>
      </c>
      <c r="W206" s="11"/>
      <c r="X206" s="11"/>
      <c r="Y206" s="11"/>
      <c r="Z206" s="11"/>
      <c r="AA206" s="81">
        <v>1</v>
      </c>
      <c r="AB206" s="37" t="str">
        <f t="shared" si="72"/>
        <v>faible</v>
      </c>
      <c r="AC206" s="37" t="str">
        <f t="shared" si="66"/>
        <v>faible</v>
      </c>
      <c r="AD206" s="37" t="str">
        <f t="shared" si="73"/>
        <v>Faible</v>
      </c>
      <c r="AE206" s="98" t="str">
        <f t="shared" si="67"/>
        <v>2</v>
      </c>
      <c r="AF206" s="261">
        <f t="shared" si="70"/>
        <v>1</v>
      </c>
      <c r="AG206" s="250" t="str">
        <f t="shared" si="68"/>
        <v>20151134928C8</v>
      </c>
      <c r="AH206" s="38" t="str">
        <f t="shared" si="61"/>
        <v>Action cloturée</v>
      </c>
      <c r="AI206" s="29"/>
      <c r="AJ206" s="18">
        <v>42046</v>
      </c>
      <c r="AK206" s="9" t="s">
        <v>628</v>
      </c>
      <c r="AL206" s="18">
        <v>42062</v>
      </c>
      <c r="AM206" s="31">
        <f t="shared" si="58"/>
        <v>17</v>
      </c>
      <c r="AP206" s="31" t="e">
        <f>COUNTIF(#REF!,FALSE)</f>
        <v>#REF!</v>
      </c>
      <c r="AQ206">
        <f t="shared" si="71"/>
        <v>1</v>
      </c>
    </row>
    <row r="207" spans="1:43" ht="22.9" customHeight="1">
      <c r="A207" s="13">
        <v>26</v>
      </c>
      <c r="B207" s="6">
        <v>42040</v>
      </c>
      <c r="C207" s="7">
        <f t="shared" si="63"/>
        <v>2</v>
      </c>
      <c r="D207" s="7">
        <f t="shared" si="64"/>
        <v>2015</v>
      </c>
      <c r="E207" s="92">
        <v>1237639</v>
      </c>
      <c r="F207" s="14">
        <v>37671</v>
      </c>
      <c r="G207" s="15">
        <v>39222</v>
      </c>
      <c r="H207" s="15" t="s">
        <v>1143</v>
      </c>
      <c r="I207" s="14" t="s">
        <v>167</v>
      </c>
      <c r="J207" s="14" t="s">
        <v>103</v>
      </c>
      <c r="K207" s="15" t="s">
        <v>167</v>
      </c>
      <c r="L207" s="9" t="s">
        <v>629</v>
      </c>
      <c r="M207" s="36">
        <v>15000</v>
      </c>
      <c r="N207" s="16">
        <v>15000</v>
      </c>
      <c r="O207" s="16">
        <v>15000</v>
      </c>
      <c r="P207" s="77">
        <f t="shared" si="69"/>
        <v>1</v>
      </c>
      <c r="Q207" s="17">
        <v>1.0416666666666666E-2</v>
      </c>
      <c r="R207" s="17">
        <v>1.0416666666666666E-2</v>
      </c>
      <c r="S207" s="42" t="s">
        <v>630</v>
      </c>
      <c r="T207" s="242" t="s">
        <v>26</v>
      </c>
      <c r="U207" s="10" t="str">
        <f t="shared" si="74"/>
        <v>C</v>
      </c>
      <c r="V207" s="11" t="str">
        <f>VLOOKUP(T207,Codes!A$9:B$52,2,FALSE)</f>
        <v>Conditionnement inadapté</v>
      </c>
      <c r="W207" s="11"/>
      <c r="X207" s="11"/>
      <c r="Y207" s="11"/>
      <c r="Z207" s="11"/>
      <c r="AA207" s="81">
        <v>1</v>
      </c>
      <c r="AB207" s="37" t="str">
        <f t="shared" si="72"/>
        <v>faible</v>
      </c>
      <c r="AC207" s="37" t="str">
        <f t="shared" si="66"/>
        <v>faible</v>
      </c>
      <c r="AD207" s="37" t="str">
        <f t="shared" si="73"/>
        <v>Faible</v>
      </c>
      <c r="AE207" s="98" t="str">
        <f t="shared" si="67"/>
        <v>2</v>
      </c>
      <c r="AF207" s="261">
        <f t="shared" si="70"/>
        <v>1</v>
      </c>
      <c r="AG207" s="250" t="str">
        <f t="shared" si="68"/>
        <v>20151237639C8</v>
      </c>
      <c r="AH207" s="38" t="str">
        <f t="shared" si="61"/>
        <v>Action cloturée</v>
      </c>
      <c r="AI207" s="29"/>
      <c r="AJ207" s="18">
        <v>42046</v>
      </c>
      <c r="AK207" s="9" t="s">
        <v>396</v>
      </c>
      <c r="AL207" s="18">
        <v>42063</v>
      </c>
      <c r="AM207" s="31">
        <f t="shared" si="58"/>
        <v>17</v>
      </c>
      <c r="AP207" s="31" t="e">
        <f>COUNTIF(#REF!,FALSE)</f>
        <v>#REF!</v>
      </c>
      <c r="AQ207">
        <f t="shared" si="71"/>
        <v>1</v>
      </c>
    </row>
    <row r="208" spans="1:43" ht="45.6" customHeight="1">
      <c r="A208" s="13">
        <v>27</v>
      </c>
      <c r="B208" s="6">
        <v>42046</v>
      </c>
      <c r="C208" s="7">
        <f t="shared" si="63"/>
        <v>2</v>
      </c>
      <c r="D208" s="7">
        <f t="shared" si="64"/>
        <v>2015</v>
      </c>
      <c r="E208" s="92">
        <v>1177964</v>
      </c>
      <c r="F208" s="14">
        <v>35871</v>
      </c>
      <c r="G208" s="15">
        <v>38013</v>
      </c>
      <c r="H208" s="15" t="s">
        <v>1647</v>
      </c>
      <c r="I208" s="14" t="s">
        <v>631</v>
      </c>
      <c r="J208" s="14" t="s">
        <v>90</v>
      </c>
      <c r="K208" s="15" t="s">
        <v>632</v>
      </c>
      <c r="L208" s="9" t="s">
        <v>633</v>
      </c>
      <c r="M208" s="36">
        <v>500</v>
      </c>
      <c r="N208" s="16">
        <v>105000</v>
      </c>
      <c r="O208" s="16">
        <v>11500</v>
      </c>
      <c r="P208" s="77">
        <f t="shared" si="69"/>
        <v>0.47619047619047616</v>
      </c>
      <c r="Q208" s="17">
        <v>0.125</v>
      </c>
      <c r="R208" s="17">
        <v>8.3333333333333329E-2</v>
      </c>
      <c r="S208" s="42" t="s">
        <v>634</v>
      </c>
      <c r="T208" s="242" t="s">
        <v>34</v>
      </c>
      <c r="U208" s="10" t="str">
        <f t="shared" si="74"/>
        <v>B</v>
      </c>
      <c r="V208" s="11" t="str">
        <f>VLOOKUP(T208,Codes!A$9:B$52,2,FALSE)</f>
        <v>Mauvaise qualité ou position des micro-perforations</v>
      </c>
      <c r="W208" s="11"/>
      <c r="X208" s="11"/>
      <c r="Y208" s="11"/>
      <c r="Z208" s="11"/>
      <c r="AA208" s="81">
        <v>1</v>
      </c>
      <c r="AB208" s="37" t="str">
        <f t="shared" si="72"/>
        <v>faible</v>
      </c>
      <c r="AC208" s="37" t="str">
        <f t="shared" si="66"/>
        <v>faible</v>
      </c>
      <c r="AD208" s="37" t="str">
        <f t="shared" si="73"/>
        <v>Faible</v>
      </c>
      <c r="AE208" s="98" t="str">
        <f t="shared" si="67"/>
        <v>2</v>
      </c>
      <c r="AF208" s="261">
        <f t="shared" si="70"/>
        <v>1</v>
      </c>
      <c r="AG208" s="250" t="str">
        <f t="shared" si="68"/>
        <v>20151177964B3</v>
      </c>
      <c r="AH208" s="38" t="str">
        <f t="shared" si="61"/>
        <v>Action cloturée</v>
      </c>
      <c r="AI208" s="29"/>
      <c r="AJ208" s="18">
        <v>42135</v>
      </c>
      <c r="AK208" s="9" t="s">
        <v>664</v>
      </c>
      <c r="AL208" s="18">
        <v>42061</v>
      </c>
      <c r="AM208" s="31">
        <f t="shared" si="58"/>
        <v>12</v>
      </c>
      <c r="AP208" s="31" t="e">
        <f>COUNTIF(#REF!,FALSE)</f>
        <v>#REF!</v>
      </c>
      <c r="AQ208">
        <f t="shared" si="71"/>
        <v>1</v>
      </c>
    </row>
    <row r="209" spans="1:43" ht="79.900000000000006" customHeight="1">
      <c r="A209" s="13">
        <v>28</v>
      </c>
      <c r="B209" s="6">
        <v>42047</v>
      </c>
      <c r="C209" s="7">
        <f t="shared" si="63"/>
        <v>2</v>
      </c>
      <c r="D209" s="7">
        <f t="shared" si="64"/>
        <v>2015</v>
      </c>
      <c r="E209" s="92">
        <v>1057831</v>
      </c>
      <c r="F209" s="14">
        <v>35681</v>
      </c>
      <c r="G209" s="15">
        <v>37755</v>
      </c>
      <c r="H209" s="15" t="s">
        <v>1138</v>
      </c>
      <c r="I209" s="14" t="s">
        <v>195</v>
      </c>
      <c r="J209" s="14" t="s">
        <v>90</v>
      </c>
      <c r="K209" s="15" t="s">
        <v>134</v>
      </c>
      <c r="L209" s="9" t="s">
        <v>229</v>
      </c>
      <c r="M209" s="36">
        <v>100</v>
      </c>
      <c r="N209" s="16">
        <v>525000</v>
      </c>
      <c r="O209" s="16">
        <v>312500</v>
      </c>
      <c r="P209" s="77">
        <f t="shared" si="69"/>
        <v>1.9047619047619049E-2</v>
      </c>
      <c r="Q209" s="17">
        <v>1.0416666666666666E-2</v>
      </c>
      <c r="R209" s="17">
        <v>1.0416666666666666E-2</v>
      </c>
      <c r="S209" s="42" t="s">
        <v>635</v>
      </c>
      <c r="T209" s="242" t="s">
        <v>25</v>
      </c>
      <c r="U209" s="10" t="str">
        <f t="shared" si="74"/>
        <v>C</v>
      </c>
      <c r="V209" s="11" t="str">
        <f>VLOOKUP(T209,Codes!A$9:B$52,2,FALSE)</f>
        <v>Mauvaise impression sur le produit</v>
      </c>
      <c r="W209" s="11"/>
      <c r="X209" s="11"/>
      <c r="Y209" s="11"/>
      <c r="Z209" s="11"/>
      <c r="AA209" s="81">
        <v>5</v>
      </c>
      <c r="AB209" s="37" t="str">
        <f t="shared" si="72"/>
        <v>fort</v>
      </c>
      <c r="AC209" s="37" t="str">
        <f t="shared" si="66"/>
        <v>faible</v>
      </c>
      <c r="AD209" s="37" t="str">
        <f t="shared" si="73"/>
        <v>Fort</v>
      </c>
      <c r="AE209" s="98" t="str">
        <f t="shared" si="67"/>
        <v>5</v>
      </c>
      <c r="AF209" s="261">
        <f t="shared" si="70"/>
        <v>3</v>
      </c>
      <c r="AG209" s="250" t="str">
        <f t="shared" si="68"/>
        <v>20151057831C9</v>
      </c>
      <c r="AH209" s="38" t="str">
        <f t="shared" si="61"/>
        <v>Action cloturée</v>
      </c>
      <c r="AI209" s="29"/>
      <c r="AJ209" s="18">
        <v>42137</v>
      </c>
      <c r="AK209" s="9" t="s">
        <v>1335</v>
      </c>
      <c r="AL209" s="18">
        <v>42051</v>
      </c>
      <c r="AM209" s="31">
        <f t="shared" ref="AM209:AM272" si="75">IF(AL209&lt;&gt;0,NETWORKDAYS(B209,AL209),"")</f>
        <v>3</v>
      </c>
      <c r="AP209" s="31" t="e">
        <f>COUNTIF(#REF!,FALSE)</f>
        <v>#REF!</v>
      </c>
      <c r="AQ209">
        <f t="shared" si="71"/>
        <v>3</v>
      </c>
    </row>
    <row r="210" spans="1:43" ht="36">
      <c r="A210" s="13">
        <v>29</v>
      </c>
      <c r="B210" s="6">
        <v>42048</v>
      </c>
      <c r="C210" s="7">
        <f t="shared" si="63"/>
        <v>2</v>
      </c>
      <c r="D210" s="7">
        <f t="shared" si="64"/>
        <v>2015</v>
      </c>
      <c r="E210" s="92">
        <v>1058577</v>
      </c>
      <c r="F210" s="14">
        <v>36185</v>
      </c>
      <c r="G210" s="15">
        <v>37989</v>
      </c>
      <c r="H210" s="15" t="s">
        <v>46</v>
      </c>
      <c r="I210" s="14" t="s">
        <v>91</v>
      </c>
      <c r="J210" s="14" t="s">
        <v>90</v>
      </c>
      <c r="K210" s="15" t="s">
        <v>363</v>
      </c>
      <c r="L210" s="9" t="s">
        <v>364</v>
      </c>
      <c r="M210" s="36">
        <v>1</v>
      </c>
      <c r="N210" s="16">
        <v>180</v>
      </c>
      <c r="O210" s="16">
        <v>29</v>
      </c>
      <c r="P210" s="77">
        <f t="shared" si="69"/>
        <v>0.55555555555555558</v>
      </c>
      <c r="Q210" s="17">
        <v>8.3333333333333332E-3</v>
      </c>
      <c r="R210" s="17">
        <v>1.0416666666666666E-2</v>
      </c>
      <c r="S210" s="42" t="s">
        <v>636</v>
      </c>
      <c r="T210" s="242" t="s">
        <v>38</v>
      </c>
      <c r="U210" s="10" t="str">
        <f t="shared" si="74"/>
        <v>A</v>
      </c>
      <c r="V210" s="11" t="str">
        <f>VLOOKUP(T210,Codes!A$9:B$52,2,FALSE)</f>
        <v>Produit inadapté au processus (tension ruban, etc…)</v>
      </c>
      <c r="W210" s="11"/>
      <c r="X210" s="11"/>
      <c r="Y210" s="11"/>
      <c r="Z210" s="11"/>
      <c r="AA210" s="81">
        <v>1</v>
      </c>
      <c r="AB210" s="37" t="str">
        <f t="shared" si="72"/>
        <v>faible</v>
      </c>
      <c r="AC210" s="37" t="str">
        <f t="shared" si="66"/>
        <v>faible</v>
      </c>
      <c r="AD210" s="37" t="str">
        <f t="shared" si="73"/>
        <v>Faible</v>
      </c>
      <c r="AE210" s="98" t="str">
        <f t="shared" si="67"/>
        <v>2</v>
      </c>
      <c r="AF210" s="261">
        <f t="shared" si="70"/>
        <v>10</v>
      </c>
      <c r="AG210" s="250" t="str">
        <f t="shared" si="68"/>
        <v>20151058577A8</v>
      </c>
      <c r="AH210" s="38" t="str">
        <f t="shared" si="61"/>
        <v>Action cloturée</v>
      </c>
      <c r="AI210" s="29"/>
      <c r="AJ210" s="18">
        <v>42137</v>
      </c>
      <c r="AK210" s="9" t="s">
        <v>314</v>
      </c>
      <c r="AL210" s="18">
        <v>42048</v>
      </c>
      <c r="AM210" s="31">
        <f t="shared" si="75"/>
        <v>1</v>
      </c>
      <c r="AP210" s="31" t="e">
        <f>COUNTIF(#REF!,FALSE)</f>
        <v>#REF!</v>
      </c>
      <c r="AQ210">
        <f t="shared" si="71"/>
        <v>10</v>
      </c>
    </row>
    <row r="211" spans="1:43" ht="24" customHeight="1">
      <c r="A211" s="13">
        <v>30</v>
      </c>
      <c r="B211" s="6">
        <v>42045</v>
      </c>
      <c r="C211" s="7">
        <f t="shared" si="63"/>
        <v>2</v>
      </c>
      <c r="D211" s="7">
        <f t="shared" si="64"/>
        <v>2015</v>
      </c>
      <c r="E211" s="92">
        <v>1325837</v>
      </c>
      <c r="F211" s="14">
        <v>37734</v>
      </c>
      <c r="G211" s="15">
        <v>39257</v>
      </c>
      <c r="H211" s="15" t="s">
        <v>1143</v>
      </c>
      <c r="I211" s="15" t="s">
        <v>167</v>
      </c>
      <c r="J211" s="14" t="s">
        <v>103</v>
      </c>
      <c r="K211" s="15"/>
      <c r="L211" s="9" t="s">
        <v>481</v>
      </c>
      <c r="M211" s="36">
        <v>20000</v>
      </c>
      <c r="N211" s="16">
        <v>20000</v>
      </c>
      <c r="O211" s="16">
        <v>20000</v>
      </c>
      <c r="P211" s="77">
        <f t="shared" si="69"/>
        <v>1</v>
      </c>
      <c r="Q211" s="17">
        <v>1.0416666666666666E-2</v>
      </c>
      <c r="R211" s="17">
        <v>1.0416666666666666E-2</v>
      </c>
      <c r="S211" s="42" t="s">
        <v>637</v>
      </c>
      <c r="T211" s="242" t="s">
        <v>26</v>
      </c>
      <c r="U211" s="10" t="str">
        <f t="shared" si="74"/>
        <v>C</v>
      </c>
      <c r="V211" s="11" t="str">
        <f>VLOOKUP(T211,Codes!A$9:B$52,2,FALSE)</f>
        <v>Conditionnement inadapté</v>
      </c>
      <c r="W211" s="11"/>
      <c r="X211" s="11"/>
      <c r="Y211" s="11"/>
      <c r="Z211" s="11"/>
      <c r="AA211" s="81">
        <v>1</v>
      </c>
      <c r="AB211" s="37" t="str">
        <f t="shared" si="72"/>
        <v>faible</v>
      </c>
      <c r="AC211" s="37" t="str">
        <f t="shared" si="66"/>
        <v>faible</v>
      </c>
      <c r="AD211" s="37" t="str">
        <f t="shared" si="73"/>
        <v>Faible</v>
      </c>
      <c r="AE211" s="98" t="str">
        <f t="shared" si="67"/>
        <v>2</v>
      </c>
      <c r="AF211" s="261">
        <f t="shared" si="70"/>
        <v>1</v>
      </c>
      <c r="AG211" s="250" t="str">
        <f t="shared" si="68"/>
        <v>20151325837C8</v>
      </c>
      <c r="AH211" s="38" t="str">
        <f t="shared" si="61"/>
        <v>Action cloturée</v>
      </c>
      <c r="AI211" s="29"/>
      <c r="AJ211" s="18">
        <v>42048</v>
      </c>
      <c r="AK211" s="9" t="s">
        <v>314</v>
      </c>
      <c r="AL211" s="18">
        <v>42048</v>
      </c>
      <c r="AM211" s="31">
        <f t="shared" si="75"/>
        <v>4</v>
      </c>
      <c r="AP211" s="31" t="e">
        <f>COUNTIF(#REF!,FALSE)</f>
        <v>#REF!</v>
      </c>
      <c r="AQ211">
        <f t="shared" si="71"/>
        <v>1</v>
      </c>
    </row>
    <row r="212" spans="1:43" ht="22.9" customHeight="1">
      <c r="A212" s="13">
        <v>31</v>
      </c>
      <c r="B212" s="6">
        <v>42045</v>
      </c>
      <c r="C212" s="7">
        <f t="shared" si="63"/>
        <v>2</v>
      </c>
      <c r="D212" s="7">
        <f t="shared" si="64"/>
        <v>2015</v>
      </c>
      <c r="E212" s="92">
        <v>1328012</v>
      </c>
      <c r="F212" s="14">
        <v>37740</v>
      </c>
      <c r="G212" s="15">
        <v>39259</v>
      </c>
      <c r="H212" s="15" t="s">
        <v>1143</v>
      </c>
      <c r="I212" s="15" t="s">
        <v>167</v>
      </c>
      <c r="J212" s="14" t="s">
        <v>103</v>
      </c>
      <c r="K212" s="15"/>
      <c r="L212" s="9" t="s">
        <v>638</v>
      </c>
      <c r="M212" s="36">
        <v>90000</v>
      </c>
      <c r="N212" s="16">
        <v>90000</v>
      </c>
      <c r="O212" s="16">
        <v>90000</v>
      </c>
      <c r="P212" s="77">
        <f t="shared" si="69"/>
        <v>1</v>
      </c>
      <c r="Q212" s="17">
        <v>1.0416666666666666E-2</v>
      </c>
      <c r="R212" s="17">
        <v>1.0416666666666666E-2</v>
      </c>
      <c r="S212" s="42" t="s">
        <v>639</v>
      </c>
      <c r="T212" s="242" t="s">
        <v>26</v>
      </c>
      <c r="U212" s="10" t="str">
        <f t="shared" si="74"/>
        <v>C</v>
      </c>
      <c r="V212" s="11" t="str">
        <f>VLOOKUP(T212,Codes!A$9:B$52,2,FALSE)</f>
        <v>Conditionnement inadapté</v>
      </c>
      <c r="W212" s="11"/>
      <c r="X212" s="11"/>
      <c r="Y212" s="11"/>
      <c r="Z212" s="11"/>
      <c r="AA212" s="81">
        <v>1</v>
      </c>
      <c r="AB212" s="37" t="str">
        <f t="shared" si="72"/>
        <v>faible</v>
      </c>
      <c r="AC212" s="37" t="str">
        <f t="shared" si="66"/>
        <v>faible</v>
      </c>
      <c r="AD212" s="37" t="str">
        <f t="shared" si="73"/>
        <v>Faible</v>
      </c>
      <c r="AE212" s="98" t="str">
        <f t="shared" si="67"/>
        <v>2</v>
      </c>
      <c r="AF212" s="261">
        <f t="shared" si="70"/>
        <v>1</v>
      </c>
      <c r="AG212" s="250" t="str">
        <f t="shared" si="68"/>
        <v>20151328012C8</v>
      </c>
      <c r="AH212" s="38" t="str">
        <f t="shared" si="61"/>
        <v>Action cloturée</v>
      </c>
      <c r="AI212" s="29"/>
      <c r="AJ212" s="18">
        <v>42048</v>
      </c>
      <c r="AK212" s="9" t="s">
        <v>314</v>
      </c>
      <c r="AL212" s="18">
        <v>42048</v>
      </c>
      <c r="AM212" s="31">
        <f t="shared" si="75"/>
        <v>4</v>
      </c>
      <c r="AP212" s="31" t="e">
        <f>COUNTIF(#REF!,FALSE)</f>
        <v>#REF!</v>
      </c>
      <c r="AQ212">
        <f t="shared" si="71"/>
        <v>1</v>
      </c>
    </row>
    <row r="213" spans="1:43" ht="22.9" customHeight="1">
      <c r="A213" s="13">
        <v>32</v>
      </c>
      <c r="B213" s="6">
        <v>42045</v>
      </c>
      <c r="C213" s="7">
        <f t="shared" si="63"/>
        <v>2</v>
      </c>
      <c r="D213" s="7">
        <f t="shared" si="64"/>
        <v>2015</v>
      </c>
      <c r="E213" s="92">
        <v>1325836</v>
      </c>
      <c r="F213" s="14">
        <v>37735</v>
      </c>
      <c r="G213" s="15">
        <v>39258</v>
      </c>
      <c r="H213" s="15" t="s">
        <v>1143</v>
      </c>
      <c r="I213" s="15" t="s">
        <v>167</v>
      </c>
      <c r="J213" s="14" t="s">
        <v>103</v>
      </c>
      <c r="K213" s="15"/>
      <c r="L213" s="9" t="s">
        <v>484</v>
      </c>
      <c r="M213" s="36">
        <v>50000</v>
      </c>
      <c r="N213" s="16">
        <v>50000</v>
      </c>
      <c r="O213" s="16">
        <v>50000</v>
      </c>
      <c r="P213" s="77">
        <f t="shared" si="69"/>
        <v>1</v>
      </c>
      <c r="Q213" s="17">
        <v>1.0416666666666666E-2</v>
      </c>
      <c r="R213" s="17">
        <v>1.0416666666666666E-2</v>
      </c>
      <c r="S213" s="42" t="s">
        <v>640</v>
      </c>
      <c r="T213" s="242" t="s">
        <v>26</v>
      </c>
      <c r="U213" s="10" t="str">
        <f t="shared" si="74"/>
        <v>C</v>
      </c>
      <c r="V213" s="11" t="str">
        <f>VLOOKUP(T213,Codes!A$9:B$52,2,FALSE)</f>
        <v>Conditionnement inadapté</v>
      </c>
      <c r="W213" s="11"/>
      <c r="X213" s="11"/>
      <c r="Y213" s="11"/>
      <c r="Z213" s="11"/>
      <c r="AA213" s="81">
        <v>1</v>
      </c>
      <c r="AB213" s="37" t="str">
        <f t="shared" si="72"/>
        <v>faible</v>
      </c>
      <c r="AC213" s="37" t="str">
        <f t="shared" si="66"/>
        <v>faible</v>
      </c>
      <c r="AD213" s="37" t="str">
        <f t="shared" si="73"/>
        <v>Faible</v>
      </c>
      <c r="AE213" s="98" t="str">
        <f t="shared" si="67"/>
        <v>2</v>
      </c>
      <c r="AF213" s="261">
        <f t="shared" si="70"/>
        <v>1</v>
      </c>
      <c r="AG213" s="250" t="str">
        <f t="shared" si="68"/>
        <v>20151325836C8</v>
      </c>
      <c r="AH213" s="38" t="str">
        <f t="shared" si="61"/>
        <v>Action cloturée</v>
      </c>
      <c r="AI213" s="29"/>
      <c r="AJ213" s="18">
        <v>42048</v>
      </c>
      <c r="AK213" s="9" t="s">
        <v>314</v>
      </c>
      <c r="AL213" s="18">
        <v>42048</v>
      </c>
      <c r="AM213" s="31">
        <f t="shared" si="75"/>
        <v>4</v>
      </c>
      <c r="AP213" s="31" t="e">
        <f>COUNTIF(#REF!,FALSE)</f>
        <v>#REF!</v>
      </c>
      <c r="AQ213">
        <f t="shared" si="71"/>
        <v>1</v>
      </c>
    </row>
    <row r="214" spans="1:43" ht="45.6" customHeight="1">
      <c r="A214" s="13">
        <v>33</v>
      </c>
      <c r="B214" s="6">
        <v>42048</v>
      </c>
      <c r="C214" s="7">
        <f t="shared" si="63"/>
        <v>2</v>
      </c>
      <c r="D214" s="7">
        <f t="shared" si="64"/>
        <v>2015</v>
      </c>
      <c r="E214" s="92">
        <v>1181943</v>
      </c>
      <c r="F214" s="14">
        <v>37056</v>
      </c>
      <c r="G214" s="15">
        <v>38678</v>
      </c>
      <c r="H214" s="15" t="s">
        <v>1138</v>
      </c>
      <c r="I214" s="15" t="s">
        <v>689</v>
      </c>
      <c r="J214" s="14" t="s">
        <v>103</v>
      </c>
      <c r="K214" s="15"/>
      <c r="L214" s="9" t="s">
        <v>641</v>
      </c>
      <c r="M214" s="36">
        <v>1000</v>
      </c>
      <c r="N214" s="16">
        <v>12500</v>
      </c>
      <c r="O214" s="16">
        <v>1000</v>
      </c>
      <c r="P214" s="77">
        <f t="shared" si="69"/>
        <v>8</v>
      </c>
      <c r="Q214" s="17">
        <v>2.0833333333333332E-2</v>
      </c>
      <c r="R214" s="17">
        <v>2.0833333333333332E-2</v>
      </c>
      <c r="S214" s="42" t="s">
        <v>642</v>
      </c>
      <c r="T214" s="242" t="s">
        <v>31</v>
      </c>
      <c r="U214" s="10" t="str">
        <f t="shared" si="74"/>
        <v>C</v>
      </c>
      <c r="V214" s="11" t="str">
        <f>VLOOKUP(T214,Codes!A$9:B$52,2,FALSE)</f>
        <v>Mauvaise découpe du produit</v>
      </c>
      <c r="W214" s="11"/>
      <c r="X214" s="11"/>
      <c r="Y214" s="11"/>
      <c r="Z214" s="11"/>
      <c r="AA214" s="81">
        <v>1</v>
      </c>
      <c r="AB214" s="37" t="str">
        <f t="shared" si="72"/>
        <v>faible</v>
      </c>
      <c r="AC214" s="37" t="str">
        <f t="shared" si="66"/>
        <v>fort</v>
      </c>
      <c r="AD214" s="37" t="str">
        <f t="shared" si="73"/>
        <v>Faible</v>
      </c>
      <c r="AE214" s="98" t="str">
        <f t="shared" si="67"/>
        <v>2</v>
      </c>
      <c r="AF214" s="261">
        <f t="shared" si="70"/>
        <v>1</v>
      </c>
      <c r="AG214" s="250" t="str">
        <f t="shared" si="68"/>
        <v>20151181943C1</v>
      </c>
      <c r="AH214" s="38" t="str">
        <f t="shared" si="61"/>
        <v>Action cloturée</v>
      </c>
      <c r="AI214" s="29"/>
      <c r="AJ214" s="18">
        <v>42048</v>
      </c>
      <c r="AK214" s="9" t="s">
        <v>643</v>
      </c>
      <c r="AL214" s="18">
        <v>42090</v>
      </c>
      <c r="AM214" s="31">
        <f t="shared" si="75"/>
        <v>31</v>
      </c>
      <c r="AP214" s="31" t="e">
        <f>COUNTIF(#REF!,FALSE)</f>
        <v>#REF!</v>
      </c>
      <c r="AQ214">
        <f t="shared" si="71"/>
        <v>1</v>
      </c>
    </row>
    <row r="215" spans="1:43" ht="22.9" customHeight="1">
      <c r="A215" s="13">
        <v>34</v>
      </c>
      <c r="B215" s="6">
        <v>42051</v>
      </c>
      <c r="C215" s="7">
        <f t="shared" si="63"/>
        <v>2</v>
      </c>
      <c r="D215" s="7">
        <f t="shared" si="64"/>
        <v>2015</v>
      </c>
      <c r="E215" s="92">
        <v>1162148</v>
      </c>
      <c r="F215" s="14">
        <v>36560</v>
      </c>
      <c r="G215" s="15">
        <v>38080</v>
      </c>
      <c r="H215" s="15" t="s">
        <v>1647</v>
      </c>
      <c r="I215" s="15" t="s">
        <v>1642</v>
      </c>
      <c r="J215" s="14" t="s">
        <v>103</v>
      </c>
      <c r="K215" s="15"/>
      <c r="L215" s="9" t="s">
        <v>232</v>
      </c>
      <c r="M215" s="36">
        <v>387</v>
      </c>
      <c r="N215" s="16">
        <v>252000</v>
      </c>
      <c r="O215" s="16">
        <v>25000</v>
      </c>
      <c r="P215" s="77">
        <f t="shared" si="69"/>
        <v>0.15357142857142858</v>
      </c>
      <c r="Q215" s="17">
        <v>4.1666666666666664E-2</v>
      </c>
      <c r="R215" s="17">
        <v>1.3888888888888888E-2</v>
      </c>
      <c r="S215" s="42" t="s">
        <v>644</v>
      </c>
      <c r="T215" s="242" t="s">
        <v>34</v>
      </c>
      <c r="U215" s="10" t="str">
        <f t="shared" si="74"/>
        <v>B</v>
      </c>
      <c r="V215" s="11" t="str">
        <f>VLOOKUP(T215,Codes!A$9:B$52,2,FALSE)</f>
        <v>Mauvaise qualité ou position des micro-perforations</v>
      </c>
      <c r="W215" s="11"/>
      <c r="X215" s="11"/>
      <c r="Y215" s="11"/>
      <c r="Z215" s="11"/>
      <c r="AA215" s="81">
        <v>1</v>
      </c>
      <c r="AB215" s="37" t="str">
        <f t="shared" si="72"/>
        <v>faible</v>
      </c>
      <c r="AC215" s="37" t="str">
        <f t="shared" si="66"/>
        <v>faible</v>
      </c>
      <c r="AD215" s="37" t="str">
        <f t="shared" si="73"/>
        <v>Faible</v>
      </c>
      <c r="AE215" s="98" t="str">
        <f t="shared" si="67"/>
        <v>2</v>
      </c>
      <c r="AF215" s="261">
        <f t="shared" si="70"/>
        <v>2</v>
      </c>
      <c r="AG215" s="250" t="str">
        <f t="shared" si="68"/>
        <v>20151162148B3</v>
      </c>
      <c r="AH215" s="38" t="str">
        <f t="shared" si="61"/>
        <v>Action cloturée</v>
      </c>
      <c r="AI215" s="29"/>
      <c r="AJ215" s="18">
        <v>42058</v>
      </c>
      <c r="AK215" s="9" t="s">
        <v>645</v>
      </c>
      <c r="AL215" s="18">
        <v>42090</v>
      </c>
      <c r="AM215" s="31">
        <f t="shared" si="75"/>
        <v>30</v>
      </c>
      <c r="AP215" s="31" t="e">
        <f>COUNTIF(#REF!,FALSE)</f>
        <v>#REF!</v>
      </c>
      <c r="AQ215">
        <f t="shared" si="71"/>
        <v>2</v>
      </c>
    </row>
    <row r="216" spans="1:43" ht="22.9" customHeight="1">
      <c r="A216" s="13">
        <v>35</v>
      </c>
      <c r="B216" s="6">
        <v>42053</v>
      </c>
      <c r="C216" s="7">
        <f t="shared" si="63"/>
        <v>2</v>
      </c>
      <c r="D216" s="7">
        <f t="shared" si="64"/>
        <v>2015</v>
      </c>
      <c r="E216" s="92">
        <v>1057831</v>
      </c>
      <c r="F216" s="14">
        <v>35681</v>
      </c>
      <c r="G216" s="15">
        <v>38643</v>
      </c>
      <c r="H216" s="15" t="s">
        <v>1647</v>
      </c>
      <c r="I216" s="15" t="s">
        <v>195</v>
      </c>
      <c r="J216" s="14" t="s">
        <v>90</v>
      </c>
      <c r="K216" s="15" t="s">
        <v>134</v>
      </c>
      <c r="L216" s="9" t="s">
        <v>229</v>
      </c>
      <c r="M216" s="36">
        <v>10</v>
      </c>
      <c r="N216" s="16">
        <v>475000</v>
      </c>
      <c r="O216" s="16">
        <v>252000</v>
      </c>
      <c r="P216" s="77">
        <f t="shared" si="69"/>
        <v>2.1052631578947368E-3</v>
      </c>
      <c r="Q216" s="17">
        <v>4.1666666666666664E-2</v>
      </c>
      <c r="R216" s="17">
        <v>1.3888888888888888E-2</v>
      </c>
      <c r="S216" s="42" t="s">
        <v>646</v>
      </c>
      <c r="T216" s="242" t="s">
        <v>34</v>
      </c>
      <c r="U216" s="10" t="str">
        <f t="shared" si="74"/>
        <v>B</v>
      </c>
      <c r="V216" s="11" t="str">
        <f>VLOOKUP(T216,Codes!A$9:B$52,2,FALSE)</f>
        <v>Mauvaise qualité ou position des micro-perforations</v>
      </c>
      <c r="W216" s="11"/>
      <c r="X216" s="11"/>
      <c r="Y216" s="11"/>
      <c r="Z216" s="11"/>
      <c r="AA216" s="81">
        <v>1</v>
      </c>
      <c r="AB216" s="37" t="str">
        <f t="shared" si="72"/>
        <v>faible</v>
      </c>
      <c r="AC216" s="37" t="str">
        <f t="shared" si="66"/>
        <v>faible</v>
      </c>
      <c r="AD216" s="37" t="str">
        <f t="shared" si="73"/>
        <v>Faible</v>
      </c>
      <c r="AE216" s="98" t="str">
        <f t="shared" si="67"/>
        <v>2</v>
      </c>
      <c r="AF216" s="261">
        <f t="shared" si="70"/>
        <v>3</v>
      </c>
      <c r="AG216" s="250" t="str">
        <f t="shared" si="68"/>
        <v>20151057831B3</v>
      </c>
      <c r="AH216" s="38" t="str">
        <f t="shared" si="61"/>
        <v>Action cloturée</v>
      </c>
      <c r="AI216" s="29"/>
      <c r="AJ216" s="18">
        <v>42058</v>
      </c>
      <c r="AK216" s="9" t="s">
        <v>647</v>
      </c>
      <c r="AL216" s="18">
        <v>42090</v>
      </c>
      <c r="AM216" s="31">
        <f t="shared" si="75"/>
        <v>28</v>
      </c>
      <c r="AP216" s="31" t="e">
        <f>COUNTIF(#REF!,FALSE)</f>
        <v>#REF!</v>
      </c>
      <c r="AQ216">
        <f t="shared" si="71"/>
        <v>3</v>
      </c>
    </row>
    <row r="217" spans="1:43" ht="48">
      <c r="A217" s="13">
        <v>36</v>
      </c>
      <c r="B217" s="6">
        <v>42047</v>
      </c>
      <c r="C217" s="7">
        <f t="shared" si="63"/>
        <v>2</v>
      </c>
      <c r="D217" s="7">
        <f t="shared" si="64"/>
        <v>2015</v>
      </c>
      <c r="E217" s="92">
        <v>1058582</v>
      </c>
      <c r="F217" s="14">
        <v>36185</v>
      </c>
      <c r="G217" s="15" t="s">
        <v>651</v>
      </c>
      <c r="H217" s="15" t="s">
        <v>46</v>
      </c>
      <c r="I217" s="15" t="s">
        <v>363</v>
      </c>
      <c r="J217" s="14" t="s">
        <v>90</v>
      </c>
      <c r="K217" s="15" t="s">
        <v>363</v>
      </c>
      <c r="L217" s="9" t="s">
        <v>383</v>
      </c>
      <c r="M217" s="36"/>
      <c r="N217" s="16">
        <v>234</v>
      </c>
      <c r="O217" s="16">
        <v>95</v>
      </c>
      <c r="P217" s="77">
        <f t="shared" si="69"/>
        <v>0</v>
      </c>
      <c r="Q217" s="17">
        <v>1.3888888888888888E-2</v>
      </c>
      <c r="R217" s="17">
        <v>1.3888888888888888E-2</v>
      </c>
      <c r="S217" s="42" t="s">
        <v>648</v>
      </c>
      <c r="T217" s="242" t="s">
        <v>38</v>
      </c>
      <c r="U217" s="10" t="str">
        <f t="shared" si="74"/>
        <v>A</v>
      </c>
      <c r="V217" s="11" t="str">
        <f>VLOOKUP(T217,Codes!A$9:B$52,2,FALSE)</f>
        <v>Produit inadapté au processus (tension ruban, etc…)</v>
      </c>
      <c r="W217" s="11"/>
      <c r="X217" s="11"/>
      <c r="Y217" s="11"/>
      <c r="Z217" s="11"/>
      <c r="AA217" s="81">
        <v>1</v>
      </c>
      <c r="AB217" s="37" t="str">
        <f t="shared" si="72"/>
        <v>faible</v>
      </c>
      <c r="AC217" s="37" t="str">
        <f t="shared" si="66"/>
        <v>faible</v>
      </c>
      <c r="AD217" s="37" t="str">
        <f t="shared" si="73"/>
        <v>Faible</v>
      </c>
      <c r="AE217" s="98" t="str">
        <f t="shared" si="67"/>
        <v>2</v>
      </c>
      <c r="AF217" s="261">
        <f t="shared" si="70"/>
        <v>9</v>
      </c>
      <c r="AG217" s="250" t="str">
        <f t="shared" si="68"/>
        <v>20151058582A8</v>
      </c>
      <c r="AH217" s="38" t="str">
        <f t="shared" si="61"/>
        <v>Action cloturée</v>
      </c>
      <c r="AI217" s="29"/>
      <c r="AJ217" s="18">
        <v>42058</v>
      </c>
      <c r="AK217" s="9" t="s">
        <v>650</v>
      </c>
      <c r="AL217" s="18">
        <v>42090</v>
      </c>
      <c r="AM217" s="31">
        <f t="shared" si="75"/>
        <v>32</v>
      </c>
      <c r="AP217" s="31" t="e">
        <f>COUNTIF(#REF!,FALSE)</f>
        <v>#REF!</v>
      </c>
      <c r="AQ217">
        <f t="shared" si="71"/>
        <v>9</v>
      </c>
    </row>
    <row r="218" spans="1:43" ht="48">
      <c r="A218" s="13">
        <v>37</v>
      </c>
      <c r="B218" s="6">
        <v>42053</v>
      </c>
      <c r="C218" s="7">
        <f t="shared" si="63"/>
        <v>2</v>
      </c>
      <c r="D218" s="7">
        <f t="shared" si="64"/>
        <v>2015</v>
      </c>
      <c r="E218" s="92">
        <v>1058582</v>
      </c>
      <c r="F218" s="14">
        <v>36185</v>
      </c>
      <c r="G218" s="15" t="s">
        <v>651</v>
      </c>
      <c r="H218" s="15" t="s">
        <v>46</v>
      </c>
      <c r="I218" s="15" t="s">
        <v>363</v>
      </c>
      <c r="J218" s="14" t="s">
        <v>90</v>
      </c>
      <c r="K218" s="15" t="s">
        <v>363</v>
      </c>
      <c r="L218" s="9" t="s">
        <v>383</v>
      </c>
      <c r="M218" s="36">
        <v>1</v>
      </c>
      <c r="N218" s="16">
        <v>234</v>
      </c>
      <c r="O218" s="16">
        <v>95</v>
      </c>
      <c r="P218" s="77">
        <f t="shared" si="69"/>
        <v>0.42735042735042739</v>
      </c>
      <c r="Q218" s="17">
        <v>1.0416666666666666E-2</v>
      </c>
      <c r="R218" s="17">
        <v>6.9444444444444441E-3</v>
      </c>
      <c r="S218" s="42" t="s">
        <v>648</v>
      </c>
      <c r="T218" s="242" t="s">
        <v>38</v>
      </c>
      <c r="U218" s="10" t="str">
        <f t="shared" si="74"/>
        <v>A</v>
      </c>
      <c r="V218" s="11" t="str">
        <f>VLOOKUP(T218,Codes!A$9:B$52,2,FALSE)</f>
        <v>Produit inadapté au processus (tension ruban, etc…)</v>
      </c>
      <c r="W218" s="11"/>
      <c r="X218" s="11"/>
      <c r="Y218" s="11"/>
      <c r="Z218" s="11"/>
      <c r="AA218" s="81">
        <v>1</v>
      </c>
      <c r="AB218" s="37" t="str">
        <f t="shared" si="72"/>
        <v>faible</v>
      </c>
      <c r="AC218" s="37" t="str">
        <f t="shared" si="66"/>
        <v>faible</v>
      </c>
      <c r="AD218" s="37" t="str">
        <f t="shared" si="73"/>
        <v>Faible</v>
      </c>
      <c r="AE218" s="98" t="str">
        <f t="shared" si="67"/>
        <v>2</v>
      </c>
      <c r="AF218" s="261">
        <f t="shared" si="70"/>
        <v>9</v>
      </c>
      <c r="AG218" s="250" t="str">
        <f t="shared" si="68"/>
        <v>20151058582A8</v>
      </c>
      <c r="AH218" s="38" t="str">
        <f t="shared" si="61"/>
        <v>Action cloturée</v>
      </c>
      <c r="AI218" s="29"/>
      <c r="AJ218" s="18">
        <v>42058</v>
      </c>
      <c r="AK218" s="9" t="s">
        <v>650</v>
      </c>
      <c r="AL218" s="18">
        <v>42090</v>
      </c>
      <c r="AM218" s="31">
        <f t="shared" si="75"/>
        <v>28</v>
      </c>
      <c r="AP218" s="31" t="e">
        <f>COUNTIF(#REF!,FALSE)</f>
        <v>#REF!</v>
      </c>
      <c r="AQ218">
        <f t="shared" si="71"/>
        <v>9</v>
      </c>
    </row>
    <row r="219" spans="1:43" ht="22.5" customHeight="1">
      <c r="A219" s="13">
        <v>38</v>
      </c>
      <c r="B219" s="6">
        <v>42054</v>
      </c>
      <c r="C219" s="7">
        <f t="shared" si="63"/>
        <v>2</v>
      </c>
      <c r="D219" s="7">
        <f t="shared" si="64"/>
        <v>2015</v>
      </c>
      <c r="E219" s="92">
        <v>1058577</v>
      </c>
      <c r="F219" s="14">
        <v>32722</v>
      </c>
      <c r="G219" s="15">
        <v>33757</v>
      </c>
      <c r="H219" s="15" t="s">
        <v>46</v>
      </c>
      <c r="I219" s="15" t="s">
        <v>363</v>
      </c>
      <c r="J219" s="14" t="s">
        <v>90</v>
      </c>
      <c r="K219" s="15" t="s">
        <v>363</v>
      </c>
      <c r="L219" s="9" t="s">
        <v>364</v>
      </c>
      <c r="M219" s="36">
        <v>1</v>
      </c>
      <c r="N219" s="16">
        <v>252</v>
      </c>
      <c r="O219" s="16">
        <v>47</v>
      </c>
      <c r="P219" s="77">
        <f t="shared" si="69"/>
        <v>0.3968253968253968</v>
      </c>
      <c r="Q219" s="17">
        <v>1.3888888888888888E-2</v>
      </c>
      <c r="R219" s="17">
        <v>1.3888888888888888E-2</v>
      </c>
      <c r="S219" s="42" t="s">
        <v>649</v>
      </c>
      <c r="T219" s="242" t="s">
        <v>38</v>
      </c>
      <c r="U219" s="10" t="str">
        <f t="shared" si="74"/>
        <v>A</v>
      </c>
      <c r="V219" s="11" t="str">
        <f>VLOOKUP(T219,Codes!A$9:B$52,2,FALSE)</f>
        <v>Produit inadapté au processus (tension ruban, etc…)</v>
      </c>
      <c r="W219" s="11"/>
      <c r="X219" s="11"/>
      <c r="Y219" s="11"/>
      <c r="Z219" s="11"/>
      <c r="AA219" s="81">
        <v>1</v>
      </c>
      <c r="AB219" s="37" t="str">
        <f t="shared" si="72"/>
        <v>faible</v>
      </c>
      <c r="AC219" s="37" t="str">
        <f t="shared" si="66"/>
        <v>faible</v>
      </c>
      <c r="AD219" s="37" t="str">
        <f t="shared" si="73"/>
        <v>Faible</v>
      </c>
      <c r="AE219" s="98" t="str">
        <f t="shared" si="67"/>
        <v>2</v>
      </c>
      <c r="AF219" s="261">
        <f t="shared" si="70"/>
        <v>10</v>
      </c>
      <c r="AG219" s="250" t="str">
        <f t="shared" si="68"/>
        <v>20151058577A8</v>
      </c>
      <c r="AH219" s="38" t="str">
        <f t="shared" si="61"/>
        <v>Action cloturée</v>
      </c>
      <c r="AI219" s="29"/>
      <c r="AJ219" s="18">
        <v>42058</v>
      </c>
      <c r="AK219" s="9" t="s">
        <v>317</v>
      </c>
      <c r="AL219" s="18">
        <v>42090</v>
      </c>
      <c r="AM219" s="31">
        <f t="shared" si="75"/>
        <v>27</v>
      </c>
      <c r="AP219" s="31" t="e">
        <f>COUNTIF(#REF!,FALSE)</f>
        <v>#REF!</v>
      </c>
      <c r="AQ219">
        <f t="shared" si="71"/>
        <v>10</v>
      </c>
    </row>
    <row r="220" spans="1:43" ht="36">
      <c r="A220" s="13">
        <v>39</v>
      </c>
      <c r="B220" s="6">
        <v>42054</v>
      </c>
      <c r="C220" s="7">
        <f t="shared" si="63"/>
        <v>2</v>
      </c>
      <c r="D220" s="7">
        <f t="shared" si="64"/>
        <v>2015</v>
      </c>
      <c r="E220" s="92">
        <v>1058577</v>
      </c>
      <c r="F220" s="14">
        <v>32722</v>
      </c>
      <c r="G220" s="15">
        <v>33757</v>
      </c>
      <c r="H220" s="15" t="s">
        <v>46</v>
      </c>
      <c r="I220" s="15" t="s">
        <v>363</v>
      </c>
      <c r="J220" s="14" t="s">
        <v>90</v>
      </c>
      <c r="K220" s="15" t="s">
        <v>363</v>
      </c>
      <c r="L220" s="9" t="s">
        <v>364</v>
      </c>
      <c r="M220" s="36">
        <v>1</v>
      </c>
      <c r="N220" s="16">
        <v>252</v>
      </c>
      <c r="O220" s="16">
        <v>47</v>
      </c>
      <c r="P220" s="77">
        <f t="shared" si="69"/>
        <v>0.3968253968253968</v>
      </c>
      <c r="Q220" s="17">
        <v>1.3888888888888888E-2</v>
      </c>
      <c r="R220" s="17">
        <v>1.3888888888888888E-2</v>
      </c>
      <c r="S220" s="42" t="s">
        <v>649</v>
      </c>
      <c r="T220" s="242" t="s">
        <v>38</v>
      </c>
      <c r="U220" s="10" t="str">
        <f t="shared" si="74"/>
        <v>A</v>
      </c>
      <c r="V220" s="11" t="str">
        <f>VLOOKUP(T220,Codes!A$9:B$52,2,FALSE)</f>
        <v>Produit inadapté au processus (tension ruban, etc…)</v>
      </c>
      <c r="W220" s="11"/>
      <c r="X220" s="11"/>
      <c r="Y220" s="11"/>
      <c r="Z220" s="11"/>
      <c r="AA220" s="81">
        <v>1</v>
      </c>
      <c r="AB220" s="37" t="str">
        <f t="shared" si="72"/>
        <v>faible</v>
      </c>
      <c r="AC220" s="37" t="str">
        <f t="shared" si="66"/>
        <v>faible</v>
      </c>
      <c r="AD220" s="37" t="str">
        <f t="shared" si="73"/>
        <v>Faible</v>
      </c>
      <c r="AE220" s="98" t="str">
        <f t="shared" si="67"/>
        <v>2</v>
      </c>
      <c r="AF220" s="261">
        <f t="shared" si="70"/>
        <v>10</v>
      </c>
      <c r="AG220" s="250" t="str">
        <f t="shared" si="68"/>
        <v>20151058577A8</v>
      </c>
      <c r="AH220" s="38" t="str">
        <f t="shared" si="61"/>
        <v>Action cloturée</v>
      </c>
      <c r="AI220" s="29"/>
      <c r="AJ220" s="18">
        <v>42058</v>
      </c>
      <c r="AK220" s="9" t="s">
        <v>317</v>
      </c>
      <c r="AL220" s="18">
        <v>42090</v>
      </c>
      <c r="AM220" s="31">
        <f t="shared" si="75"/>
        <v>27</v>
      </c>
      <c r="AP220" s="31" t="e">
        <f>COUNTIF(#REF!,FALSE)</f>
        <v>#REF!</v>
      </c>
      <c r="AQ220">
        <f t="shared" si="71"/>
        <v>10</v>
      </c>
    </row>
    <row r="221" spans="1:43" ht="66" customHeight="1">
      <c r="A221" s="13">
        <v>40</v>
      </c>
      <c r="B221" s="6">
        <v>42058</v>
      </c>
      <c r="C221" s="7">
        <f t="shared" si="63"/>
        <v>2</v>
      </c>
      <c r="D221" s="7">
        <f t="shared" si="64"/>
        <v>2015</v>
      </c>
      <c r="E221" s="92">
        <v>1058037</v>
      </c>
      <c r="F221" s="14">
        <v>36133</v>
      </c>
      <c r="G221" s="15">
        <v>141028</v>
      </c>
      <c r="H221" s="15" t="s">
        <v>1647</v>
      </c>
      <c r="I221" s="15" t="s">
        <v>167</v>
      </c>
      <c r="J221" s="14" t="s">
        <v>103</v>
      </c>
      <c r="K221" s="15"/>
      <c r="L221" s="9" t="s">
        <v>256</v>
      </c>
      <c r="M221" s="36">
        <v>5000</v>
      </c>
      <c r="N221" s="16">
        <v>184500</v>
      </c>
      <c r="O221" s="16">
        <v>161680</v>
      </c>
      <c r="P221" s="77">
        <f t="shared" si="69"/>
        <v>2.7100271002710028</v>
      </c>
      <c r="Q221" s="17">
        <v>8.3333333333333329E-2</v>
      </c>
      <c r="R221" s="17">
        <v>1.3888888888888888E-2</v>
      </c>
      <c r="S221" s="42" t="s">
        <v>652</v>
      </c>
      <c r="T221" s="242" t="s">
        <v>36</v>
      </c>
      <c r="U221" s="10" t="str">
        <f t="shared" si="74"/>
        <v>A</v>
      </c>
      <c r="V221" s="11" t="str">
        <f>VLOOKUP(T221,Codes!A$9:B$52,2,FALSE)</f>
        <v xml:space="preserve">Absence ou manque de colle sur le produit </v>
      </c>
      <c r="W221" s="11"/>
      <c r="X221" s="11"/>
      <c r="Y221" s="11"/>
      <c r="Z221" s="11"/>
      <c r="AA221" s="81">
        <v>1</v>
      </c>
      <c r="AB221" s="37" t="str">
        <f t="shared" si="72"/>
        <v>faible</v>
      </c>
      <c r="AC221" s="37" t="str">
        <f t="shared" si="66"/>
        <v>faible</v>
      </c>
      <c r="AD221" s="37" t="str">
        <f t="shared" si="73"/>
        <v>Faible</v>
      </c>
      <c r="AE221" s="98" t="str">
        <f t="shared" si="67"/>
        <v>2</v>
      </c>
      <c r="AF221" s="261">
        <f t="shared" si="70"/>
        <v>1</v>
      </c>
      <c r="AG221" s="250" t="str">
        <f t="shared" si="68"/>
        <v>20151058037A1</v>
      </c>
      <c r="AH221" s="38" t="str">
        <f t="shared" ref="AH221:AH263" si="76">IF(AL221&lt;&gt;0,"Action cloturée",IF(AND(E221="HMO",AD221="Faible"),"",IF(AND(J221="HMO",AD221="Fort"),"Informer immédiatement le client pour connaitre la marche à suivre",IF(AND(J221="MO",AD221="Faible"),"",IF(AND(J221="MO",AD221="Fort"),"Tri par agence d'intérim et/ou fournisseur et FDNQ","")))))</f>
        <v>Action cloturée</v>
      </c>
      <c r="AI221" s="29" t="s">
        <v>670</v>
      </c>
      <c r="AJ221" s="18" t="s">
        <v>653</v>
      </c>
      <c r="AK221" s="9" t="s">
        <v>654</v>
      </c>
      <c r="AL221" s="18">
        <v>42090</v>
      </c>
      <c r="AM221" s="31">
        <f t="shared" si="75"/>
        <v>25</v>
      </c>
      <c r="AP221" s="31" t="e">
        <f>COUNTIF(#REF!,FALSE)</f>
        <v>#REF!</v>
      </c>
      <c r="AQ221">
        <f t="shared" si="71"/>
        <v>1</v>
      </c>
    </row>
    <row r="222" spans="1:43" ht="22.9" customHeight="1">
      <c r="A222" s="13">
        <v>41</v>
      </c>
      <c r="B222" s="6">
        <v>42059</v>
      </c>
      <c r="C222" s="7">
        <f t="shared" si="63"/>
        <v>2</v>
      </c>
      <c r="D222" s="7">
        <f t="shared" si="64"/>
        <v>2015</v>
      </c>
      <c r="E222" s="92">
        <v>1078119</v>
      </c>
      <c r="F222" s="14">
        <v>37602</v>
      </c>
      <c r="G222" s="15" t="s">
        <v>279</v>
      </c>
      <c r="H222" s="15" t="s">
        <v>1648</v>
      </c>
      <c r="I222" s="15" t="s">
        <v>195</v>
      </c>
      <c r="J222" s="14" t="s">
        <v>90</v>
      </c>
      <c r="K222" s="15" t="s">
        <v>1336</v>
      </c>
      <c r="L222" s="9" t="s">
        <v>655</v>
      </c>
      <c r="M222" s="36">
        <v>52000</v>
      </c>
      <c r="N222" s="16">
        <v>52000</v>
      </c>
      <c r="O222" s="16">
        <v>52000</v>
      </c>
      <c r="P222" s="77">
        <f t="shared" si="69"/>
        <v>1</v>
      </c>
      <c r="Q222" s="17">
        <v>6.9444444444444441E-3</v>
      </c>
      <c r="R222" s="17">
        <v>1.3888888888888888E-2</v>
      </c>
      <c r="S222" s="42" t="s">
        <v>656</v>
      </c>
      <c r="T222" s="242" t="s">
        <v>598</v>
      </c>
      <c r="U222" s="10" t="str">
        <f t="shared" si="74"/>
        <v>C</v>
      </c>
      <c r="V222" s="11" t="str">
        <f>VLOOKUP(T222,Codes!A$9:B$52,2,FALSE)</f>
        <v>Mauvaise ou manque d'information sur la livraison</v>
      </c>
      <c r="W222" s="11"/>
      <c r="X222" s="11"/>
      <c r="Y222" s="11"/>
      <c r="Z222" s="11"/>
      <c r="AA222" s="81">
        <v>1</v>
      </c>
      <c r="AB222" s="37" t="str">
        <f t="shared" si="72"/>
        <v>faible</v>
      </c>
      <c r="AC222" s="37" t="str">
        <f t="shared" si="66"/>
        <v>faible</v>
      </c>
      <c r="AD222" s="37" t="str">
        <f t="shared" si="73"/>
        <v>Faible</v>
      </c>
      <c r="AE222" s="98" t="str">
        <f t="shared" si="67"/>
        <v>2</v>
      </c>
      <c r="AF222" s="261">
        <f t="shared" si="70"/>
        <v>1</v>
      </c>
      <c r="AG222" s="250" t="str">
        <f t="shared" si="68"/>
        <v>20151078119C14</v>
      </c>
      <c r="AH222" s="38" t="str">
        <f t="shared" si="76"/>
        <v>Action cloturée</v>
      </c>
      <c r="AI222" s="29"/>
      <c r="AJ222" s="18">
        <v>42061</v>
      </c>
      <c r="AK222" s="9" t="s">
        <v>657</v>
      </c>
      <c r="AL222" s="18">
        <v>42076</v>
      </c>
      <c r="AM222" s="31">
        <f t="shared" si="75"/>
        <v>14</v>
      </c>
      <c r="AP222" s="31" t="e">
        <f>COUNTIF(#REF!,FALSE)</f>
        <v>#REF!</v>
      </c>
      <c r="AQ222">
        <f t="shared" si="71"/>
        <v>1</v>
      </c>
    </row>
    <row r="223" spans="1:43" ht="24" customHeight="1">
      <c r="A223" s="13">
        <v>42</v>
      </c>
      <c r="B223" s="6">
        <v>42059</v>
      </c>
      <c r="C223" s="7">
        <f t="shared" si="63"/>
        <v>2</v>
      </c>
      <c r="D223" s="7">
        <f t="shared" si="64"/>
        <v>2015</v>
      </c>
      <c r="E223" s="92">
        <v>1353201</v>
      </c>
      <c r="F223" s="14"/>
      <c r="G223" s="15">
        <v>150213</v>
      </c>
      <c r="H223" s="15" t="s">
        <v>1143</v>
      </c>
      <c r="I223" s="15" t="s">
        <v>410</v>
      </c>
      <c r="J223" s="14" t="s">
        <v>103</v>
      </c>
      <c r="K223" s="15"/>
      <c r="L223" s="9" t="s">
        <v>658</v>
      </c>
      <c r="M223" s="36">
        <v>45200</v>
      </c>
      <c r="N223" s="16">
        <v>45200</v>
      </c>
      <c r="O223" s="16">
        <v>45200</v>
      </c>
      <c r="P223" s="77">
        <f t="shared" si="69"/>
        <v>1</v>
      </c>
      <c r="Q223" s="17">
        <v>6.9444444444444441E-3</v>
      </c>
      <c r="R223" s="17">
        <v>1.3888888888888888E-2</v>
      </c>
      <c r="S223" s="42" t="s">
        <v>659</v>
      </c>
      <c r="T223" s="242" t="s">
        <v>26</v>
      </c>
      <c r="U223" s="10" t="str">
        <f t="shared" si="74"/>
        <v>C</v>
      </c>
      <c r="V223" s="11" t="str">
        <f>VLOOKUP(T223,Codes!A$9:B$52,2,FALSE)</f>
        <v>Conditionnement inadapté</v>
      </c>
      <c r="W223" s="11"/>
      <c r="X223" s="11"/>
      <c r="Y223" s="11"/>
      <c r="Z223" s="11"/>
      <c r="AA223" s="81">
        <v>1</v>
      </c>
      <c r="AB223" s="37" t="str">
        <f t="shared" si="72"/>
        <v>faible</v>
      </c>
      <c r="AC223" s="37" t="str">
        <f t="shared" si="66"/>
        <v>faible</v>
      </c>
      <c r="AD223" s="37" t="str">
        <f t="shared" si="73"/>
        <v>Faible</v>
      </c>
      <c r="AE223" s="98" t="str">
        <f t="shared" si="67"/>
        <v>2</v>
      </c>
      <c r="AF223" s="261">
        <f t="shared" si="70"/>
        <v>1</v>
      </c>
      <c r="AG223" s="250" t="str">
        <f t="shared" si="68"/>
        <v>20151353201C8</v>
      </c>
      <c r="AH223" s="38" t="str">
        <f t="shared" si="76"/>
        <v>Action cloturée</v>
      </c>
      <c r="AI223" s="29"/>
      <c r="AJ223" s="18">
        <v>42061</v>
      </c>
      <c r="AK223" s="9" t="s">
        <v>660</v>
      </c>
      <c r="AL223" s="18">
        <v>42076</v>
      </c>
      <c r="AM223" s="31">
        <f t="shared" si="75"/>
        <v>14</v>
      </c>
      <c r="AP223" s="31" t="e">
        <f>COUNTIF(#REF!,FALSE)</f>
        <v>#REF!</v>
      </c>
      <c r="AQ223">
        <f t="shared" si="71"/>
        <v>1</v>
      </c>
    </row>
    <row r="224" spans="1:43" ht="79.900000000000006" customHeight="1">
      <c r="A224" s="13">
        <v>43</v>
      </c>
      <c r="B224" s="6">
        <v>42061</v>
      </c>
      <c r="C224" s="7">
        <f t="shared" si="63"/>
        <v>2</v>
      </c>
      <c r="D224" s="7">
        <f t="shared" si="64"/>
        <v>2015</v>
      </c>
      <c r="E224" s="92">
        <v>1059940</v>
      </c>
      <c r="F224" s="14"/>
      <c r="G224" s="15" t="s">
        <v>594</v>
      </c>
      <c r="H224" s="15" t="s">
        <v>46</v>
      </c>
      <c r="I224" s="15" t="s">
        <v>167</v>
      </c>
      <c r="J224" s="14" t="s">
        <v>90</v>
      </c>
      <c r="K224" s="15" t="s">
        <v>662</v>
      </c>
      <c r="L224" s="9" t="s">
        <v>661</v>
      </c>
      <c r="M224" s="36">
        <v>4067</v>
      </c>
      <c r="N224" s="16">
        <v>4067</v>
      </c>
      <c r="O224" s="16">
        <v>4067</v>
      </c>
      <c r="P224" s="77">
        <f t="shared" si="69"/>
        <v>100</v>
      </c>
      <c r="Q224" s="17">
        <v>6.9444444444444441E-3</v>
      </c>
      <c r="R224" s="17">
        <v>3.125E-2</v>
      </c>
      <c r="S224" s="42" t="s">
        <v>663</v>
      </c>
      <c r="T224" s="242" t="s">
        <v>123</v>
      </c>
      <c r="U224" s="10" t="str">
        <f t="shared" si="74"/>
        <v>A</v>
      </c>
      <c r="V224" s="11" t="str">
        <f>VLOOKUP(T224,Codes!A$9:B$52,2,FALSE)</f>
        <v>Défaut carte visuel.</v>
      </c>
      <c r="W224" s="11"/>
      <c r="X224" s="11"/>
      <c r="Y224" s="11"/>
      <c r="Z224" s="11"/>
      <c r="AA224" s="81">
        <v>3</v>
      </c>
      <c r="AB224" s="37" t="str">
        <f t="shared" si="72"/>
        <v>fort</v>
      </c>
      <c r="AC224" s="37" t="str">
        <f t="shared" si="66"/>
        <v>fort</v>
      </c>
      <c r="AD224" s="37" t="str">
        <f t="shared" si="73"/>
        <v>Fort</v>
      </c>
      <c r="AE224" s="98" t="str">
        <f t="shared" si="67"/>
        <v>5</v>
      </c>
      <c r="AF224" s="261">
        <f t="shared" si="70"/>
        <v>1</v>
      </c>
      <c r="AG224" s="250" t="str">
        <f t="shared" si="68"/>
        <v>20151059940A10</v>
      </c>
      <c r="AH224" s="38" t="str">
        <f t="shared" si="76"/>
        <v>Action cloturée</v>
      </c>
      <c r="AI224" s="29" t="s">
        <v>666</v>
      </c>
      <c r="AJ224" s="18">
        <v>42061</v>
      </c>
      <c r="AK224" s="9" t="s">
        <v>665</v>
      </c>
      <c r="AL224" s="18">
        <v>42062</v>
      </c>
      <c r="AM224" s="31">
        <f t="shared" si="75"/>
        <v>2</v>
      </c>
      <c r="AP224" s="31" t="e">
        <f>COUNTIF(#REF!,FALSE)</f>
        <v>#REF!</v>
      </c>
      <c r="AQ224">
        <f t="shared" si="71"/>
        <v>1</v>
      </c>
    </row>
    <row r="225" spans="1:43" ht="68.45" customHeight="1">
      <c r="A225" s="13">
        <v>44</v>
      </c>
      <c r="B225" s="6">
        <v>42065</v>
      </c>
      <c r="C225" s="7">
        <f t="shared" si="63"/>
        <v>3</v>
      </c>
      <c r="D225" s="7">
        <f t="shared" ref="D225:D232" si="77">YEAR(B225)</f>
        <v>2015</v>
      </c>
      <c r="E225" s="92">
        <v>1238256</v>
      </c>
      <c r="F225" s="14">
        <v>36903</v>
      </c>
      <c r="G225" s="15">
        <v>38454</v>
      </c>
      <c r="H225" s="15" t="s">
        <v>1647</v>
      </c>
      <c r="I225" s="15" t="s">
        <v>1245</v>
      </c>
      <c r="J225" s="14" t="s">
        <v>90</v>
      </c>
      <c r="K225" s="15" t="s">
        <v>667</v>
      </c>
      <c r="L225" s="9" t="s">
        <v>668</v>
      </c>
      <c r="M225" s="36">
        <v>247000</v>
      </c>
      <c r="N225" s="16">
        <v>251250</v>
      </c>
      <c r="O225" s="16">
        <v>247000</v>
      </c>
      <c r="P225" s="77">
        <f t="shared" si="69"/>
        <v>1</v>
      </c>
      <c r="Q225" s="17">
        <v>5.2083333333333336E-2</v>
      </c>
      <c r="R225" s="17">
        <v>4.1666666666666664E-2</v>
      </c>
      <c r="S225" s="42" t="s">
        <v>669</v>
      </c>
      <c r="T225" s="242" t="s">
        <v>66</v>
      </c>
      <c r="U225" s="10" t="str">
        <f t="shared" ref="U225:U232" si="78">+LEFT(T225,1)</f>
        <v>B</v>
      </c>
      <c r="V225" s="11" t="str">
        <f>VLOOKUP(T225,Codes!A$9:B$52,2,FALSE)</f>
        <v>Mauvais étiquetage des cartons.</v>
      </c>
      <c r="W225" s="11"/>
      <c r="X225" s="11"/>
      <c r="Y225" s="11"/>
      <c r="Z225" s="11"/>
      <c r="AA225" s="81">
        <v>5</v>
      </c>
      <c r="AB225" s="37" t="str">
        <f t="shared" si="72"/>
        <v>fort</v>
      </c>
      <c r="AC225" s="37" t="str">
        <f t="shared" si="66"/>
        <v>faible</v>
      </c>
      <c r="AD225" s="37" t="str">
        <f t="shared" si="73"/>
        <v>Fort</v>
      </c>
      <c r="AE225" s="98" t="str">
        <f t="shared" si="67"/>
        <v>5</v>
      </c>
      <c r="AF225" s="261">
        <f t="shared" si="70"/>
        <v>1</v>
      </c>
      <c r="AG225" s="250" t="str">
        <f t="shared" si="68"/>
        <v>20151238256B4</v>
      </c>
      <c r="AH225" s="38" t="str">
        <f t="shared" si="76"/>
        <v>Action cloturée</v>
      </c>
      <c r="AI225" s="29"/>
      <c r="AJ225" s="18">
        <v>42065</v>
      </c>
      <c r="AK225" s="9" t="s">
        <v>671</v>
      </c>
      <c r="AL225" s="18">
        <v>42090</v>
      </c>
      <c r="AM225" s="31">
        <f t="shared" si="75"/>
        <v>20</v>
      </c>
      <c r="AP225" s="31" t="e">
        <f>COUNTIF(#REF!,FALSE)</f>
        <v>#REF!</v>
      </c>
      <c r="AQ225">
        <f t="shared" si="71"/>
        <v>1</v>
      </c>
    </row>
    <row r="226" spans="1:43" ht="34.15" customHeight="1">
      <c r="A226" s="13">
        <v>45</v>
      </c>
      <c r="B226" s="6">
        <v>42065</v>
      </c>
      <c r="C226" s="7">
        <f t="shared" si="63"/>
        <v>3</v>
      </c>
      <c r="D226" s="7">
        <f t="shared" si="77"/>
        <v>2015</v>
      </c>
      <c r="E226" s="92">
        <v>1058147</v>
      </c>
      <c r="F226" s="14">
        <v>34300</v>
      </c>
      <c r="G226" s="15">
        <v>35447</v>
      </c>
      <c r="H226" s="15" t="s">
        <v>1647</v>
      </c>
      <c r="I226" s="14" t="s">
        <v>387</v>
      </c>
      <c r="J226" s="14" t="s">
        <v>103</v>
      </c>
      <c r="K226" s="15" t="s">
        <v>674</v>
      </c>
      <c r="L226" s="9" t="s">
        <v>394</v>
      </c>
      <c r="M226" s="36">
        <v>100</v>
      </c>
      <c r="N226" s="16">
        <v>250000</v>
      </c>
      <c r="O226" s="16">
        <v>92000</v>
      </c>
      <c r="P226" s="77">
        <f t="shared" si="69"/>
        <v>0.04</v>
      </c>
      <c r="Q226" s="17">
        <v>8.3333333333333329E-2</v>
      </c>
      <c r="R226" s="17">
        <v>4.1666666666666664E-2</v>
      </c>
      <c r="S226" s="42" t="s">
        <v>672</v>
      </c>
      <c r="T226" s="242" t="s">
        <v>307</v>
      </c>
      <c r="U226" s="10" t="str">
        <f t="shared" si="78"/>
        <v>C</v>
      </c>
      <c r="V226" s="11" t="str">
        <f>VLOOKUP(T226,Codes!A$9:B$52,2,FALSE)</f>
        <v xml:space="preserve">Mauvais encollage </v>
      </c>
      <c r="W226" s="11"/>
      <c r="X226" s="11"/>
      <c r="Y226" s="11"/>
      <c r="Z226" s="11"/>
      <c r="AA226" s="81">
        <v>1</v>
      </c>
      <c r="AB226" s="37" t="str">
        <f t="shared" si="72"/>
        <v>faible</v>
      </c>
      <c r="AC226" s="37" t="str">
        <f t="shared" si="66"/>
        <v>faible</v>
      </c>
      <c r="AD226" s="37" t="str">
        <f t="shared" si="73"/>
        <v>Faible</v>
      </c>
      <c r="AE226" s="98" t="str">
        <f t="shared" si="67"/>
        <v>2</v>
      </c>
      <c r="AF226" s="261">
        <f t="shared" si="70"/>
        <v>1</v>
      </c>
      <c r="AG226" s="250" t="str">
        <f t="shared" si="68"/>
        <v>20151058147C13</v>
      </c>
      <c r="AH226" s="38" t="str">
        <f t="shared" si="76"/>
        <v>Action cloturée</v>
      </c>
      <c r="AI226" s="29"/>
      <c r="AJ226" s="18">
        <v>42038</v>
      </c>
      <c r="AK226" s="9" t="s">
        <v>673</v>
      </c>
      <c r="AL226" s="18">
        <v>42090</v>
      </c>
      <c r="AM226" s="31">
        <f t="shared" si="75"/>
        <v>20</v>
      </c>
      <c r="AP226" s="31" t="e">
        <f>COUNTIF(#REF!,FALSE)</f>
        <v>#REF!</v>
      </c>
      <c r="AQ226">
        <f t="shared" si="71"/>
        <v>1</v>
      </c>
    </row>
    <row r="227" spans="1:43" ht="125.45" customHeight="1">
      <c r="A227" s="13">
        <v>46</v>
      </c>
      <c r="B227" s="6">
        <v>42065</v>
      </c>
      <c r="C227" s="7">
        <f t="shared" si="63"/>
        <v>3</v>
      </c>
      <c r="D227" s="7">
        <f t="shared" si="77"/>
        <v>2015</v>
      </c>
      <c r="E227" s="92">
        <v>1058662</v>
      </c>
      <c r="F227" s="14">
        <v>37919</v>
      </c>
      <c r="G227" s="15">
        <v>39474</v>
      </c>
      <c r="H227" s="15" t="s">
        <v>1647</v>
      </c>
      <c r="I227" s="15" t="s">
        <v>23</v>
      </c>
      <c r="J227" s="14" t="s">
        <v>103</v>
      </c>
      <c r="K227" s="15"/>
      <c r="L227" s="9" t="s">
        <v>346</v>
      </c>
      <c r="M227" s="36">
        <v>50</v>
      </c>
      <c r="N227" s="16">
        <v>129600</v>
      </c>
      <c r="O227" s="16">
        <v>65957</v>
      </c>
      <c r="P227" s="77">
        <f t="shared" si="69"/>
        <v>3.8580246913580245E-2</v>
      </c>
      <c r="Q227" s="17"/>
      <c r="R227" s="17"/>
      <c r="S227" s="42" t="s">
        <v>675</v>
      </c>
      <c r="T227" s="242" t="s">
        <v>28</v>
      </c>
      <c r="U227" s="10" t="str">
        <f t="shared" si="78"/>
        <v>B</v>
      </c>
      <c r="V227" s="11" t="str">
        <f>VLOOKUP(T227,Codes!A$9:B$52,2,FALSE)</f>
        <v>Produit inadapté au processus</v>
      </c>
      <c r="W227" s="11"/>
      <c r="X227" s="11"/>
      <c r="Y227" s="11"/>
      <c r="Z227" s="11"/>
      <c r="AA227" s="81">
        <v>5</v>
      </c>
      <c r="AB227" s="37" t="str">
        <f t="shared" si="72"/>
        <v>fort</v>
      </c>
      <c r="AC227" s="37" t="str">
        <f t="shared" si="66"/>
        <v>faible</v>
      </c>
      <c r="AD227" s="37" t="str">
        <f t="shared" si="73"/>
        <v>Fort</v>
      </c>
      <c r="AE227" s="98" t="str">
        <f t="shared" si="67"/>
        <v>5</v>
      </c>
      <c r="AF227" s="261">
        <f t="shared" si="70"/>
        <v>1</v>
      </c>
      <c r="AG227" s="250" t="str">
        <f t="shared" si="68"/>
        <v>20151058662B2</v>
      </c>
      <c r="AH227" s="38" t="str">
        <f t="shared" si="76"/>
        <v>Action cloturée</v>
      </c>
      <c r="AI227" s="29"/>
      <c r="AJ227" s="18">
        <v>42066</v>
      </c>
      <c r="AK227" s="9" t="s">
        <v>676</v>
      </c>
      <c r="AL227" s="18">
        <v>42069</v>
      </c>
      <c r="AM227" s="31">
        <f t="shared" si="75"/>
        <v>5</v>
      </c>
      <c r="AP227" s="31" t="e">
        <f>COUNTIF(#REF!,FALSE)</f>
        <v>#REF!</v>
      </c>
      <c r="AQ227">
        <f t="shared" si="71"/>
        <v>1</v>
      </c>
    </row>
    <row r="228" spans="1:43" ht="23.25" customHeight="1">
      <c r="A228" s="13">
        <v>47</v>
      </c>
      <c r="B228" s="6">
        <v>42067</v>
      </c>
      <c r="C228" s="7">
        <f t="shared" si="63"/>
        <v>3</v>
      </c>
      <c r="D228" s="7">
        <f>YEAR(B228)</f>
        <v>2015</v>
      </c>
      <c r="E228" s="92">
        <v>1159118</v>
      </c>
      <c r="F228" s="14">
        <v>37994</v>
      </c>
      <c r="G228" s="15">
        <v>39552</v>
      </c>
      <c r="H228" s="15" t="s">
        <v>1647</v>
      </c>
      <c r="I228" s="14" t="s">
        <v>158</v>
      </c>
      <c r="J228" s="14" t="s">
        <v>103</v>
      </c>
      <c r="K228" s="15"/>
      <c r="L228" s="9" t="s">
        <v>677</v>
      </c>
      <c r="M228" s="36">
        <v>5</v>
      </c>
      <c r="N228" s="16">
        <v>998</v>
      </c>
      <c r="O228" s="16">
        <v>661</v>
      </c>
      <c r="P228" s="77">
        <f t="shared" si="69"/>
        <v>0.50100200400801598</v>
      </c>
      <c r="Q228" s="17">
        <v>2.0833333333333332E-2</v>
      </c>
      <c r="R228" s="17">
        <v>1.0416666666666666E-2</v>
      </c>
      <c r="S228" s="42" t="s">
        <v>678</v>
      </c>
      <c r="T228" s="242" t="s">
        <v>28</v>
      </c>
      <c r="U228" s="10" t="str">
        <f t="shared" si="78"/>
        <v>B</v>
      </c>
      <c r="V228" s="11" t="str">
        <f>VLOOKUP(T228,Codes!A$9:B$52,2,FALSE)</f>
        <v>Produit inadapté au processus</v>
      </c>
      <c r="W228" s="11"/>
      <c r="X228" s="11"/>
      <c r="Y228" s="11"/>
      <c r="Z228" s="11"/>
      <c r="AA228" s="81">
        <v>1</v>
      </c>
      <c r="AB228" s="37" t="str">
        <f t="shared" si="72"/>
        <v>faible</v>
      </c>
      <c r="AC228" s="37" t="str">
        <f t="shared" si="66"/>
        <v>faible</v>
      </c>
      <c r="AD228" s="37" t="str">
        <f t="shared" si="73"/>
        <v>Faible</v>
      </c>
      <c r="AE228" s="98" t="str">
        <f t="shared" si="67"/>
        <v>2</v>
      </c>
      <c r="AF228" s="261">
        <f t="shared" si="70"/>
        <v>2</v>
      </c>
      <c r="AG228" s="250" t="str">
        <f t="shared" si="68"/>
        <v>20151159118B2</v>
      </c>
      <c r="AH228" s="38" t="str">
        <f t="shared" si="76"/>
        <v>Action cloturée</v>
      </c>
      <c r="AI228" s="29"/>
      <c r="AJ228" s="18">
        <v>42067</v>
      </c>
      <c r="AK228" s="9" t="s">
        <v>314</v>
      </c>
      <c r="AL228" s="18">
        <v>42069</v>
      </c>
      <c r="AM228" s="31">
        <f t="shared" si="75"/>
        <v>3</v>
      </c>
      <c r="AP228" s="31" t="e">
        <f>COUNTIF(#REF!,FALSE)</f>
        <v>#REF!</v>
      </c>
      <c r="AQ228">
        <f t="shared" si="71"/>
        <v>2</v>
      </c>
    </row>
    <row r="229" spans="1:43" ht="68.45" customHeight="1">
      <c r="A229" s="13">
        <v>48</v>
      </c>
      <c r="B229" s="6">
        <v>42069</v>
      </c>
      <c r="C229" s="7">
        <f t="shared" si="63"/>
        <v>3</v>
      </c>
      <c r="D229" s="7">
        <f t="shared" si="77"/>
        <v>2015</v>
      </c>
      <c r="E229" s="92">
        <v>1216823</v>
      </c>
      <c r="F229" s="14">
        <v>36886</v>
      </c>
      <c r="G229" s="15">
        <v>38518</v>
      </c>
      <c r="H229" s="15" t="s">
        <v>1647</v>
      </c>
      <c r="I229" s="14" t="s">
        <v>158</v>
      </c>
      <c r="J229" s="14" t="s">
        <v>103</v>
      </c>
      <c r="K229" s="15"/>
      <c r="L229" s="9" t="s">
        <v>679</v>
      </c>
      <c r="M229" s="36">
        <v>10</v>
      </c>
      <c r="N229" s="16">
        <v>18500</v>
      </c>
      <c r="O229" s="16">
        <v>12900</v>
      </c>
      <c r="P229" s="77">
        <f t="shared" si="69"/>
        <v>5.4054054054054057E-2</v>
      </c>
      <c r="Q229" s="17">
        <v>2.0833333333333332E-2</v>
      </c>
      <c r="R229" s="17">
        <v>1.3888888888888888E-2</v>
      </c>
      <c r="S229" s="42" t="s">
        <v>1337</v>
      </c>
      <c r="T229" s="242" t="s">
        <v>35</v>
      </c>
      <c r="U229" s="10" t="str">
        <f t="shared" si="78"/>
        <v>C</v>
      </c>
      <c r="V229" s="11" t="str">
        <f>VLOOKUP(T229,Codes!A$9:B$52,2,FALSE)</f>
        <v>Les documents d'accompagnement sont doublés</v>
      </c>
      <c r="W229" s="11"/>
      <c r="X229" s="11"/>
      <c r="Y229" s="11"/>
      <c r="Z229" s="11"/>
      <c r="AA229" s="81">
        <v>1</v>
      </c>
      <c r="AB229" s="37" t="str">
        <f t="shared" si="72"/>
        <v>faible</v>
      </c>
      <c r="AC229" s="37" t="str">
        <f t="shared" si="66"/>
        <v>faible</v>
      </c>
      <c r="AD229" s="37" t="str">
        <f t="shared" si="73"/>
        <v>Faible</v>
      </c>
      <c r="AE229" s="98" t="str">
        <f t="shared" si="67"/>
        <v>2</v>
      </c>
      <c r="AF229" s="261">
        <f t="shared" si="70"/>
        <v>1</v>
      </c>
      <c r="AG229" s="250" t="str">
        <f t="shared" si="68"/>
        <v>20151216823C6</v>
      </c>
      <c r="AH229" s="38" t="str">
        <f t="shared" si="76"/>
        <v>Action cloturée</v>
      </c>
      <c r="AI229" s="29"/>
      <c r="AJ229" s="18">
        <v>42075</v>
      </c>
      <c r="AK229" s="9" t="s">
        <v>687</v>
      </c>
      <c r="AL229" s="18">
        <v>42086</v>
      </c>
      <c r="AM229" s="31">
        <f t="shared" si="75"/>
        <v>12</v>
      </c>
      <c r="AP229" s="31" t="e">
        <f>COUNTIF(#REF!,FALSE)</f>
        <v>#REF!</v>
      </c>
      <c r="AQ229">
        <f t="shared" si="71"/>
        <v>1</v>
      </c>
    </row>
    <row r="230" spans="1:43" ht="22.9" customHeight="1">
      <c r="A230" s="13">
        <v>49</v>
      </c>
      <c r="B230" s="6">
        <v>42072</v>
      </c>
      <c r="C230" s="7">
        <f t="shared" si="63"/>
        <v>3</v>
      </c>
      <c r="D230" s="7">
        <f>YEAR(B230)</f>
        <v>2015</v>
      </c>
      <c r="E230" s="16">
        <v>1058556</v>
      </c>
      <c r="F230" s="14">
        <v>37669</v>
      </c>
      <c r="G230" s="15">
        <v>150309</v>
      </c>
      <c r="H230" s="15" t="s">
        <v>1143</v>
      </c>
      <c r="I230" s="14" t="s">
        <v>91</v>
      </c>
      <c r="J230" s="14" t="s">
        <v>90</v>
      </c>
      <c r="K230" s="15" t="s">
        <v>318</v>
      </c>
      <c r="L230" s="9" t="s">
        <v>179</v>
      </c>
      <c r="M230" s="68" t="s">
        <v>680</v>
      </c>
      <c r="N230" s="16">
        <v>150000</v>
      </c>
      <c r="O230" s="16">
        <v>15000</v>
      </c>
      <c r="P230" s="77">
        <f t="shared" ref="P230:P261" si="79">IF(OR($T230="b4",$T230="b6",$T230="c8",$T230="c11",$T230="c10",$T230="c7",$T230="c12",$T230="c14"),1,($M230/($N230/100)))</f>
        <v>1</v>
      </c>
      <c r="Q230" s="17">
        <v>6.9444444444444441E-3</v>
      </c>
      <c r="R230" s="17">
        <v>6.9444444444444441E-3</v>
      </c>
      <c r="S230" s="42" t="s">
        <v>681</v>
      </c>
      <c r="T230" s="242" t="s">
        <v>598</v>
      </c>
      <c r="U230" s="10" t="str">
        <f t="shared" si="78"/>
        <v>C</v>
      </c>
      <c r="V230" s="11" t="str">
        <f>VLOOKUP(T230,Codes!A$9:B$52,2,FALSE)</f>
        <v>Mauvaise ou manque d'information sur la livraison</v>
      </c>
      <c r="W230" s="11"/>
      <c r="X230" s="11"/>
      <c r="Y230" s="11"/>
      <c r="Z230" s="11"/>
      <c r="AA230" s="81">
        <v>1</v>
      </c>
      <c r="AB230" s="37" t="str">
        <f t="shared" si="72"/>
        <v>faible</v>
      </c>
      <c r="AC230" s="37" t="str">
        <f t="shared" si="66"/>
        <v>faible</v>
      </c>
      <c r="AD230" s="37" t="str">
        <f t="shared" si="73"/>
        <v>Faible</v>
      </c>
      <c r="AE230" s="98" t="str">
        <f t="shared" si="67"/>
        <v>2</v>
      </c>
      <c r="AF230" s="261">
        <f t="shared" si="70"/>
        <v>1</v>
      </c>
      <c r="AG230" s="250" t="str">
        <f t="shared" si="68"/>
        <v>20151058556C14</v>
      </c>
      <c r="AH230" s="38" t="str">
        <f t="shared" si="76"/>
        <v>Action cloturée</v>
      </c>
      <c r="AI230" s="29"/>
      <c r="AJ230" s="18">
        <v>42136</v>
      </c>
      <c r="AK230" s="9" t="s">
        <v>682</v>
      </c>
      <c r="AL230" s="18">
        <v>42076</v>
      </c>
      <c r="AM230" s="31">
        <f t="shared" si="75"/>
        <v>5</v>
      </c>
      <c r="AP230" s="31" t="e">
        <f>COUNTIF(#REF!,FALSE)</f>
        <v>#REF!</v>
      </c>
      <c r="AQ230">
        <f t="shared" si="71"/>
        <v>1</v>
      </c>
    </row>
    <row r="231" spans="1:43" ht="34.15" customHeight="1">
      <c r="A231" s="13">
        <v>50</v>
      </c>
      <c r="B231" s="6">
        <v>42074</v>
      </c>
      <c r="C231" s="7">
        <f t="shared" si="63"/>
        <v>3</v>
      </c>
      <c r="D231" s="7">
        <f t="shared" si="77"/>
        <v>2015</v>
      </c>
      <c r="E231" s="92">
        <v>1327842</v>
      </c>
      <c r="F231" s="14">
        <v>37873</v>
      </c>
      <c r="G231" s="15">
        <v>150204</v>
      </c>
      <c r="H231" s="15" t="s">
        <v>1143</v>
      </c>
      <c r="I231" s="14" t="s">
        <v>158</v>
      </c>
      <c r="J231" s="14" t="s">
        <v>103</v>
      </c>
      <c r="K231" s="15"/>
      <c r="L231" s="9" t="s">
        <v>683</v>
      </c>
      <c r="M231" s="36">
        <v>80000</v>
      </c>
      <c r="N231" s="16">
        <v>80000</v>
      </c>
      <c r="O231" s="16">
        <v>42250</v>
      </c>
      <c r="P231" s="77">
        <f t="shared" si="79"/>
        <v>1</v>
      </c>
      <c r="Q231" s="17">
        <v>6.9444444444444441E-3</v>
      </c>
      <c r="R231" s="17">
        <v>6.9444444444444441E-3</v>
      </c>
      <c r="S231" s="42" t="s">
        <v>684</v>
      </c>
      <c r="T231" s="242" t="s">
        <v>86</v>
      </c>
      <c r="U231" s="10" t="str">
        <f t="shared" si="78"/>
        <v>C</v>
      </c>
      <c r="V231" s="11" t="str">
        <f>VLOOKUP(T231,Codes!A$9:B$52,2,FALSE)</f>
        <v>Quantité livrée non conforme au document.</v>
      </c>
      <c r="W231" s="11"/>
      <c r="X231" s="11"/>
      <c r="Y231" s="11"/>
      <c r="Z231" s="11"/>
      <c r="AA231" s="81">
        <v>1</v>
      </c>
      <c r="AB231" s="37" t="str">
        <f t="shared" si="72"/>
        <v>faible</v>
      </c>
      <c r="AC231" s="37" t="str">
        <f t="shared" si="66"/>
        <v>faible</v>
      </c>
      <c r="AD231" s="37" t="str">
        <f t="shared" si="73"/>
        <v>Faible</v>
      </c>
      <c r="AE231" s="98" t="str">
        <f t="shared" si="67"/>
        <v>2</v>
      </c>
      <c r="AF231" s="261">
        <f t="shared" si="70"/>
        <v>1</v>
      </c>
      <c r="AG231" s="250" t="str">
        <f t="shared" si="68"/>
        <v>20151327842C11</v>
      </c>
      <c r="AH231" s="38" t="str">
        <f t="shared" si="76"/>
        <v>Action cloturée</v>
      </c>
      <c r="AI231" s="29"/>
      <c r="AJ231" s="18">
        <v>42136</v>
      </c>
      <c r="AK231" s="9" t="s">
        <v>555</v>
      </c>
      <c r="AL231" s="18">
        <v>42185</v>
      </c>
      <c r="AM231" s="31">
        <f t="shared" si="75"/>
        <v>80</v>
      </c>
      <c r="AP231" s="31" t="e">
        <f>COUNTIF(#REF!,FALSE)</f>
        <v>#REF!</v>
      </c>
      <c r="AQ231">
        <f t="shared" si="71"/>
        <v>1</v>
      </c>
    </row>
    <row r="232" spans="1:43" ht="22.9" customHeight="1">
      <c r="A232" s="13">
        <v>51</v>
      </c>
      <c r="B232" s="6">
        <v>42075</v>
      </c>
      <c r="C232" s="7">
        <f t="shared" si="63"/>
        <v>3</v>
      </c>
      <c r="D232" s="7">
        <f t="shared" si="77"/>
        <v>2015</v>
      </c>
      <c r="E232" s="92">
        <v>1246787</v>
      </c>
      <c r="F232" s="14">
        <v>38194</v>
      </c>
      <c r="G232" s="15">
        <v>39749</v>
      </c>
      <c r="H232" s="15" t="s">
        <v>1143</v>
      </c>
      <c r="I232" s="14" t="s">
        <v>158</v>
      </c>
      <c r="J232" s="14" t="s">
        <v>103</v>
      </c>
      <c r="K232" s="15"/>
      <c r="L232" s="9" t="s">
        <v>789</v>
      </c>
      <c r="M232" s="36">
        <v>20000</v>
      </c>
      <c r="N232" s="16">
        <v>20000</v>
      </c>
      <c r="O232" s="16">
        <v>0</v>
      </c>
      <c r="P232" s="77">
        <f t="shared" si="79"/>
        <v>1</v>
      </c>
      <c r="Q232" s="17">
        <v>6.9444444444444441E-3</v>
      </c>
      <c r="R232" s="17">
        <v>6.9444444444444441E-3</v>
      </c>
      <c r="S232" s="42" t="s">
        <v>685</v>
      </c>
      <c r="T232" s="242" t="s">
        <v>86</v>
      </c>
      <c r="U232" s="10" t="str">
        <f t="shared" si="78"/>
        <v>C</v>
      </c>
      <c r="V232" s="11" t="str">
        <f>VLOOKUP(T232,Codes!A$9:B$52,2,FALSE)</f>
        <v>Quantité livrée non conforme au document.</v>
      </c>
      <c r="W232" s="11"/>
      <c r="X232" s="11"/>
      <c r="Y232" s="11"/>
      <c r="Z232" s="11"/>
      <c r="AA232" s="81">
        <v>1</v>
      </c>
      <c r="AB232" s="37" t="str">
        <f t="shared" si="72"/>
        <v>faible</v>
      </c>
      <c r="AC232" s="37" t="str">
        <f t="shared" si="66"/>
        <v>faible</v>
      </c>
      <c r="AD232" s="37" t="str">
        <f t="shared" si="73"/>
        <v>Faible</v>
      </c>
      <c r="AE232" s="98" t="str">
        <f t="shared" si="67"/>
        <v>2</v>
      </c>
      <c r="AF232" s="261">
        <f t="shared" si="70"/>
        <v>1</v>
      </c>
      <c r="AG232" s="250" t="str">
        <f t="shared" si="68"/>
        <v>20151246787C11</v>
      </c>
      <c r="AH232" s="38" t="str">
        <f t="shared" si="76"/>
        <v>Action cloturée</v>
      </c>
      <c r="AI232" s="29"/>
      <c r="AJ232" s="18">
        <v>42136</v>
      </c>
      <c r="AK232" s="9" t="s">
        <v>686</v>
      </c>
      <c r="AL232" s="18">
        <v>42076</v>
      </c>
      <c r="AM232" s="31">
        <f t="shared" si="75"/>
        <v>2</v>
      </c>
      <c r="AP232" s="31" t="e">
        <f>COUNTIF(#REF!,FALSE)</f>
        <v>#REF!</v>
      </c>
      <c r="AQ232">
        <f t="shared" si="71"/>
        <v>1</v>
      </c>
    </row>
    <row r="233" spans="1:43" ht="102.6" customHeight="1">
      <c r="A233" s="13">
        <v>52</v>
      </c>
      <c r="B233" s="6">
        <v>42079</v>
      </c>
      <c r="C233" s="7">
        <f t="shared" si="63"/>
        <v>3</v>
      </c>
      <c r="D233" s="7">
        <f>YEAR(B233)</f>
        <v>2015</v>
      </c>
      <c r="E233" s="92">
        <v>1162148</v>
      </c>
      <c r="F233" s="14">
        <v>36560</v>
      </c>
      <c r="G233" s="15">
        <v>38080</v>
      </c>
      <c r="H233" s="15" t="s">
        <v>1647</v>
      </c>
      <c r="I233" s="15" t="s">
        <v>1642</v>
      </c>
      <c r="J233" s="14" t="s">
        <v>103</v>
      </c>
      <c r="K233" s="15"/>
      <c r="L233" s="9" t="s">
        <v>232</v>
      </c>
      <c r="M233" s="36">
        <v>44000</v>
      </c>
      <c r="N233" s="16">
        <v>252000</v>
      </c>
      <c r="O233" s="16">
        <v>218000</v>
      </c>
      <c r="P233" s="77">
        <f t="shared" si="79"/>
        <v>17.460317460317459</v>
      </c>
      <c r="Q233" s="17">
        <v>0.91666666666666663</v>
      </c>
      <c r="R233" s="17">
        <v>1.3888888888888888E-2</v>
      </c>
      <c r="S233" s="36" t="s">
        <v>1338</v>
      </c>
      <c r="T233" s="242" t="s">
        <v>34</v>
      </c>
      <c r="U233" s="10" t="str">
        <f t="shared" ref="U233:U278" si="80">+LEFT(T233,1)</f>
        <v>B</v>
      </c>
      <c r="V233" s="11" t="str">
        <f>VLOOKUP(T233,Codes!A$9:B$52,2,FALSE)</f>
        <v>Mauvaise qualité ou position des micro-perforations</v>
      </c>
      <c r="W233" s="11"/>
      <c r="X233" s="11"/>
      <c r="Y233" s="11"/>
      <c r="Z233" s="11"/>
      <c r="AA233" s="81">
        <v>5</v>
      </c>
      <c r="AB233" s="37" t="str">
        <f t="shared" si="72"/>
        <v>fort</v>
      </c>
      <c r="AC233" s="37" t="str">
        <f t="shared" si="66"/>
        <v>fort</v>
      </c>
      <c r="AD233" s="37" t="str">
        <f t="shared" si="73"/>
        <v>Fort</v>
      </c>
      <c r="AE233" s="98" t="str">
        <f t="shared" si="67"/>
        <v>5</v>
      </c>
      <c r="AF233" s="261">
        <f t="shared" si="70"/>
        <v>2</v>
      </c>
      <c r="AG233" s="250" t="str">
        <f t="shared" si="68"/>
        <v>20151162148B3</v>
      </c>
      <c r="AH233" s="38" t="str">
        <f t="shared" si="76"/>
        <v>Action cloturée</v>
      </c>
      <c r="AI233" s="29" t="s">
        <v>790</v>
      </c>
      <c r="AJ233" s="18">
        <v>42079</v>
      </c>
      <c r="AK233" s="69" t="s">
        <v>723</v>
      </c>
      <c r="AL233" s="18">
        <v>42090</v>
      </c>
      <c r="AM233" s="31">
        <f t="shared" si="75"/>
        <v>10</v>
      </c>
      <c r="AP233" s="31" t="e">
        <f>COUNTIF(#REF!,FALSE)</f>
        <v>#REF!</v>
      </c>
      <c r="AQ233">
        <f t="shared" si="71"/>
        <v>2</v>
      </c>
    </row>
    <row r="234" spans="1:43" ht="22.9" customHeight="1">
      <c r="A234" s="13">
        <v>53</v>
      </c>
      <c r="B234" s="6">
        <v>42072</v>
      </c>
      <c r="C234" s="7">
        <f t="shared" si="63"/>
        <v>3</v>
      </c>
      <c r="D234" s="7">
        <f>YEAR(B234)</f>
        <v>2015</v>
      </c>
      <c r="E234" s="92">
        <v>1181385</v>
      </c>
      <c r="F234" s="14">
        <v>37470</v>
      </c>
      <c r="G234" s="15">
        <v>39286</v>
      </c>
      <c r="H234" s="15" t="s">
        <v>1138</v>
      </c>
      <c r="I234" s="15" t="s">
        <v>689</v>
      </c>
      <c r="J234" s="14" t="s">
        <v>90</v>
      </c>
      <c r="K234" s="15" t="s">
        <v>134</v>
      </c>
      <c r="L234" s="9" t="s">
        <v>688</v>
      </c>
      <c r="M234" s="36">
        <v>34000</v>
      </c>
      <c r="N234" s="16">
        <v>175000</v>
      </c>
      <c r="O234" s="16">
        <v>131500</v>
      </c>
      <c r="P234" s="77">
        <f t="shared" si="79"/>
        <v>19.428571428571427</v>
      </c>
      <c r="Q234" s="17">
        <v>6.9444444444444441E-3</v>
      </c>
      <c r="R234" s="17">
        <v>1.0416666666666666E-2</v>
      </c>
      <c r="S234" s="42" t="s">
        <v>791</v>
      </c>
      <c r="T234" s="242" t="s">
        <v>25</v>
      </c>
      <c r="U234" s="10" t="str">
        <f t="shared" si="80"/>
        <v>C</v>
      </c>
      <c r="V234" s="11" t="str">
        <f>VLOOKUP(T234,Codes!A$9:B$52,2,FALSE)</f>
        <v>Mauvaise impression sur le produit</v>
      </c>
      <c r="W234" s="11"/>
      <c r="X234" s="11"/>
      <c r="Y234" s="11"/>
      <c r="Z234" s="11"/>
      <c r="AA234" s="81">
        <v>5</v>
      </c>
      <c r="AB234" s="37" t="str">
        <f t="shared" si="72"/>
        <v>fort</v>
      </c>
      <c r="AC234" s="37" t="str">
        <f t="shared" si="66"/>
        <v>fort</v>
      </c>
      <c r="AD234" s="37" t="str">
        <f t="shared" si="73"/>
        <v>Fort</v>
      </c>
      <c r="AE234" s="98" t="str">
        <f t="shared" si="67"/>
        <v>5</v>
      </c>
      <c r="AF234" s="261">
        <f t="shared" si="70"/>
        <v>1</v>
      </c>
      <c r="AG234" s="250" t="str">
        <f t="shared" si="68"/>
        <v>20151181385C9</v>
      </c>
      <c r="AH234" s="38" t="str">
        <f t="shared" si="76"/>
        <v>Action cloturée</v>
      </c>
      <c r="AI234" s="29"/>
      <c r="AJ234" s="18">
        <v>42080</v>
      </c>
      <c r="AK234" s="9" t="s">
        <v>692</v>
      </c>
      <c r="AL234" s="18">
        <v>42086</v>
      </c>
      <c r="AM234" s="31">
        <f t="shared" si="75"/>
        <v>11</v>
      </c>
      <c r="AP234" s="31" t="e">
        <f>COUNTIF(#REF!,FALSE)</f>
        <v>#REF!</v>
      </c>
      <c r="AQ234">
        <f t="shared" si="71"/>
        <v>1</v>
      </c>
    </row>
    <row r="235" spans="1:43" ht="36">
      <c r="A235" s="13">
        <v>54</v>
      </c>
      <c r="B235" s="6">
        <v>42074</v>
      </c>
      <c r="C235" s="7">
        <f t="shared" si="63"/>
        <v>3</v>
      </c>
      <c r="D235" s="7">
        <f>YEAR(B235)</f>
        <v>2015</v>
      </c>
      <c r="E235" s="92">
        <v>1058582</v>
      </c>
      <c r="F235" s="14">
        <v>34113</v>
      </c>
      <c r="G235" s="15">
        <v>35424</v>
      </c>
      <c r="H235" s="15" t="s">
        <v>46</v>
      </c>
      <c r="I235" s="14" t="s">
        <v>91</v>
      </c>
      <c r="J235" s="14" t="s">
        <v>90</v>
      </c>
      <c r="K235" s="15" t="s">
        <v>363</v>
      </c>
      <c r="L235" s="9" t="s">
        <v>383</v>
      </c>
      <c r="M235" s="36">
        <v>1</v>
      </c>
      <c r="N235" s="16">
        <v>288</v>
      </c>
      <c r="O235" s="16">
        <v>45</v>
      </c>
      <c r="P235" s="77">
        <f t="shared" si="79"/>
        <v>0.34722222222222221</v>
      </c>
      <c r="Q235" s="17">
        <v>6.9444444444444441E-3</v>
      </c>
      <c r="R235" s="17">
        <v>1.0416666666666666E-2</v>
      </c>
      <c r="S235" s="42" t="s">
        <v>690</v>
      </c>
      <c r="T235" s="242" t="s">
        <v>38</v>
      </c>
      <c r="U235" s="10" t="str">
        <f t="shared" si="80"/>
        <v>A</v>
      </c>
      <c r="V235" s="11" t="str">
        <f>VLOOKUP(T235,Codes!A$9:B$52,2,FALSE)</f>
        <v>Produit inadapté au processus (tension ruban, etc…)</v>
      </c>
      <c r="W235" s="11"/>
      <c r="X235" s="11"/>
      <c r="Y235" s="11"/>
      <c r="Z235" s="11"/>
      <c r="AA235" s="81">
        <v>1</v>
      </c>
      <c r="AB235" s="37" t="str">
        <f t="shared" si="72"/>
        <v>faible</v>
      </c>
      <c r="AC235" s="37" t="str">
        <f t="shared" si="66"/>
        <v>faible</v>
      </c>
      <c r="AD235" s="37" t="str">
        <f t="shared" si="73"/>
        <v>Faible</v>
      </c>
      <c r="AE235" s="98" t="str">
        <f t="shared" si="67"/>
        <v>2</v>
      </c>
      <c r="AF235" s="261">
        <f t="shared" si="70"/>
        <v>9</v>
      </c>
      <c r="AG235" s="250" t="str">
        <f t="shared" si="68"/>
        <v>20151058582A8</v>
      </c>
      <c r="AH235" s="38" t="str">
        <f t="shared" si="76"/>
        <v>Action cloturée</v>
      </c>
      <c r="AI235" s="29"/>
      <c r="AJ235" s="18">
        <v>42080</v>
      </c>
      <c r="AK235" s="9" t="s">
        <v>691</v>
      </c>
      <c r="AL235" s="18">
        <v>42086</v>
      </c>
      <c r="AM235" s="31">
        <f t="shared" si="75"/>
        <v>9</v>
      </c>
      <c r="AP235" s="31" t="e">
        <f>COUNTIF(#REF!,FALSE)</f>
        <v>#REF!</v>
      </c>
      <c r="AQ235">
        <f t="shared" si="71"/>
        <v>9</v>
      </c>
    </row>
    <row r="236" spans="1:43" ht="22.9" customHeight="1">
      <c r="A236" s="13">
        <v>55</v>
      </c>
      <c r="B236" s="6">
        <v>42076</v>
      </c>
      <c r="C236" s="7">
        <f t="shared" si="63"/>
        <v>3</v>
      </c>
      <c r="D236" s="7">
        <f t="shared" ref="D236:D241" si="81">YEAR(B236)</f>
        <v>2015</v>
      </c>
      <c r="E236" s="92">
        <v>1057977</v>
      </c>
      <c r="F236" s="14">
        <v>38000</v>
      </c>
      <c r="G236" s="15">
        <v>39564</v>
      </c>
      <c r="H236" s="15" t="s">
        <v>1647</v>
      </c>
      <c r="I236" s="14" t="s">
        <v>276</v>
      </c>
      <c r="J236" s="14" t="s">
        <v>103</v>
      </c>
      <c r="K236" s="15"/>
      <c r="L236" s="9" t="s">
        <v>1024</v>
      </c>
      <c r="M236" s="36">
        <v>300</v>
      </c>
      <c r="N236" s="16">
        <v>20000</v>
      </c>
      <c r="O236" s="16">
        <v>3100</v>
      </c>
      <c r="P236" s="77">
        <f t="shared" si="79"/>
        <v>1</v>
      </c>
      <c r="Q236" s="17">
        <v>3.125E-2</v>
      </c>
      <c r="R236" s="17">
        <v>1.0416666666666666E-2</v>
      </c>
      <c r="S236" s="42" t="s">
        <v>693</v>
      </c>
      <c r="T236" s="242" t="s">
        <v>26</v>
      </c>
      <c r="U236" s="10" t="str">
        <f t="shared" si="80"/>
        <v>C</v>
      </c>
      <c r="V236" s="11" t="str">
        <f>VLOOKUP(T236,Codes!A$9:B$52,2,FALSE)</f>
        <v>Conditionnement inadapté</v>
      </c>
      <c r="W236" s="11"/>
      <c r="X236" s="11"/>
      <c r="Y236" s="11"/>
      <c r="Z236" s="11"/>
      <c r="AA236" s="81">
        <v>1</v>
      </c>
      <c r="AB236" s="37" t="str">
        <f t="shared" si="72"/>
        <v>faible</v>
      </c>
      <c r="AC236" s="37" t="str">
        <f t="shared" si="66"/>
        <v>faible</v>
      </c>
      <c r="AD236" s="37" t="str">
        <f t="shared" si="73"/>
        <v>Faible</v>
      </c>
      <c r="AE236" s="98" t="str">
        <f t="shared" si="67"/>
        <v>2</v>
      </c>
      <c r="AF236" s="261">
        <f t="shared" si="70"/>
        <v>1</v>
      </c>
      <c r="AG236" s="250" t="str">
        <f t="shared" si="68"/>
        <v>20151057977C8</v>
      </c>
      <c r="AH236" s="38" t="str">
        <f t="shared" si="76"/>
        <v>Action cloturée</v>
      </c>
      <c r="AI236" s="29"/>
      <c r="AJ236" s="18">
        <v>42080</v>
      </c>
      <c r="AK236" s="9" t="s">
        <v>694</v>
      </c>
      <c r="AL236" s="18">
        <v>42086</v>
      </c>
      <c r="AM236" s="31">
        <f t="shared" si="75"/>
        <v>7</v>
      </c>
      <c r="AP236" s="31" t="e">
        <f>COUNTIF(#REF!,FALSE)</f>
        <v>#REF!</v>
      </c>
      <c r="AQ236">
        <f t="shared" si="71"/>
        <v>1</v>
      </c>
    </row>
    <row r="237" spans="1:43" ht="36">
      <c r="A237" s="13">
        <v>56</v>
      </c>
      <c r="B237" s="6">
        <v>42074</v>
      </c>
      <c r="C237" s="7">
        <f t="shared" si="63"/>
        <v>3</v>
      </c>
      <c r="D237" s="7">
        <f t="shared" si="81"/>
        <v>2015</v>
      </c>
      <c r="E237" s="92">
        <v>1058582</v>
      </c>
      <c r="F237" s="14">
        <v>34113</v>
      </c>
      <c r="G237" s="15">
        <v>35424</v>
      </c>
      <c r="H237" s="15" t="s">
        <v>46</v>
      </c>
      <c r="I237" s="14" t="s">
        <v>91</v>
      </c>
      <c r="J237" s="14" t="s">
        <v>90</v>
      </c>
      <c r="K237" s="15" t="s">
        <v>363</v>
      </c>
      <c r="L237" s="9" t="s">
        <v>383</v>
      </c>
      <c r="M237" s="36">
        <v>1</v>
      </c>
      <c r="N237" s="16">
        <v>288</v>
      </c>
      <c r="O237" s="16">
        <v>45</v>
      </c>
      <c r="P237" s="77">
        <f t="shared" si="79"/>
        <v>0.34722222222222221</v>
      </c>
      <c r="Q237" s="17">
        <v>6.9444444444444441E-3</v>
      </c>
      <c r="R237" s="17">
        <v>1.0416666666666666E-2</v>
      </c>
      <c r="S237" s="42" t="s">
        <v>690</v>
      </c>
      <c r="T237" s="242" t="s">
        <v>38</v>
      </c>
      <c r="U237" s="10" t="str">
        <f t="shared" si="80"/>
        <v>A</v>
      </c>
      <c r="V237" s="11" t="str">
        <f>VLOOKUP(T237,Codes!A$9:B$52,2,FALSE)</f>
        <v>Produit inadapté au processus (tension ruban, etc…)</v>
      </c>
      <c r="W237" s="11"/>
      <c r="X237" s="11"/>
      <c r="Y237" s="11"/>
      <c r="Z237" s="11"/>
      <c r="AA237" s="81">
        <v>1</v>
      </c>
      <c r="AB237" s="37" t="str">
        <f t="shared" si="72"/>
        <v>faible</v>
      </c>
      <c r="AC237" s="37" t="str">
        <f t="shared" si="66"/>
        <v>faible</v>
      </c>
      <c r="AD237" s="37" t="str">
        <f t="shared" si="73"/>
        <v>Faible</v>
      </c>
      <c r="AE237" s="98" t="str">
        <f t="shared" si="67"/>
        <v>2</v>
      </c>
      <c r="AF237" s="261">
        <f t="shared" si="70"/>
        <v>9</v>
      </c>
      <c r="AG237" s="250" t="str">
        <f t="shared" si="68"/>
        <v>20151058582A8</v>
      </c>
      <c r="AH237" s="38" t="str">
        <f t="shared" si="76"/>
        <v>Action cloturée</v>
      </c>
      <c r="AI237" s="29"/>
      <c r="AJ237" s="18">
        <v>42080</v>
      </c>
      <c r="AK237" s="9" t="s">
        <v>692</v>
      </c>
      <c r="AL237" s="18">
        <v>42086</v>
      </c>
      <c r="AM237" s="31">
        <f t="shared" si="75"/>
        <v>9</v>
      </c>
      <c r="AP237" s="31" t="e">
        <f>COUNTIF(#REF!,FALSE)</f>
        <v>#REF!</v>
      </c>
      <c r="AQ237">
        <f t="shared" si="71"/>
        <v>9</v>
      </c>
    </row>
    <row r="238" spans="1:43" ht="34.15" customHeight="1">
      <c r="A238" s="13">
        <v>57</v>
      </c>
      <c r="B238" s="6">
        <v>42079</v>
      </c>
      <c r="C238" s="7">
        <f t="shared" si="63"/>
        <v>3</v>
      </c>
      <c r="D238" s="7">
        <f t="shared" si="81"/>
        <v>2015</v>
      </c>
      <c r="E238" s="92">
        <v>1179166</v>
      </c>
      <c r="F238" s="14">
        <v>37201</v>
      </c>
      <c r="G238" s="15">
        <v>38793</v>
      </c>
      <c r="H238" s="15" t="s">
        <v>1138</v>
      </c>
      <c r="I238" s="15" t="s">
        <v>1010</v>
      </c>
      <c r="J238" s="14" t="s">
        <v>103</v>
      </c>
      <c r="K238" s="15"/>
      <c r="L238" s="9" t="s">
        <v>527</v>
      </c>
      <c r="M238" s="36">
        <v>1000</v>
      </c>
      <c r="N238" s="16">
        <v>65000</v>
      </c>
      <c r="O238" s="16">
        <v>4500</v>
      </c>
      <c r="P238" s="77">
        <f t="shared" si="79"/>
        <v>1.5384615384615385</v>
      </c>
      <c r="Q238" s="17">
        <v>3.125E-2</v>
      </c>
      <c r="R238" s="17">
        <v>1.0416666666666666E-2</v>
      </c>
      <c r="S238" s="42" t="s">
        <v>695</v>
      </c>
      <c r="T238" s="242" t="s">
        <v>25</v>
      </c>
      <c r="U238" s="10" t="str">
        <f t="shared" si="80"/>
        <v>C</v>
      </c>
      <c r="V238" s="11" t="str">
        <f>VLOOKUP(T238,Codes!A$9:B$52,2,FALSE)</f>
        <v>Mauvaise impression sur le produit</v>
      </c>
      <c r="W238" s="11"/>
      <c r="X238" s="11"/>
      <c r="Y238" s="11"/>
      <c r="Z238" s="11"/>
      <c r="AA238" s="81">
        <v>1</v>
      </c>
      <c r="AB238" s="37" t="str">
        <f t="shared" si="72"/>
        <v>faible</v>
      </c>
      <c r="AC238" s="37" t="str">
        <f t="shared" si="66"/>
        <v>faible</v>
      </c>
      <c r="AD238" s="37" t="str">
        <f t="shared" si="73"/>
        <v>Faible</v>
      </c>
      <c r="AE238" s="98" t="str">
        <f t="shared" si="67"/>
        <v>2</v>
      </c>
      <c r="AF238" s="261">
        <f t="shared" si="70"/>
        <v>1</v>
      </c>
      <c r="AG238" s="250" t="str">
        <f t="shared" si="68"/>
        <v>20151179166C9</v>
      </c>
      <c r="AH238" s="38" t="str">
        <f t="shared" si="76"/>
        <v>Action cloturée</v>
      </c>
      <c r="AI238" s="29"/>
      <c r="AJ238" s="18">
        <v>42080</v>
      </c>
      <c r="AK238" s="9" t="s">
        <v>694</v>
      </c>
      <c r="AL238" s="18">
        <v>42086</v>
      </c>
      <c r="AM238" s="31">
        <f t="shared" si="75"/>
        <v>6</v>
      </c>
      <c r="AP238" s="31" t="e">
        <f>COUNTIF(#REF!,FALSE)</f>
        <v>#REF!</v>
      </c>
      <c r="AQ238">
        <f t="shared" si="71"/>
        <v>1</v>
      </c>
    </row>
    <row r="239" spans="1:43" ht="68.45" customHeight="1">
      <c r="A239" s="13">
        <v>58</v>
      </c>
      <c r="B239" s="6">
        <v>42079</v>
      </c>
      <c r="C239" s="7">
        <f t="shared" si="63"/>
        <v>3</v>
      </c>
      <c r="D239" s="7">
        <f t="shared" si="81"/>
        <v>2015</v>
      </c>
      <c r="E239" s="92" t="s">
        <v>696</v>
      </c>
      <c r="F239" s="14">
        <v>38854</v>
      </c>
      <c r="G239" s="15">
        <v>29845</v>
      </c>
      <c r="H239" s="15" t="s">
        <v>46</v>
      </c>
      <c r="I239" s="15" t="s">
        <v>1010</v>
      </c>
      <c r="J239" s="14" t="s">
        <v>90</v>
      </c>
      <c r="K239" s="15" t="s">
        <v>697</v>
      </c>
      <c r="L239" s="9" t="s">
        <v>698</v>
      </c>
      <c r="M239" s="36">
        <v>105</v>
      </c>
      <c r="N239" s="16">
        <v>300000</v>
      </c>
      <c r="O239" s="16">
        <v>199138</v>
      </c>
      <c r="P239" s="77">
        <f t="shared" si="79"/>
        <v>3.5000000000000003E-2</v>
      </c>
      <c r="Q239" s="17">
        <v>8.3333333333333329E-2</v>
      </c>
      <c r="R239" s="17">
        <v>4.1666666666666664E-2</v>
      </c>
      <c r="S239" s="42" t="s">
        <v>699</v>
      </c>
      <c r="T239" s="242" t="s">
        <v>123</v>
      </c>
      <c r="U239" s="10" t="str">
        <f t="shared" si="80"/>
        <v>A</v>
      </c>
      <c r="V239" s="11" t="str">
        <f>VLOOKUP(T239,Codes!A$9:B$52,2,FALSE)</f>
        <v>Défaut carte visuel.</v>
      </c>
      <c r="W239" s="11"/>
      <c r="X239" s="11"/>
      <c r="Y239" s="11"/>
      <c r="Z239" s="11"/>
      <c r="AA239" s="81">
        <v>1</v>
      </c>
      <c r="AB239" s="37" t="str">
        <f t="shared" si="72"/>
        <v>faible</v>
      </c>
      <c r="AC239" s="37" t="str">
        <f t="shared" si="66"/>
        <v>faible</v>
      </c>
      <c r="AD239" s="37" t="str">
        <f t="shared" si="73"/>
        <v>Faible</v>
      </c>
      <c r="AE239" s="98" t="str">
        <f t="shared" si="67"/>
        <v>2</v>
      </c>
      <c r="AF239" s="261">
        <f t="shared" si="70"/>
        <v>1</v>
      </c>
      <c r="AG239" s="250" t="str">
        <f t="shared" si="68"/>
        <v>20151059517
1159516A10</v>
      </c>
      <c r="AH239" s="38" t="str">
        <f t="shared" si="76"/>
        <v>Action cloturée</v>
      </c>
      <c r="AI239" s="29"/>
      <c r="AJ239" s="18">
        <v>42141</v>
      </c>
      <c r="AK239" s="69" t="s">
        <v>700</v>
      </c>
      <c r="AL239" s="18">
        <v>42090</v>
      </c>
      <c r="AM239" s="31">
        <f t="shared" si="75"/>
        <v>10</v>
      </c>
      <c r="AP239" s="31" t="e">
        <f>COUNTIF(#REF!,FALSE)</f>
        <v>#REF!</v>
      </c>
      <c r="AQ239">
        <f t="shared" si="71"/>
        <v>1</v>
      </c>
    </row>
    <row r="240" spans="1:43" ht="37.5" customHeight="1">
      <c r="A240" s="13">
        <v>59</v>
      </c>
      <c r="B240" s="6">
        <v>42074</v>
      </c>
      <c r="C240" s="7">
        <f t="shared" si="63"/>
        <v>3</v>
      </c>
      <c r="D240" s="7">
        <f t="shared" si="81"/>
        <v>2015</v>
      </c>
      <c r="E240" s="92">
        <v>1339921</v>
      </c>
      <c r="F240" s="14">
        <v>38186</v>
      </c>
      <c r="G240" s="15">
        <v>39742</v>
      </c>
      <c r="H240" s="15" t="s">
        <v>1143</v>
      </c>
      <c r="I240" s="15" t="s">
        <v>1245</v>
      </c>
      <c r="J240" s="14" t="s">
        <v>103</v>
      </c>
      <c r="K240" s="15"/>
      <c r="L240" s="9" t="s">
        <v>701</v>
      </c>
      <c r="M240" s="36">
        <v>1150</v>
      </c>
      <c r="N240" s="16">
        <v>1150</v>
      </c>
      <c r="O240" s="16">
        <v>1150</v>
      </c>
      <c r="P240" s="77">
        <f t="shared" si="79"/>
        <v>1</v>
      </c>
      <c r="Q240" s="17">
        <v>4.1666666666666664E-2</v>
      </c>
      <c r="R240" s="17">
        <v>1.0416666666666666E-2</v>
      </c>
      <c r="S240" s="42" t="s">
        <v>702</v>
      </c>
      <c r="T240" s="242" t="s">
        <v>26</v>
      </c>
      <c r="U240" s="10" t="str">
        <f t="shared" si="80"/>
        <v>C</v>
      </c>
      <c r="V240" s="11" t="str">
        <f>VLOOKUP(T240,Codes!A$9:B$52,2,FALSE)</f>
        <v>Conditionnement inadapté</v>
      </c>
      <c r="W240" s="11"/>
      <c r="X240" s="11"/>
      <c r="Y240" s="11"/>
      <c r="Z240" s="11"/>
      <c r="AA240" s="81">
        <v>1</v>
      </c>
      <c r="AB240" s="37" t="str">
        <f t="shared" si="72"/>
        <v>faible</v>
      </c>
      <c r="AC240" s="37" t="str">
        <f t="shared" si="66"/>
        <v>faible</v>
      </c>
      <c r="AD240" s="37" t="str">
        <f t="shared" si="73"/>
        <v>Faible</v>
      </c>
      <c r="AE240" s="98" t="str">
        <f t="shared" si="67"/>
        <v>2</v>
      </c>
      <c r="AF240" s="261">
        <f t="shared" si="70"/>
        <v>1</v>
      </c>
      <c r="AG240" s="250" t="str">
        <f t="shared" si="68"/>
        <v>20151339921C8</v>
      </c>
      <c r="AH240" s="38" t="str">
        <f t="shared" si="76"/>
        <v>Action cloturée</v>
      </c>
      <c r="AI240" s="29"/>
      <c r="AJ240" s="18">
        <v>42080</v>
      </c>
      <c r="AK240" s="9" t="s">
        <v>694</v>
      </c>
      <c r="AL240" s="18">
        <v>42086</v>
      </c>
      <c r="AM240" s="31">
        <f t="shared" si="75"/>
        <v>9</v>
      </c>
      <c r="AP240" s="31" t="e">
        <f>COUNTIF(#REF!,FALSE)</f>
        <v>#REF!</v>
      </c>
      <c r="AQ240">
        <f t="shared" si="71"/>
        <v>1</v>
      </c>
    </row>
    <row r="241" spans="1:43" ht="68.45" customHeight="1">
      <c r="A241" s="13">
        <v>60</v>
      </c>
      <c r="B241" s="6">
        <v>42069</v>
      </c>
      <c r="C241" s="7">
        <f t="shared" si="63"/>
        <v>3</v>
      </c>
      <c r="D241" s="7">
        <f t="shared" si="81"/>
        <v>2015</v>
      </c>
      <c r="E241" s="92">
        <v>1177965</v>
      </c>
      <c r="F241" s="14">
        <v>37235</v>
      </c>
      <c r="G241" s="15">
        <v>39657</v>
      </c>
      <c r="H241" s="15" t="s">
        <v>704</v>
      </c>
      <c r="I241" s="15" t="s">
        <v>23</v>
      </c>
      <c r="J241" s="14" t="s">
        <v>90</v>
      </c>
      <c r="K241" s="15" t="s">
        <v>223</v>
      </c>
      <c r="L241" s="9" t="s">
        <v>154</v>
      </c>
      <c r="M241" s="36">
        <v>500</v>
      </c>
      <c r="N241" s="16">
        <v>500000</v>
      </c>
      <c r="O241" s="16">
        <v>500000</v>
      </c>
      <c r="P241" s="77">
        <f t="shared" si="79"/>
        <v>0.1</v>
      </c>
      <c r="Q241" s="17">
        <v>6.9444444444444441E-3</v>
      </c>
      <c r="R241" s="17">
        <v>8.3333333333333329E-2</v>
      </c>
      <c r="S241" s="42" t="s">
        <v>705</v>
      </c>
      <c r="T241" s="242" t="s">
        <v>25</v>
      </c>
      <c r="U241" s="10" t="str">
        <f t="shared" si="80"/>
        <v>C</v>
      </c>
      <c r="V241" s="11" t="str">
        <f>VLOOKUP(T241,Codes!A$9:B$52,2,FALSE)</f>
        <v>Mauvaise impression sur le produit</v>
      </c>
      <c r="W241" s="11"/>
      <c r="X241" s="11"/>
      <c r="Y241" s="11"/>
      <c r="Z241" s="11"/>
      <c r="AA241" s="81">
        <v>1</v>
      </c>
      <c r="AB241" s="37" t="str">
        <f t="shared" si="72"/>
        <v>faible</v>
      </c>
      <c r="AC241" s="37" t="str">
        <f t="shared" si="66"/>
        <v>faible</v>
      </c>
      <c r="AD241" s="37" t="str">
        <f t="shared" si="73"/>
        <v>Faible</v>
      </c>
      <c r="AE241" s="98" t="str">
        <f t="shared" si="67"/>
        <v>2</v>
      </c>
      <c r="AF241" s="261">
        <f t="shared" si="70"/>
        <v>1</v>
      </c>
      <c r="AG241" s="250" t="str">
        <f t="shared" si="68"/>
        <v>20151177965C9</v>
      </c>
      <c r="AH241" s="38" t="str">
        <f t="shared" si="76"/>
        <v>Action cloturée</v>
      </c>
      <c r="AI241" s="29"/>
      <c r="AJ241" s="18">
        <v>42080</v>
      </c>
      <c r="AK241" s="69" t="s">
        <v>1339</v>
      </c>
      <c r="AL241" s="18">
        <v>42080</v>
      </c>
      <c r="AM241" s="31">
        <f t="shared" si="75"/>
        <v>8</v>
      </c>
      <c r="AP241" s="31" t="e">
        <f>COUNTIF(#REF!,FALSE)</f>
        <v>#REF!</v>
      </c>
      <c r="AQ241">
        <f t="shared" si="71"/>
        <v>1</v>
      </c>
    </row>
    <row r="242" spans="1:43" ht="27.75" customHeight="1">
      <c r="A242" s="13">
        <v>61</v>
      </c>
      <c r="B242" s="6">
        <v>42074</v>
      </c>
      <c r="C242" s="7">
        <f t="shared" si="63"/>
        <v>3</v>
      </c>
      <c r="D242" s="7">
        <f t="shared" ref="D242:D271" si="82">YEAR(B242)</f>
        <v>2015</v>
      </c>
      <c r="E242" s="92">
        <v>1058582</v>
      </c>
      <c r="F242" s="14">
        <v>34113</v>
      </c>
      <c r="G242" s="15">
        <v>35424</v>
      </c>
      <c r="H242" s="15" t="s">
        <v>46</v>
      </c>
      <c r="I242" s="15" t="s">
        <v>91</v>
      </c>
      <c r="J242" s="14" t="s">
        <v>90</v>
      </c>
      <c r="K242" s="15" t="s">
        <v>363</v>
      </c>
      <c r="L242" s="9" t="s">
        <v>383</v>
      </c>
      <c r="M242" s="36">
        <v>2</v>
      </c>
      <c r="N242" s="16">
        <v>288</v>
      </c>
      <c r="O242" s="16">
        <v>45</v>
      </c>
      <c r="P242" s="77">
        <f t="shared" si="79"/>
        <v>0.69444444444444442</v>
      </c>
      <c r="Q242" s="17">
        <v>1.3888888888888888E-2</v>
      </c>
      <c r="R242" s="17">
        <v>1.0416666666666666E-2</v>
      </c>
      <c r="S242" s="42" t="s">
        <v>706</v>
      </c>
      <c r="T242" s="242" t="s">
        <v>38</v>
      </c>
      <c r="U242" s="10" t="str">
        <f t="shared" si="80"/>
        <v>A</v>
      </c>
      <c r="V242" s="11" t="str">
        <f>VLOOKUP(T242,Codes!A$9:B$52,2,FALSE)</f>
        <v>Produit inadapté au processus (tension ruban, etc…)</v>
      </c>
      <c r="W242" s="11"/>
      <c r="X242" s="11"/>
      <c r="Y242" s="11"/>
      <c r="Z242" s="11"/>
      <c r="AA242" s="81">
        <v>1</v>
      </c>
      <c r="AB242" s="37" t="str">
        <f t="shared" si="72"/>
        <v>faible</v>
      </c>
      <c r="AC242" s="37" t="str">
        <f t="shared" si="66"/>
        <v>faible</v>
      </c>
      <c r="AD242" s="37" t="str">
        <f t="shared" si="73"/>
        <v>Faible</v>
      </c>
      <c r="AE242" s="98" t="str">
        <f t="shared" si="67"/>
        <v>2</v>
      </c>
      <c r="AF242" s="261">
        <f t="shared" si="70"/>
        <v>9</v>
      </c>
      <c r="AG242" s="250" t="str">
        <f t="shared" si="68"/>
        <v>20151058582A8</v>
      </c>
      <c r="AH242" s="38" t="str">
        <f t="shared" si="76"/>
        <v>Action cloturée</v>
      </c>
      <c r="AI242" s="29"/>
      <c r="AJ242" s="18">
        <v>42080</v>
      </c>
      <c r="AK242" s="9" t="s">
        <v>707</v>
      </c>
      <c r="AL242" s="18">
        <v>42086</v>
      </c>
      <c r="AM242" s="31">
        <f t="shared" si="75"/>
        <v>9</v>
      </c>
      <c r="AP242" s="31" t="e">
        <f>COUNTIF(#REF!,FALSE)</f>
        <v>#REF!</v>
      </c>
      <c r="AQ242">
        <f t="shared" si="71"/>
        <v>9</v>
      </c>
    </row>
    <row r="243" spans="1:43" ht="45.6" customHeight="1">
      <c r="A243" s="13">
        <v>62</v>
      </c>
      <c r="B243" s="6">
        <v>42074</v>
      </c>
      <c r="C243" s="7">
        <f t="shared" si="63"/>
        <v>3</v>
      </c>
      <c r="D243" s="7">
        <f t="shared" si="82"/>
        <v>2015</v>
      </c>
      <c r="E243" s="92">
        <v>1190359</v>
      </c>
      <c r="F243" s="14">
        <v>38236</v>
      </c>
      <c r="G243" s="15">
        <v>39833</v>
      </c>
      <c r="H243" s="15" t="s">
        <v>1143</v>
      </c>
      <c r="I243" s="15" t="s">
        <v>1642</v>
      </c>
      <c r="J243" s="14" t="s">
        <v>103</v>
      </c>
      <c r="K243" s="15" t="s">
        <v>493</v>
      </c>
      <c r="L243" s="9" t="s">
        <v>494</v>
      </c>
      <c r="M243" s="36">
        <v>130500</v>
      </c>
      <c r="N243" s="16">
        <v>130500</v>
      </c>
      <c r="O243" s="16">
        <v>130500</v>
      </c>
      <c r="P243" s="77">
        <f t="shared" si="79"/>
        <v>1</v>
      </c>
      <c r="Q243" s="17">
        <v>1.3888888888888888E-2</v>
      </c>
      <c r="R243" s="17">
        <v>1.3888888888888888E-2</v>
      </c>
      <c r="S243" s="42" t="s">
        <v>708</v>
      </c>
      <c r="T243" s="242" t="s">
        <v>26</v>
      </c>
      <c r="U243" s="10" t="str">
        <f t="shared" si="80"/>
        <v>C</v>
      </c>
      <c r="V243" s="11" t="str">
        <f>VLOOKUP(T243,Codes!A$9:B$52,2,FALSE)</f>
        <v>Conditionnement inadapté</v>
      </c>
      <c r="W243" s="11"/>
      <c r="X243" s="11"/>
      <c r="Y243" s="11"/>
      <c r="Z243" s="11"/>
      <c r="AA243" s="81">
        <v>1</v>
      </c>
      <c r="AB243" s="37" t="str">
        <f t="shared" si="72"/>
        <v>faible</v>
      </c>
      <c r="AC243" s="37" t="str">
        <f t="shared" si="66"/>
        <v>faible</v>
      </c>
      <c r="AD243" s="37" t="str">
        <f t="shared" si="73"/>
        <v>Faible</v>
      </c>
      <c r="AE243" s="98" t="str">
        <f t="shared" si="67"/>
        <v>2</v>
      </c>
      <c r="AF243" s="261">
        <f t="shared" si="70"/>
        <v>1</v>
      </c>
      <c r="AG243" s="250" t="str">
        <f t="shared" si="68"/>
        <v>20151190359C8</v>
      </c>
      <c r="AH243" s="38" t="str">
        <f t="shared" si="76"/>
        <v>Action cloturée</v>
      </c>
      <c r="AI243" s="29"/>
      <c r="AJ243" s="18">
        <v>42080</v>
      </c>
      <c r="AK243" s="9" t="s">
        <v>694</v>
      </c>
      <c r="AL243" s="18">
        <v>42086</v>
      </c>
      <c r="AM243" s="31">
        <f t="shared" si="75"/>
        <v>9</v>
      </c>
      <c r="AP243" s="31" t="e">
        <f>COUNTIF(#REF!,FALSE)</f>
        <v>#REF!</v>
      </c>
      <c r="AQ243">
        <f t="shared" si="71"/>
        <v>1</v>
      </c>
    </row>
    <row r="244" spans="1:43" ht="22.5" customHeight="1">
      <c r="A244" s="13">
        <v>63</v>
      </c>
      <c r="B244" s="6">
        <v>42082</v>
      </c>
      <c r="C244" s="7">
        <f t="shared" si="63"/>
        <v>3</v>
      </c>
      <c r="D244" s="7">
        <f t="shared" si="82"/>
        <v>2015</v>
      </c>
      <c r="E244" s="92">
        <v>1314437</v>
      </c>
      <c r="F244" s="14">
        <v>37757</v>
      </c>
      <c r="G244" s="15">
        <v>39144</v>
      </c>
      <c r="H244" s="15" t="s">
        <v>1647</v>
      </c>
      <c r="I244" s="14" t="s">
        <v>117</v>
      </c>
      <c r="J244" s="14" t="s">
        <v>103</v>
      </c>
      <c r="K244" s="15" t="s">
        <v>134</v>
      </c>
      <c r="L244" s="9" t="s">
        <v>709</v>
      </c>
      <c r="M244" s="36">
        <v>1</v>
      </c>
      <c r="N244" s="16">
        <v>24630</v>
      </c>
      <c r="O244" s="16">
        <v>214530</v>
      </c>
      <c r="P244" s="77">
        <f t="shared" si="79"/>
        <v>1</v>
      </c>
      <c r="Q244" s="17">
        <v>6.9444444444444441E-3</v>
      </c>
      <c r="R244" s="17">
        <v>6.9444444444444441E-3</v>
      </c>
      <c r="S244" s="42" t="s">
        <v>710</v>
      </c>
      <c r="T244" s="242" t="s">
        <v>27</v>
      </c>
      <c r="U244" s="10" t="str">
        <f t="shared" si="80"/>
        <v>C</v>
      </c>
      <c r="V244" s="11" t="str">
        <f>VLOOKUP(T244,Codes!A$9:B$52,2,FALSE)</f>
        <v>Manque tout ou partie des documents.</v>
      </c>
      <c r="W244" s="11"/>
      <c r="X244" s="11"/>
      <c r="Y244" s="11"/>
      <c r="Z244" s="11"/>
      <c r="AA244" s="81">
        <v>1</v>
      </c>
      <c r="AB244" s="37" t="str">
        <f t="shared" si="72"/>
        <v>faible</v>
      </c>
      <c r="AC244" s="37" t="str">
        <f t="shared" si="66"/>
        <v>faible</v>
      </c>
      <c r="AD244" s="37" t="str">
        <f t="shared" si="73"/>
        <v>Faible</v>
      </c>
      <c r="AE244" s="98" t="str">
        <f t="shared" si="67"/>
        <v>2</v>
      </c>
      <c r="AF244" s="261">
        <f t="shared" si="70"/>
        <v>1</v>
      </c>
      <c r="AG244" s="250" t="str">
        <f t="shared" si="68"/>
        <v>20151314437C10</v>
      </c>
      <c r="AH244" s="38" t="str">
        <f t="shared" si="76"/>
        <v>Action cloturée</v>
      </c>
      <c r="AI244" s="29"/>
      <c r="AJ244" s="18">
        <v>42086</v>
      </c>
      <c r="AK244" s="9" t="s">
        <v>314</v>
      </c>
      <c r="AL244" s="18">
        <v>42086</v>
      </c>
      <c r="AM244" s="31">
        <f t="shared" si="75"/>
        <v>3</v>
      </c>
      <c r="AP244" s="31" t="e">
        <f>COUNTIF(#REF!,FALSE)</f>
        <v>#REF!</v>
      </c>
      <c r="AQ244">
        <f t="shared" si="71"/>
        <v>1</v>
      </c>
    </row>
    <row r="245" spans="1:43" ht="68.25" customHeight="1">
      <c r="A245" s="13">
        <v>64</v>
      </c>
      <c r="B245" s="6">
        <v>42083</v>
      </c>
      <c r="C245" s="7">
        <f t="shared" si="63"/>
        <v>3</v>
      </c>
      <c r="D245" s="7">
        <f t="shared" si="82"/>
        <v>2015</v>
      </c>
      <c r="E245" s="92">
        <v>1162148</v>
      </c>
      <c r="F245" s="14">
        <v>38308</v>
      </c>
      <c r="G245" s="15">
        <v>39901</v>
      </c>
      <c r="H245" s="15" t="s">
        <v>1138</v>
      </c>
      <c r="I245" s="15" t="s">
        <v>1642</v>
      </c>
      <c r="J245" s="14" t="s">
        <v>103</v>
      </c>
      <c r="K245" s="15" t="s">
        <v>493</v>
      </c>
      <c r="L245" s="9" t="s">
        <v>232</v>
      </c>
      <c r="M245" s="36">
        <v>400</v>
      </c>
      <c r="N245" s="16">
        <v>101200</v>
      </c>
      <c r="O245" s="16">
        <v>82800</v>
      </c>
      <c r="P245" s="77">
        <f t="shared" si="79"/>
        <v>0.39525691699604742</v>
      </c>
      <c r="Q245" s="17">
        <v>4.1666666666666664E-2</v>
      </c>
      <c r="R245" s="17">
        <v>2.0833333333333332E-2</v>
      </c>
      <c r="S245" s="42" t="s">
        <v>711</v>
      </c>
      <c r="T245" s="242" t="s">
        <v>38</v>
      </c>
      <c r="U245" s="10" t="str">
        <f t="shared" si="80"/>
        <v>A</v>
      </c>
      <c r="V245" s="11" t="str">
        <f>VLOOKUP(T245,Codes!A$9:B$52,2,FALSE)</f>
        <v>Produit inadapté au processus (tension ruban, etc…)</v>
      </c>
      <c r="W245" s="11"/>
      <c r="X245" s="11"/>
      <c r="Y245" s="11"/>
      <c r="Z245" s="11"/>
      <c r="AA245" s="81">
        <v>1</v>
      </c>
      <c r="AB245" s="37" t="str">
        <f t="shared" si="72"/>
        <v>faible</v>
      </c>
      <c r="AC245" s="37" t="str">
        <f t="shared" si="66"/>
        <v>faible</v>
      </c>
      <c r="AD245" s="37" t="str">
        <f t="shared" si="73"/>
        <v>Faible</v>
      </c>
      <c r="AE245" s="98" t="str">
        <f t="shared" si="67"/>
        <v>2</v>
      </c>
      <c r="AF245" s="261">
        <f t="shared" si="70"/>
        <v>1</v>
      </c>
      <c r="AG245" s="250" t="str">
        <f t="shared" si="68"/>
        <v>20151162148A8</v>
      </c>
      <c r="AH245" s="38" t="str">
        <f t="shared" si="76"/>
        <v>Action cloturée</v>
      </c>
      <c r="AI245" s="29"/>
      <c r="AJ245" s="18">
        <v>42086</v>
      </c>
      <c r="AK245" s="69" t="s">
        <v>712</v>
      </c>
      <c r="AL245" s="18">
        <v>42086</v>
      </c>
      <c r="AM245" s="31">
        <f t="shared" si="75"/>
        <v>2</v>
      </c>
      <c r="AP245" s="31" t="e">
        <f>COUNTIF(#REF!,FALSE)</f>
        <v>#REF!</v>
      </c>
      <c r="AQ245">
        <f t="shared" si="71"/>
        <v>1</v>
      </c>
    </row>
    <row r="246" spans="1:43" ht="34.15" customHeight="1">
      <c r="A246" s="13">
        <v>65</v>
      </c>
      <c r="B246" s="6">
        <v>42086</v>
      </c>
      <c r="C246" s="7">
        <f t="shared" ref="C246:C309" si="83">MONTH(B246)</f>
        <v>3</v>
      </c>
      <c r="D246" s="7">
        <f t="shared" si="82"/>
        <v>2015</v>
      </c>
      <c r="E246" s="92">
        <v>1059937</v>
      </c>
      <c r="F246" s="14">
        <v>36958</v>
      </c>
      <c r="G246" s="15">
        <v>38899</v>
      </c>
      <c r="H246" s="15" t="s">
        <v>46</v>
      </c>
      <c r="I246" s="14" t="s">
        <v>276</v>
      </c>
      <c r="J246" s="14" t="s">
        <v>90</v>
      </c>
      <c r="K246" s="15" t="s">
        <v>713</v>
      </c>
      <c r="L246" s="9" t="s">
        <v>714</v>
      </c>
      <c r="M246" s="36">
        <v>1</v>
      </c>
      <c r="N246" s="16">
        <v>10000</v>
      </c>
      <c r="O246" s="16">
        <v>13236</v>
      </c>
      <c r="P246" s="77">
        <f t="shared" si="79"/>
        <v>0.01</v>
      </c>
      <c r="Q246" s="17">
        <v>3.472222222222222E-3</v>
      </c>
      <c r="R246" s="17">
        <v>8.3333333333333329E-2</v>
      </c>
      <c r="S246" s="42" t="s">
        <v>715</v>
      </c>
      <c r="T246" s="242" t="s">
        <v>70</v>
      </c>
      <c r="U246" s="10" t="str">
        <f t="shared" si="80"/>
        <v>A</v>
      </c>
      <c r="V246" s="11" t="str">
        <f>VLOOKUP(T246,Codes!A$9:B$52,2,FALSE)</f>
        <v>Mauvaise version du document</v>
      </c>
      <c r="W246" s="11"/>
      <c r="X246" s="11"/>
      <c r="Y246" s="11"/>
      <c r="Z246" s="11"/>
      <c r="AA246" s="81">
        <v>1</v>
      </c>
      <c r="AB246" s="37" t="str">
        <f t="shared" si="72"/>
        <v>faible</v>
      </c>
      <c r="AC246" s="37" t="str">
        <f t="shared" si="66"/>
        <v>faible</v>
      </c>
      <c r="AD246" s="37" t="str">
        <f t="shared" si="73"/>
        <v>Faible</v>
      </c>
      <c r="AE246" s="98" t="str">
        <f t="shared" si="67"/>
        <v>2</v>
      </c>
      <c r="AF246" s="261">
        <f t="shared" si="70"/>
        <v>1</v>
      </c>
      <c r="AG246" s="250" t="str">
        <f t="shared" si="68"/>
        <v>20151059937A6</v>
      </c>
      <c r="AH246" s="38" t="str">
        <f t="shared" si="76"/>
        <v>Action cloturée</v>
      </c>
      <c r="AI246" s="9" t="s">
        <v>717</v>
      </c>
      <c r="AJ246" s="18">
        <v>42086</v>
      </c>
      <c r="AK246" s="9" t="s">
        <v>716</v>
      </c>
      <c r="AL246" s="18">
        <v>42185</v>
      </c>
      <c r="AM246" s="31">
        <f t="shared" si="75"/>
        <v>72</v>
      </c>
      <c r="AP246" s="31" t="e">
        <f>COUNTIF(#REF!,FALSE)</f>
        <v>#REF!</v>
      </c>
      <c r="AQ246">
        <f t="shared" si="71"/>
        <v>1</v>
      </c>
    </row>
    <row r="247" spans="1:43" ht="22.9" customHeight="1">
      <c r="A247" s="13">
        <v>66</v>
      </c>
      <c r="B247" s="6">
        <v>42087</v>
      </c>
      <c r="C247" s="7">
        <f t="shared" si="83"/>
        <v>3</v>
      </c>
      <c r="D247" s="7">
        <f t="shared" si="82"/>
        <v>2015</v>
      </c>
      <c r="E247" s="92">
        <v>1058696</v>
      </c>
      <c r="F247" s="14">
        <v>31293</v>
      </c>
      <c r="G247" s="15">
        <v>37159</v>
      </c>
      <c r="H247" s="15" t="s">
        <v>94</v>
      </c>
      <c r="I247" s="15" t="s">
        <v>23</v>
      </c>
      <c r="J247" s="14" t="s">
        <v>90</v>
      </c>
      <c r="K247" s="15" t="s">
        <v>134</v>
      </c>
      <c r="L247" s="9" t="s">
        <v>186</v>
      </c>
      <c r="M247" s="36">
        <v>1000</v>
      </c>
      <c r="N247" s="16">
        <v>270000</v>
      </c>
      <c r="O247" s="16">
        <v>172000</v>
      </c>
      <c r="P247" s="77">
        <f t="shared" si="79"/>
        <v>0.37037037037037035</v>
      </c>
      <c r="Q247" s="17">
        <v>2.0833333333333332E-2</v>
      </c>
      <c r="R247" s="17">
        <v>1.3888888888888888E-2</v>
      </c>
      <c r="S247" s="42" t="s">
        <v>718</v>
      </c>
      <c r="T247" s="242" t="s">
        <v>25</v>
      </c>
      <c r="U247" s="10" t="str">
        <f t="shared" si="80"/>
        <v>C</v>
      </c>
      <c r="V247" s="11" t="str">
        <f>VLOOKUP(T247,Codes!A$9:B$52,2,FALSE)</f>
        <v>Mauvaise impression sur le produit</v>
      </c>
      <c r="W247" s="11"/>
      <c r="X247" s="11"/>
      <c r="Y247" s="11"/>
      <c r="Z247" s="11"/>
      <c r="AA247" s="81">
        <v>1</v>
      </c>
      <c r="AB247" s="37" t="str">
        <f t="shared" si="72"/>
        <v>faible</v>
      </c>
      <c r="AC247" s="37" t="str">
        <f t="shared" ref="AC247:AC355" si="84">IF(($P247)&lt;=3,"faible","fort")</f>
        <v>faible</v>
      </c>
      <c r="AD247" s="37" t="str">
        <f t="shared" si="73"/>
        <v>Faible</v>
      </c>
      <c r="AE247" s="98" t="str">
        <f t="shared" si="67"/>
        <v>2</v>
      </c>
      <c r="AF247" s="261">
        <f t="shared" si="70"/>
        <v>1</v>
      </c>
      <c r="AG247" s="250" t="str">
        <f t="shared" si="68"/>
        <v>20151058696C9</v>
      </c>
      <c r="AH247" s="38" t="str">
        <f t="shared" si="76"/>
        <v>Action cloturée</v>
      </c>
      <c r="AI247" s="29"/>
      <c r="AJ247" s="18">
        <v>42087</v>
      </c>
      <c r="AK247" s="9" t="s">
        <v>726</v>
      </c>
      <c r="AL247" s="18">
        <v>42090</v>
      </c>
      <c r="AM247" s="31">
        <f t="shared" si="75"/>
        <v>4</v>
      </c>
      <c r="AP247" s="31" t="e">
        <f>COUNTIF(#REF!,FALSE)</f>
        <v>#REF!</v>
      </c>
      <c r="AQ247">
        <f t="shared" si="71"/>
        <v>1</v>
      </c>
    </row>
    <row r="248" spans="1:43" ht="22.9" customHeight="1">
      <c r="A248" s="13">
        <v>67</v>
      </c>
      <c r="B248" s="6">
        <v>42083</v>
      </c>
      <c r="C248" s="7">
        <f t="shared" si="83"/>
        <v>3</v>
      </c>
      <c r="D248" s="7">
        <f t="shared" si="82"/>
        <v>2015</v>
      </c>
      <c r="E248" s="92">
        <v>1162148</v>
      </c>
      <c r="F248" s="14">
        <v>33308</v>
      </c>
      <c r="G248" s="15">
        <v>39901</v>
      </c>
      <c r="H248" s="15" t="s">
        <v>1143</v>
      </c>
      <c r="I248" s="15" t="s">
        <v>1642</v>
      </c>
      <c r="J248" s="14" t="s">
        <v>103</v>
      </c>
      <c r="K248" s="15" t="s">
        <v>719</v>
      </c>
      <c r="L248" s="9" t="s">
        <v>232</v>
      </c>
      <c r="M248" s="36">
        <v>101200</v>
      </c>
      <c r="N248" s="16">
        <v>101200</v>
      </c>
      <c r="O248" s="16">
        <v>101200</v>
      </c>
      <c r="P248" s="77">
        <f t="shared" si="79"/>
        <v>1</v>
      </c>
      <c r="Q248" s="17">
        <v>6.9444444444444441E-3</v>
      </c>
      <c r="R248" s="17">
        <v>6.9444444444444441E-3</v>
      </c>
      <c r="S248" s="42" t="s">
        <v>720</v>
      </c>
      <c r="T248" s="242" t="s">
        <v>26</v>
      </c>
      <c r="U248" s="10" t="str">
        <f t="shared" si="80"/>
        <v>C</v>
      </c>
      <c r="V248" s="11" t="str">
        <f>VLOOKUP(T248,Codes!A$9:B$52,2,FALSE)</f>
        <v>Conditionnement inadapté</v>
      </c>
      <c r="W248" s="11"/>
      <c r="X248" s="11"/>
      <c r="Y248" s="11"/>
      <c r="Z248" s="11"/>
      <c r="AA248" s="81">
        <v>1</v>
      </c>
      <c r="AB248" s="37" t="str">
        <f t="shared" si="72"/>
        <v>faible</v>
      </c>
      <c r="AC248" s="37" t="str">
        <f t="shared" si="84"/>
        <v>faible</v>
      </c>
      <c r="AD248" s="37" t="str">
        <f t="shared" si="73"/>
        <v>Faible</v>
      </c>
      <c r="AE248" s="98" t="str">
        <f t="shared" si="67"/>
        <v>2</v>
      </c>
      <c r="AF248" s="261">
        <f t="shared" si="70"/>
        <v>1</v>
      </c>
      <c r="AG248" s="250" t="str">
        <f t="shared" si="68"/>
        <v>20151162148C8</v>
      </c>
      <c r="AH248" s="38" t="str">
        <f t="shared" si="76"/>
        <v>Action cloturée</v>
      </c>
      <c r="AI248" s="29"/>
      <c r="AJ248" s="18">
        <v>42087</v>
      </c>
      <c r="AK248" s="9" t="s">
        <v>727</v>
      </c>
      <c r="AL248" s="18">
        <v>42090</v>
      </c>
      <c r="AM248" s="31">
        <f t="shared" si="75"/>
        <v>6</v>
      </c>
      <c r="AP248" s="31" t="e">
        <f>COUNTIF(#REF!,FALSE)</f>
        <v>#REF!</v>
      </c>
      <c r="AQ248">
        <f t="shared" si="71"/>
        <v>1</v>
      </c>
    </row>
    <row r="249" spans="1:43" ht="22.9" customHeight="1">
      <c r="A249" s="13">
        <v>68</v>
      </c>
      <c r="B249" s="6">
        <v>42086</v>
      </c>
      <c r="C249" s="7">
        <f t="shared" si="83"/>
        <v>3</v>
      </c>
      <c r="D249" s="7">
        <f t="shared" si="82"/>
        <v>2015</v>
      </c>
      <c r="E249" s="92">
        <v>1057735</v>
      </c>
      <c r="F249" s="14">
        <v>36950</v>
      </c>
      <c r="G249" s="15">
        <v>38954</v>
      </c>
      <c r="H249" s="15" t="s">
        <v>1143</v>
      </c>
      <c r="I249" s="15" t="s">
        <v>91</v>
      </c>
      <c r="J249" s="14" t="s">
        <v>90</v>
      </c>
      <c r="K249" s="15" t="s">
        <v>424</v>
      </c>
      <c r="L249" s="9" t="s">
        <v>423</v>
      </c>
      <c r="M249" s="36">
        <v>67500</v>
      </c>
      <c r="N249" s="16">
        <v>67500</v>
      </c>
      <c r="O249" s="16">
        <v>67500</v>
      </c>
      <c r="P249" s="77">
        <f t="shared" si="79"/>
        <v>1</v>
      </c>
      <c r="Q249" s="17">
        <v>6.9444444444444441E-3</v>
      </c>
      <c r="R249" s="17">
        <v>6.9444444444444441E-3</v>
      </c>
      <c r="S249" s="42" t="s">
        <v>721</v>
      </c>
      <c r="T249" s="242" t="s">
        <v>26</v>
      </c>
      <c r="U249" s="10" t="str">
        <f t="shared" si="80"/>
        <v>C</v>
      </c>
      <c r="V249" s="11" t="str">
        <f>VLOOKUP(T249,Codes!A$9:B$52,2,FALSE)</f>
        <v>Conditionnement inadapté</v>
      </c>
      <c r="W249" s="11"/>
      <c r="X249" s="11"/>
      <c r="Y249" s="11"/>
      <c r="Z249" s="11"/>
      <c r="AA249" s="81">
        <v>1</v>
      </c>
      <c r="AB249" s="37" t="str">
        <f t="shared" si="72"/>
        <v>faible</v>
      </c>
      <c r="AC249" s="37" t="str">
        <f t="shared" si="84"/>
        <v>faible</v>
      </c>
      <c r="AD249" s="37" t="str">
        <f t="shared" si="73"/>
        <v>Faible</v>
      </c>
      <c r="AE249" s="98" t="str">
        <f t="shared" si="67"/>
        <v>2</v>
      </c>
      <c r="AF249" s="261">
        <f t="shared" si="70"/>
        <v>1</v>
      </c>
      <c r="AG249" s="250" t="str">
        <f t="shared" si="68"/>
        <v>20151057735C8</v>
      </c>
      <c r="AH249" s="38" t="str">
        <f t="shared" si="76"/>
        <v>Action cloturée</v>
      </c>
      <c r="AI249" s="29"/>
      <c r="AJ249" s="18">
        <v>42087</v>
      </c>
      <c r="AK249" s="9" t="s">
        <v>722</v>
      </c>
      <c r="AL249" s="18">
        <v>42090</v>
      </c>
      <c r="AM249" s="31">
        <f t="shared" si="75"/>
        <v>5</v>
      </c>
      <c r="AP249" s="31" t="e">
        <f>COUNTIF(#REF!,FALSE)</f>
        <v>#REF!</v>
      </c>
      <c r="AQ249">
        <f t="shared" si="71"/>
        <v>1</v>
      </c>
    </row>
    <row r="250" spans="1:43" ht="22.9" customHeight="1">
      <c r="A250" s="13">
        <v>69</v>
      </c>
      <c r="B250" s="6">
        <v>42087</v>
      </c>
      <c r="C250" s="7">
        <f t="shared" si="83"/>
        <v>3</v>
      </c>
      <c r="D250" s="7">
        <f t="shared" si="82"/>
        <v>2015</v>
      </c>
      <c r="E250" s="92">
        <v>1000001</v>
      </c>
      <c r="F250" s="14">
        <v>38362</v>
      </c>
      <c r="G250" s="15">
        <v>150324</v>
      </c>
      <c r="H250" s="15" t="s">
        <v>1143</v>
      </c>
      <c r="I250" s="15" t="s">
        <v>1010</v>
      </c>
      <c r="J250" s="14" t="s">
        <v>103</v>
      </c>
      <c r="K250" s="15" t="s">
        <v>1149</v>
      </c>
      <c r="L250" s="9" t="s">
        <v>724</v>
      </c>
      <c r="M250" s="36">
        <v>163500</v>
      </c>
      <c r="N250" s="16">
        <v>163500</v>
      </c>
      <c r="O250" s="16">
        <v>163500</v>
      </c>
      <c r="P250" s="77">
        <f t="shared" si="79"/>
        <v>1</v>
      </c>
      <c r="Q250" s="17">
        <v>0.125</v>
      </c>
      <c r="R250" s="17">
        <v>3.4722222222222224E-2</v>
      </c>
      <c r="S250" s="42" t="s">
        <v>725</v>
      </c>
      <c r="T250" s="242" t="s">
        <v>26</v>
      </c>
      <c r="U250" s="10" t="str">
        <f t="shared" si="80"/>
        <v>C</v>
      </c>
      <c r="V250" s="11" t="str">
        <f>VLOOKUP(T250,Codes!A$9:B$52,2,FALSE)</f>
        <v>Conditionnement inadapté</v>
      </c>
      <c r="W250" s="11"/>
      <c r="X250" s="11"/>
      <c r="Y250" s="11"/>
      <c r="Z250" s="11"/>
      <c r="AA250" s="81">
        <v>1</v>
      </c>
      <c r="AB250" s="37" t="str">
        <f t="shared" si="72"/>
        <v>faible</v>
      </c>
      <c r="AC250" s="37" t="str">
        <f t="shared" si="84"/>
        <v>faible</v>
      </c>
      <c r="AD250" s="37" t="str">
        <f t="shared" si="73"/>
        <v>Faible</v>
      </c>
      <c r="AE250" s="98" t="str">
        <f t="shared" si="67"/>
        <v>2</v>
      </c>
      <c r="AF250" s="261">
        <f t="shared" si="70"/>
        <v>1</v>
      </c>
      <c r="AG250" s="250" t="str">
        <f t="shared" si="68"/>
        <v>20151000001C8</v>
      </c>
      <c r="AH250" s="38" t="str">
        <f t="shared" si="76"/>
        <v>Action cloturée</v>
      </c>
      <c r="AI250" s="29"/>
      <c r="AJ250" s="18">
        <v>42088</v>
      </c>
      <c r="AK250" s="9" t="s">
        <v>396</v>
      </c>
      <c r="AL250" s="18">
        <v>42090</v>
      </c>
      <c r="AM250" s="31">
        <f t="shared" si="75"/>
        <v>4</v>
      </c>
      <c r="AP250" s="31" t="e">
        <f>COUNTIF(#REF!,FALSE)</f>
        <v>#REF!</v>
      </c>
      <c r="AQ250">
        <f t="shared" si="71"/>
        <v>1</v>
      </c>
    </row>
    <row r="251" spans="1:43" ht="24" customHeight="1">
      <c r="A251" s="13">
        <v>70</v>
      </c>
      <c r="B251" s="6">
        <v>42090</v>
      </c>
      <c r="C251" s="7">
        <f t="shared" si="83"/>
        <v>3</v>
      </c>
      <c r="D251" s="7">
        <f t="shared" si="82"/>
        <v>2015</v>
      </c>
      <c r="E251" s="92">
        <v>1058529</v>
      </c>
      <c r="F251" s="14">
        <v>37841</v>
      </c>
      <c r="G251" s="15">
        <v>40005</v>
      </c>
      <c r="H251" s="15" t="s">
        <v>1143</v>
      </c>
      <c r="I251" s="15" t="s">
        <v>91</v>
      </c>
      <c r="J251" s="14" t="s">
        <v>90</v>
      </c>
      <c r="K251" s="15" t="s">
        <v>729</v>
      </c>
      <c r="L251" s="9" t="s">
        <v>728</v>
      </c>
      <c r="M251" s="36">
        <v>200000</v>
      </c>
      <c r="N251" s="16">
        <v>200000</v>
      </c>
      <c r="O251" s="16">
        <v>200000</v>
      </c>
      <c r="P251" s="77">
        <f t="shared" si="79"/>
        <v>1</v>
      </c>
      <c r="Q251" s="17">
        <v>6.9444444444444441E-3</v>
      </c>
      <c r="R251" s="17">
        <v>6.9444444444444441E-3</v>
      </c>
      <c r="S251" s="42" t="s">
        <v>730</v>
      </c>
      <c r="T251" s="242" t="s">
        <v>26</v>
      </c>
      <c r="U251" s="10" t="str">
        <f t="shared" si="80"/>
        <v>C</v>
      </c>
      <c r="V251" s="11" t="str">
        <f>VLOOKUP(T251,Codes!A$9:B$52,2,FALSE)</f>
        <v>Conditionnement inadapté</v>
      </c>
      <c r="W251" s="11"/>
      <c r="X251" s="11"/>
      <c r="Y251" s="11"/>
      <c r="Z251" s="11"/>
      <c r="AA251" s="81">
        <v>1</v>
      </c>
      <c r="AB251" s="37" t="str">
        <f t="shared" si="72"/>
        <v>faible</v>
      </c>
      <c r="AC251" s="37" t="str">
        <f t="shared" si="84"/>
        <v>faible</v>
      </c>
      <c r="AD251" s="37" t="str">
        <f t="shared" si="73"/>
        <v>Faible</v>
      </c>
      <c r="AE251" s="98" t="str">
        <f t="shared" si="67"/>
        <v>2</v>
      </c>
      <c r="AF251" s="261">
        <f t="shared" si="70"/>
        <v>1</v>
      </c>
      <c r="AG251" s="250" t="str">
        <f t="shared" si="68"/>
        <v>20151058529C8</v>
      </c>
      <c r="AH251" s="38" t="str">
        <f t="shared" si="76"/>
        <v>Action cloturée</v>
      </c>
      <c r="AI251" s="29"/>
      <c r="AJ251" s="18">
        <v>42090</v>
      </c>
      <c r="AK251" s="80" t="s">
        <v>314</v>
      </c>
      <c r="AL251" s="18">
        <v>42124</v>
      </c>
      <c r="AM251" s="31">
        <f t="shared" si="75"/>
        <v>25</v>
      </c>
      <c r="AP251" s="31" t="e">
        <f>COUNTIF(#REF!,FALSE)</f>
        <v>#REF!</v>
      </c>
      <c r="AQ251">
        <f t="shared" si="71"/>
        <v>1</v>
      </c>
    </row>
    <row r="252" spans="1:43" ht="22.9" customHeight="1">
      <c r="A252" s="13">
        <v>71</v>
      </c>
      <c r="B252" s="6">
        <v>42088</v>
      </c>
      <c r="C252" s="7">
        <f t="shared" si="83"/>
        <v>3</v>
      </c>
      <c r="D252" s="7">
        <f t="shared" si="82"/>
        <v>2015</v>
      </c>
      <c r="E252" s="92">
        <v>1079672</v>
      </c>
      <c r="F252" s="14">
        <v>38237</v>
      </c>
      <c r="G252" s="15">
        <v>150325</v>
      </c>
      <c r="H252" s="15" t="s">
        <v>1143</v>
      </c>
      <c r="I252" s="14" t="s">
        <v>91</v>
      </c>
      <c r="J252" s="14" t="s">
        <v>90</v>
      </c>
      <c r="K252" s="15" t="s">
        <v>731</v>
      </c>
      <c r="L252" s="9" t="s">
        <v>732</v>
      </c>
      <c r="M252" s="36">
        <v>35</v>
      </c>
      <c r="N252" s="16">
        <v>35</v>
      </c>
      <c r="O252" s="16">
        <v>35</v>
      </c>
      <c r="P252" s="77">
        <f t="shared" si="79"/>
        <v>1</v>
      </c>
      <c r="Q252" s="17">
        <v>1.0416666666666666E-2</v>
      </c>
      <c r="R252" s="17">
        <v>6.9444444444444441E-3</v>
      </c>
      <c r="S252" s="42" t="s">
        <v>733</v>
      </c>
      <c r="T252" s="242" t="s">
        <v>26</v>
      </c>
      <c r="U252" s="10" t="str">
        <f t="shared" si="80"/>
        <v>C</v>
      </c>
      <c r="V252" s="11" t="str">
        <f>VLOOKUP(T252,Codes!A$9:B$52,2,FALSE)</f>
        <v>Conditionnement inadapté</v>
      </c>
      <c r="W252" s="11"/>
      <c r="X252" s="11"/>
      <c r="Y252" s="11"/>
      <c r="Z252" s="11"/>
      <c r="AA252" s="81">
        <v>1</v>
      </c>
      <c r="AB252" s="37" t="str">
        <f t="shared" si="72"/>
        <v>faible</v>
      </c>
      <c r="AC252" s="37" t="str">
        <f t="shared" si="84"/>
        <v>faible</v>
      </c>
      <c r="AD252" s="37" t="str">
        <f t="shared" si="73"/>
        <v>Faible</v>
      </c>
      <c r="AE252" s="98" t="str">
        <f t="shared" si="67"/>
        <v>2</v>
      </c>
      <c r="AF252" s="261">
        <f t="shared" si="70"/>
        <v>1</v>
      </c>
      <c r="AG252" s="250" t="str">
        <f t="shared" si="68"/>
        <v>20151079672C8</v>
      </c>
      <c r="AH252" s="38" t="str">
        <f t="shared" si="76"/>
        <v>Action cloturée</v>
      </c>
      <c r="AI252" s="29"/>
      <c r="AJ252" s="18">
        <v>42090</v>
      </c>
      <c r="AK252" s="9" t="s">
        <v>314</v>
      </c>
      <c r="AL252" s="18">
        <v>42124</v>
      </c>
      <c r="AM252" s="31">
        <f t="shared" si="75"/>
        <v>27</v>
      </c>
      <c r="AP252" s="31" t="e">
        <f>COUNTIF(#REF!,FALSE)</f>
        <v>#REF!</v>
      </c>
      <c r="AQ252">
        <f t="shared" si="71"/>
        <v>1</v>
      </c>
    </row>
    <row r="253" spans="1:43" ht="34.15" customHeight="1">
      <c r="A253" s="13">
        <v>72</v>
      </c>
      <c r="B253" s="6">
        <v>42088</v>
      </c>
      <c r="C253" s="7">
        <f t="shared" si="83"/>
        <v>3</v>
      </c>
      <c r="D253" s="7">
        <f t="shared" si="82"/>
        <v>2015</v>
      </c>
      <c r="E253" s="92">
        <v>1058089</v>
      </c>
      <c r="F253" s="14">
        <v>38386</v>
      </c>
      <c r="G253" s="15">
        <v>39968</v>
      </c>
      <c r="H253" s="15" t="s">
        <v>1143</v>
      </c>
      <c r="I253" s="15" t="s">
        <v>520</v>
      </c>
      <c r="J253" s="14" t="s">
        <v>103</v>
      </c>
      <c r="K253" s="15" t="s">
        <v>735</v>
      </c>
      <c r="L253" s="9" t="s">
        <v>734</v>
      </c>
      <c r="M253" s="36">
        <v>10000</v>
      </c>
      <c r="N253" s="16">
        <v>10000</v>
      </c>
      <c r="O253" s="16">
        <v>10000</v>
      </c>
      <c r="P253" s="77">
        <f t="shared" si="79"/>
        <v>1</v>
      </c>
      <c r="Q253" s="17">
        <v>6.9444444444444441E-3</v>
      </c>
      <c r="R253" s="17">
        <v>6.9444444444444441E-3</v>
      </c>
      <c r="S253" s="42" t="s">
        <v>736</v>
      </c>
      <c r="T253" s="242" t="s">
        <v>26</v>
      </c>
      <c r="U253" s="10" t="str">
        <f t="shared" si="80"/>
        <v>C</v>
      </c>
      <c r="V253" s="11" t="str">
        <f>VLOOKUP(T253,Codes!A$9:B$52,2,FALSE)</f>
        <v>Conditionnement inadapté</v>
      </c>
      <c r="W253" s="11"/>
      <c r="X253" s="11"/>
      <c r="Y253" s="11"/>
      <c r="Z253" s="11"/>
      <c r="AA253" s="81">
        <v>1</v>
      </c>
      <c r="AB253" s="37" t="str">
        <f t="shared" si="72"/>
        <v>faible</v>
      </c>
      <c r="AC253" s="37" t="str">
        <f t="shared" si="84"/>
        <v>faible</v>
      </c>
      <c r="AD253" s="37" t="str">
        <f t="shared" si="73"/>
        <v>Faible</v>
      </c>
      <c r="AE253" s="98" t="str">
        <f t="shared" si="67"/>
        <v>2</v>
      </c>
      <c r="AF253" s="261">
        <f t="shared" si="70"/>
        <v>1</v>
      </c>
      <c r="AG253" s="250" t="str">
        <f t="shared" si="68"/>
        <v>20151058089C8</v>
      </c>
      <c r="AH253" s="38" t="str">
        <f t="shared" si="76"/>
        <v>Action cloturée</v>
      </c>
      <c r="AI253" s="29"/>
      <c r="AJ253" s="18">
        <v>42090</v>
      </c>
      <c r="AK253" s="9" t="s">
        <v>314</v>
      </c>
      <c r="AL253" s="18">
        <v>42124</v>
      </c>
      <c r="AM253" s="31">
        <f t="shared" si="75"/>
        <v>27</v>
      </c>
      <c r="AP253" s="31" t="e">
        <f>COUNTIF(#REF!,FALSE)</f>
        <v>#REF!</v>
      </c>
      <c r="AQ253">
        <f t="shared" si="71"/>
        <v>1</v>
      </c>
    </row>
    <row r="254" spans="1:43" ht="57" customHeight="1">
      <c r="A254" s="13">
        <v>73</v>
      </c>
      <c r="B254" s="6">
        <v>42094</v>
      </c>
      <c r="C254" s="7">
        <f t="shared" si="83"/>
        <v>3</v>
      </c>
      <c r="D254" s="7">
        <f>YEAR(B254)</f>
        <v>2015</v>
      </c>
      <c r="E254" s="92">
        <v>1159118</v>
      </c>
      <c r="F254" s="14">
        <v>38435</v>
      </c>
      <c r="G254" s="15">
        <v>40051</v>
      </c>
      <c r="H254" s="15" t="s">
        <v>1143</v>
      </c>
      <c r="I254" s="14" t="s">
        <v>158</v>
      </c>
      <c r="J254" s="14" t="s">
        <v>103</v>
      </c>
      <c r="K254" s="15" t="s">
        <v>159</v>
      </c>
      <c r="L254" s="9" t="s">
        <v>677</v>
      </c>
      <c r="M254" s="36">
        <v>84</v>
      </c>
      <c r="N254" s="16">
        <v>84</v>
      </c>
      <c r="O254" s="16">
        <v>84</v>
      </c>
      <c r="P254" s="77">
        <f t="shared" si="79"/>
        <v>1</v>
      </c>
      <c r="Q254" s="17">
        <v>1.0416666666666666E-2</v>
      </c>
      <c r="R254" s="17">
        <v>6.9444444444444441E-3</v>
      </c>
      <c r="S254" s="42" t="s">
        <v>737</v>
      </c>
      <c r="T254" s="242" t="s">
        <v>598</v>
      </c>
      <c r="U254" s="10" t="str">
        <f t="shared" si="80"/>
        <v>C</v>
      </c>
      <c r="V254" s="11" t="str">
        <f>VLOOKUP(T254,Codes!A$9:B$52,2,FALSE)</f>
        <v>Mauvaise ou manque d'information sur la livraison</v>
      </c>
      <c r="W254" s="11"/>
      <c r="X254" s="11"/>
      <c r="Y254" s="11"/>
      <c r="Z254" s="11"/>
      <c r="AA254" s="81">
        <v>1</v>
      </c>
      <c r="AB254" s="37" t="str">
        <f t="shared" si="72"/>
        <v>faible</v>
      </c>
      <c r="AC254" s="37" t="str">
        <f t="shared" si="84"/>
        <v>faible</v>
      </c>
      <c r="AD254" s="37" t="str">
        <f t="shared" si="73"/>
        <v>Faible</v>
      </c>
      <c r="AE254" s="98" t="str">
        <f t="shared" si="67"/>
        <v>2</v>
      </c>
      <c r="AF254" s="261">
        <f t="shared" si="70"/>
        <v>1</v>
      </c>
      <c r="AG254" s="250" t="str">
        <f t="shared" si="68"/>
        <v>20151159118C14</v>
      </c>
      <c r="AH254" s="38" t="str">
        <f t="shared" si="76"/>
        <v>Action cloturée</v>
      </c>
      <c r="AI254" s="29"/>
      <c r="AJ254" s="18">
        <v>42097</v>
      </c>
      <c r="AK254" s="9" t="s">
        <v>561</v>
      </c>
      <c r="AL254" s="18">
        <v>42124</v>
      </c>
      <c r="AM254" s="31">
        <f t="shared" si="75"/>
        <v>23</v>
      </c>
      <c r="AP254" s="31" t="e">
        <f>COUNTIF(#REF!,FALSE)</f>
        <v>#REF!</v>
      </c>
      <c r="AQ254">
        <f t="shared" si="71"/>
        <v>1</v>
      </c>
    </row>
    <row r="255" spans="1:43" ht="34.15" customHeight="1">
      <c r="A255" s="13">
        <v>74</v>
      </c>
      <c r="B255" s="6">
        <v>42094</v>
      </c>
      <c r="C255" s="7">
        <f t="shared" si="83"/>
        <v>3</v>
      </c>
      <c r="D255" s="7">
        <f t="shared" si="82"/>
        <v>2015</v>
      </c>
      <c r="E255" s="92">
        <v>1133365</v>
      </c>
      <c r="F255" s="14">
        <v>38438</v>
      </c>
      <c r="G255" s="15">
        <v>150331</v>
      </c>
      <c r="H255" s="15" t="s">
        <v>1143</v>
      </c>
      <c r="I255" s="15" t="s">
        <v>1643</v>
      </c>
      <c r="J255" s="14" t="s">
        <v>103</v>
      </c>
      <c r="K255" s="15"/>
      <c r="L255" s="9" t="s">
        <v>738</v>
      </c>
      <c r="M255" s="36">
        <v>74250</v>
      </c>
      <c r="N255" s="16">
        <v>74250</v>
      </c>
      <c r="O255" s="16">
        <v>130725</v>
      </c>
      <c r="P255" s="77">
        <f t="shared" si="79"/>
        <v>1</v>
      </c>
      <c r="Q255" s="17">
        <v>1.3888888888888888E-2</v>
      </c>
      <c r="R255" s="17">
        <v>6.9444444444444441E-3</v>
      </c>
      <c r="S255" s="42" t="s">
        <v>739</v>
      </c>
      <c r="T255" s="242" t="s">
        <v>598</v>
      </c>
      <c r="U255" s="10" t="str">
        <f t="shared" si="80"/>
        <v>C</v>
      </c>
      <c r="V255" s="11" t="str">
        <f>VLOOKUP(T255,Codes!A$9:B$52,2,FALSE)</f>
        <v>Mauvaise ou manque d'information sur la livraison</v>
      </c>
      <c r="W255" s="11"/>
      <c r="X255" s="11"/>
      <c r="Y255" s="11"/>
      <c r="Z255" s="11"/>
      <c r="AA255" s="81">
        <v>1</v>
      </c>
      <c r="AB255" s="37" t="str">
        <f t="shared" si="72"/>
        <v>faible</v>
      </c>
      <c r="AC255" s="37" t="str">
        <f t="shared" si="84"/>
        <v>faible</v>
      </c>
      <c r="AD255" s="37" t="str">
        <f t="shared" si="73"/>
        <v>Faible</v>
      </c>
      <c r="AE255" s="98" t="str">
        <f t="shared" si="67"/>
        <v>2</v>
      </c>
      <c r="AF255" s="261">
        <f t="shared" si="70"/>
        <v>1</v>
      </c>
      <c r="AG255" s="250" t="str">
        <f t="shared" si="68"/>
        <v>20151133365C14</v>
      </c>
      <c r="AH255" s="38" t="str">
        <f t="shared" si="76"/>
        <v>Action cloturée</v>
      </c>
      <c r="AI255" s="29"/>
      <c r="AJ255" s="18">
        <v>42097</v>
      </c>
      <c r="AK255" s="9" t="s">
        <v>740</v>
      </c>
      <c r="AL255" s="18">
        <v>42124</v>
      </c>
      <c r="AM255" s="31">
        <f t="shared" si="75"/>
        <v>23</v>
      </c>
      <c r="AP255" s="31" t="e">
        <f>COUNTIF(#REF!,FALSE)</f>
        <v>#REF!</v>
      </c>
      <c r="AQ255">
        <f t="shared" si="71"/>
        <v>1</v>
      </c>
    </row>
    <row r="256" spans="1:43" ht="34.15" customHeight="1">
      <c r="A256" s="13">
        <v>75</v>
      </c>
      <c r="B256" s="6">
        <v>42094</v>
      </c>
      <c r="C256" s="7">
        <f t="shared" si="83"/>
        <v>3</v>
      </c>
      <c r="D256" s="7">
        <f t="shared" si="82"/>
        <v>2015</v>
      </c>
      <c r="E256" s="92">
        <v>1113470</v>
      </c>
      <c r="F256" s="14">
        <v>38436</v>
      </c>
      <c r="G256" s="15">
        <v>150331</v>
      </c>
      <c r="H256" s="15" t="s">
        <v>1143</v>
      </c>
      <c r="I256" s="15" t="s">
        <v>1643</v>
      </c>
      <c r="J256" s="14" t="s">
        <v>103</v>
      </c>
      <c r="K256" s="15"/>
      <c r="L256" s="9" t="s">
        <v>741</v>
      </c>
      <c r="M256" s="36">
        <v>32250</v>
      </c>
      <c r="N256" s="16">
        <v>32250</v>
      </c>
      <c r="O256" s="16">
        <v>40915</v>
      </c>
      <c r="P256" s="77">
        <f t="shared" si="79"/>
        <v>1</v>
      </c>
      <c r="Q256" s="17">
        <v>1.3888888888888888E-2</v>
      </c>
      <c r="R256" s="17">
        <v>6.9444444444444441E-3</v>
      </c>
      <c r="S256" s="42" t="s">
        <v>739</v>
      </c>
      <c r="T256" s="242" t="s">
        <v>598</v>
      </c>
      <c r="U256" s="10" t="str">
        <f t="shared" si="80"/>
        <v>C</v>
      </c>
      <c r="V256" s="11" t="str">
        <f>VLOOKUP(T256,Codes!A$9:B$52,2,FALSE)</f>
        <v>Mauvaise ou manque d'information sur la livraison</v>
      </c>
      <c r="W256" s="11"/>
      <c r="X256" s="11"/>
      <c r="Y256" s="11"/>
      <c r="Z256" s="11"/>
      <c r="AA256" s="81">
        <v>1</v>
      </c>
      <c r="AB256" s="37" t="str">
        <f t="shared" si="72"/>
        <v>faible</v>
      </c>
      <c r="AC256" s="37" t="str">
        <f t="shared" si="84"/>
        <v>faible</v>
      </c>
      <c r="AD256" s="37" t="str">
        <f t="shared" si="73"/>
        <v>Faible</v>
      </c>
      <c r="AE256" s="98" t="str">
        <f t="shared" si="67"/>
        <v>2</v>
      </c>
      <c r="AF256" s="261">
        <f t="shared" si="70"/>
        <v>1</v>
      </c>
      <c r="AG256" s="250" t="str">
        <f t="shared" si="68"/>
        <v>20151113470C14</v>
      </c>
      <c r="AH256" s="38" t="str">
        <f t="shared" si="76"/>
        <v>Action cloturée</v>
      </c>
      <c r="AI256" s="29"/>
      <c r="AJ256" s="18">
        <v>42097</v>
      </c>
      <c r="AK256" s="9" t="s">
        <v>742</v>
      </c>
      <c r="AL256" s="18">
        <v>42124</v>
      </c>
      <c r="AM256" s="31">
        <f t="shared" si="75"/>
        <v>23</v>
      </c>
      <c r="AP256" s="31" t="e">
        <f>COUNTIF(#REF!,FALSE)</f>
        <v>#REF!</v>
      </c>
      <c r="AQ256">
        <f t="shared" si="71"/>
        <v>1</v>
      </c>
    </row>
    <row r="257" spans="1:43" ht="34.15" customHeight="1">
      <c r="A257" s="13">
        <v>76</v>
      </c>
      <c r="B257" s="6">
        <v>42096</v>
      </c>
      <c r="C257" s="7">
        <f t="shared" si="83"/>
        <v>4</v>
      </c>
      <c r="D257" s="7">
        <f t="shared" si="82"/>
        <v>2015</v>
      </c>
      <c r="E257" s="92">
        <v>1057618</v>
      </c>
      <c r="F257" s="14">
        <v>38480</v>
      </c>
      <c r="G257" s="15">
        <v>150402</v>
      </c>
      <c r="H257" s="15" t="s">
        <v>1143</v>
      </c>
      <c r="I257" s="14" t="s">
        <v>158</v>
      </c>
      <c r="J257" s="14" t="s">
        <v>103</v>
      </c>
      <c r="K257" s="15" t="s">
        <v>159</v>
      </c>
      <c r="L257" s="9" t="s">
        <v>743</v>
      </c>
      <c r="M257" s="36">
        <v>70</v>
      </c>
      <c r="N257" s="16">
        <v>70</v>
      </c>
      <c r="O257" s="16">
        <v>70</v>
      </c>
      <c r="P257" s="77">
        <f t="shared" si="79"/>
        <v>1</v>
      </c>
      <c r="Q257" s="17">
        <v>1.0416666666666666E-2</v>
      </c>
      <c r="R257" s="17">
        <v>6.9444444444444441E-3</v>
      </c>
      <c r="S257" s="42" t="s">
        <v>744</v>
      </c>
      <c r="T257" s="242" t="s">
        <v>598</v>
      </c>
      <c r="U257" s="10" t="str">
        <f t="shared" si="80"/>
        <v>C</v>
      </c>
      <c r="V257" s="11" t="str">
        <f>VLOOKUP(T257,Codes!A$9:B$52,2,FALSE)</f>
        <v>Mauvaise ou manque d'information sur la livraison</v>
      </c>
      <c r="W257" s="11"/>
      <c r="X257" s="11"/>
      <c r="Y257" s="11"/>
      <c r="Z257" s="11"/>
      <c r="AA257" s="81">
        <v>1</v>
      </c>
      <c r="AB257" s="37" t="str">
        <f t="shared" si="72"/>
        <v>faible</v>
      </c>
      <c r="AC257" s="37" t="str">
        <f t="shared" si="84"/>
        <v>faible</v>
      </c>
      <c r="AD257" s="37" t="str">
        <f t="shared" si="73"/>
        <v>Faible</v>
      </c>
      <c r="AE257" s="98" t="str">
        <f t="shared" si="67"/>
        <v>2</v>
      </c>
      <c r="AF257" s="261">
        <f t="shared" si="70"/>
        <v>1</v>
      </c>
      <c r="AG257" s="250" t="str">
        <f t="shared" si="68"/>
        <v>20151057618C14</v>
      </c>
      <c r="AH257" s="38" t="str">
        <f t="shared" si="76"/>
        <v>Action cloturée</v>
      </c>
      <c r="AI257" s="29"/>
      <c r="AJ257" s="18">
        <v>42097</v>
      </c>
      <c r="AK257" s="9" t="s">
        <v>745</v>
      </c>
      <c r="AL257" s="18">
        <v>42124</v>
      </c>
      <c r="AM257" s="31">
        <f t="shared" si="75"/>
        <v>21</v>
      </c>
      <c r="AP257" s="31" t="e">
        <f>COUNTIF(#REF!,FALSE)</f>
        <v>#REF!</v>
      </c>
      <c r="AQ257">
        <f t="shared" si="71"/>
        <v>1</v>
      </c>
    </row>
    <row r="258" spans="1:43" ht="66.75" customHeight="1">
      <c r="A258" s="13">
        <v>77</v>
      </c>
      <c r="B258" s="6">
        <v>42096</v>
      </c>
      <c r="C258" s="7">
        <f t="shared" si="83"/>
        <v>4</v>
      </c>
      <c r="D258" s="7">
        <f t="shared" si="82"/>
        <v>2015</v>
      </c>
      <c r="E258" s="92">
        <v>1134928</v>
      </c>
      <c r="F258" s="14">
        <v>38479</v>
      </c>
      <c r="G258" s="15">
        <v>150401</v>
      </c>
      <c r="H258" s="15" t="s">
        <v>1143</v>
      </c>
      <c r="I258" s="14" t="s">
        <v>158</v>
      </c>
      <c r="J258" s="14" t="s">
        <v>103</v>
      </c>
      <c r="K258" s="15" t="s">
        <v>159</v>
      </c>
      <c r="L258" s="9" t="s">
        <v>626</v>
      </c>
      <c r="M258" s="36">
        <v>1400</v>
      </c>
      <c r="N258" s="16">
        <v>1400</v>
      </c>
      <c r="O258" s="16">
        <v>1400</v>
      </c>
      <c r="P258" s="77">
        <f t="shared" si="79"/>
        <v>1</v>
      </c>
      <c r="Q258" s="17">
        <v>6.9444444444444441E-3</v>
      </c>
      <c r="R258" s="17">
        <v>6.9444444444444441E-3</v>
      </c>
      <c r="S258" s="42" t="s">
        <v>746</v>
      </c>
      <c r="T258" s="242" t="s">
        <v>598</v>
      </c>
      <c r="U258" s="10" t="str">
        <f t="shared" si="80"/>
        <v>C</v>
      </c>
      <c r="V258" s="11" t="str">
        <f>VLOOKUP(T258,Codes!A$9:B$52,2,FALSE)</f>
        <v>Mauvaise ou manque d'information sur la livraison</v>
      </c>
      <c r="W258" s="11"/>
      <c r="X258" s="11"/>
      <c r="Y258" s="11"/>
      <c r="Z258" s="11"/>
      <c r="AA258" s="81">
        <v>1</v>
      </c>
      <c r="AB258" s="37" t="str">
        <f t="shared" si="72"/>
        <v>faible</v>
      </c>
      <c r="AC258" s="37" t="str">
        <f t="shared" si="84"/>
        <v>faible</v>
      </c>
      <c r="AD258" s="37" t="str">
        <f t="shared" si="73"/>
        <v>Faible</v>
      </c>
      <c r="AE258" s="98" t="str">
        <f t="shared" si="67"/>
        <v>2</v>
      </c>
      <c r="AF258" s="261">
        <f t="shared" si="70"/>
        <v>1</v>
      </c>
      <c r="AG258" s="250" t="str">
        <f t="shared" si="68"/>
        <v>20151134928C14</v>
      </c>
      <c r="AH258" s="38" t="str">
        <f t="shared" si="76"/>
        <v>Action cloturée</v>
      </c>
      <c r="AI258" s="29"/>
      <c r="AJ258" s="18">
        <v>42097</v>
      </c>
      <c r="AK258" s="69" t="s">
        <v>763</v>
      </c>
      <c r="AL258" s="18">
        <v>42117</v>
      </c>
      <c r="AM258" s="31">
        <f t="shared" si="75"/>
        <v>16</v>
      </c>
      <c r="AP258" s="31" t="e">
        <f>COUNTIF(#REF!,FALSE)</f>
        <v>#REF!</v>
      </c>
      <c r="AQ258">
        <f t="shared" si="71"/>
        <v>1</v>
      </c>
    </row>
    <row r="259" spans="1:43" ht="27" customHeight="1">
      <c r="A259" s="13">
        <v>78</v>
      </c>
      <c r="B259" s="6">
        <v>42116</v>
      </c>
      <c r="C259" s="7">
        <f t="shared" si="83"/>
        <v>4</v>
      </c>
      <c r="D259" s="7">
        <f t="shared" si="82"/>
        <v>2015</v>
      </c>
      <c r="E259" s="92">
        <v>1058582</v>
      </c>
      <c r="F259" s="14">
        <v>32722</v>
      </c>
      <c r="G259" s="15">
        <v>33757</v>
      </c>
      <c r="H259" s="15" t="s">
        <v>46</v>
      </c>
      <c r="I259" s="14" t="s">
        <v>91</v>
      </c>
      <c r="J259" s="14" t="s">
        <v>90</v>
      </c>
      <c r="K259" s="15" t="s">
        <v>363</v>
      </c>
      <c r="L259" s="9" t="s">
        <v>383</v>
      </c>
      <c r="M259" s="36">
        <v>1</v>
      </c>
      <c r="N259" s="16">
        <v>414</v>
      </c>
      <c r="O259" s="16">
        <v>14</v>
      </c>
      <c r="P259" s="77">
        <f t="shared" si="79"/>
        <v>0.24154589371980678</v>
      </c>
      <c r="Q259" s="17">
        <v>3.472222222222222E-3</v>
      </c>
      <c r="R259" s="17">
        <v>6.9444444444444441E-3</v>
      </c>
      <c r="S259" s="42" t="s">
        <v>747</v>
      </c>
      <c r="T259" s="242" t="s">
        <v>38</v>
      </c>
      <c r="U259" s="10" t="str">
        <f t="shared" si="80"/>
        <v>A</v>
      </c>
      <c r="V259" s="11" t="str">
        <f>VLOOKUP(T259,Codes!A$9:B$52,2,FALSE)</f>
        <v>Produit inadapté au processus (tension ruban, etc…)</v>
      </c>
      <c r="W259" s="11"/>
      <c r="X259" s="11"/>
      <c r="Y259" s="11"/>
      <c r="Z259" s="11"/>
      <c r="AA259" s="81">
        <v>1</v>
      </c>
      <c r="AB259" s="37" t="str">
        <f t="shared" si="72"/>
        <v>faible</v>
      </c>
      <c r="AC259" s="37" t="str">
        <f t="shared" si="84"/>
        <v>faible</v>
      </c>
      <c r="AD259" s="37" t="str">
        <f t="shared" si="73"/>
        <v>Faible</v>
      </c>
      <c r="AE259" s="98" t="str">
        <f t="shared" si="67"/>
        <v>2</v>
      </c>
      <c r="AF259" s="261">
        <f t="shared" si="70"/>
        <v>9</v>
      </c>
      <c r="AG259" s="250" t="str">
        <f t="shared" si="68"/>
        <v>20151058582A8</v>
      </c>
      <c r="AH259" s="38" t="str">
        <f t="shared" si="76"/>
        <v>Action cloturée</v>
      </c>
      <c r="AI259" s="29"/>
      <c r="AJ259" s="18">
        <v>42116</v>
      </c>
      <c r="AK259" s="9" t="s">
        <v>748</v>
      </c>
      <c r="AL259" s="18">
        <v>42124</v>
      </c>
      <c r="AM259" s="31">
        <f t="shared" si="75"/>
        <v>7</v>
      </c>
      <c r="AP259" s="31" t="e">
        <f>COUNTIF(#REF!,FALSE)</f>
        <v>#REF!</v>
      </c>
      <c r="AQ259">
        <f t="shared" si="71"/>
        <v>9</v>
      </c>
    </row>
    <row r="260" spans="1:43" ht="24.75" customHeight="1">
      <c r="A260" s="13">
        <v>79</v>
      </c>
      <c r="B260" s="6">
        <v>42109</v>
      </c>
      <c r="C260" s="7">
        <f t="shared" si="83"/>
        <v>4</v>
      </c>
      <c r="D260" s="7">
        <f t="shared" si="82"/>
        <v>2015</v>
      </c>
      <c r="E260" s="92">
        <v>1181386</v>
      </c>
      <c r="F260" s="14">
        <v>32399</v>
      </c>
      <c r="G260" s="15">
        <v>34126</v>
      </c>
      <c r="H260" s="15" t="s">
        <v>1138</v>
      </c>
      <c r="I260" s="15" t="s">
        <v>689</v>
      </c>
      <c r="J260" s="14" t="s">
        <v>90</v>
      </c>
      <c r="K260" s="15" t="s">
        <v>134</v>
      </c>
      <c r="L260" s="9" t="s">
        <v>749</v>
      </c>
      <c r="M260" s="36">
        <v>4000</v>
      </c>
      <c r="N260" s="16">
        <v>500000</v>
      </c>
      <c r="O260" s="16">
        <v>75000</v>
      </c>
      <c r="P260" s="77">
        <f t="shared" si="79"/>
        <v>0.8</v>
      </c>
      <c r="Q260" s="17">
        <v>4.1666666666666664E-2</v>
      </c>
      <c r="R260" s="17">
        <v>6.9444444444444441E-3</v>
      </c>
      <c r="S260" s="42" t="s">
        <v>750</v>
      </c>
      <c r="T260" s="242" t="s">
        <v>25</v>
      </c>
      <c r="U260" s="10" t="str">
        <f t="shared" si="80"/>
        <v>C</v>
      </c>
      <c r="V260" s="11" t="str">
        <f>VLOOKUP(T260,Codes!A$9:B$52,2,FALSE)</f>
        <v>Mauvaise impression sur le produit</v>
      </c>
      <c r="W260" s="11"/>
      <c r="X260" s="11"/>
      <c r="Y260" s="11"/>
      <c r="Z260" s="11"/>
      <c r="AA260" s="81">
        <v>1</v>
      </c>
      <c r="AB260" s="37" t="str">
        <f t="shared" si="72"/>
        <v>faible</v>
      </c>
      <c r="AC260" s="37" t="str">
        <f t="shared" si="84"/>
        <v>faible</v>
      </c>
      <c r="AD260" s="37" t="str">
        <f t="shared" si="73"/>
        <v>Faible</v>
      </c>
      <c r="AE260" s="98" t="str">
        <f t="shared" ref="AE260:AE271" si="85">IF(AD260="Faible", "2", IF(AD260="Fort","5"))</f>
        <v>2</v>
      </c>
      <c r="AF260" s="261">
        <f t="shared" si="70"/>
        <v>1</v>
      </c>
      <c r="AG260" s="250" t="str">
        <f t="shared" si="68"/>
        <v>20151181386C9</v>
      </c>
      <c r="AH260" s="38" t="str">
        <f t="shared" si="76"/>
        <v>Action cloturée</v>
      </c>
      <c r="AI260" s="29"/>
      <c r="AJ260" s="18">
        <v>42116</v>
      </c>
      <c r="AK260" s="9" t="s">
        <v>745</v>
      </c>
      <c r="AL260" s="18">
        <v>42124</v>
      </c>
      <c r="AM260" s="31">
        <f t="shared" si="75"/>
        <v>12</v>
      </c>
      <c r="AP260" s="31" t="e">
        <f>COUNTIF(#REF!,FALSE)</f>
        <v>#REF!</v>
      </c>
      <c r="AQ260">
        <f t="shared" si="71"/>
        <v>1</v>
      </c>
    </row>
    <row r="261" spans="1:43" ht="26.25" customHeight="1">
      <c r="A261" s="13">
        <v>80</v>
      </c>
      <c r="B261" s="6">
        <v>42103</v>
      </c>
      <c r="C261" s="7">
        <f t="shared" si="83"/>
        <v>4</v>
      </c>
      <c r="D261" s="7">
        <f t="shared" si="82"/>
        <v>2015</v>
      </c>
      <c r="E261" s="92">
        <v>1058582</v>
      </c>
      <c r="F261" s="14">
        <v>32722</v>
      </c>
      <c r="G261" s="15">
        <v>33757</v>
      </c>
      <c r="H261" s="15" t="s">
        <v>46</v>
      </c>
      <c r="I261" s="14" t="s">
        <v>91</v>
      </c>
      <c r="J261" s="14" t="s">
        <v>90</v>
      </c>
      <c r="K261" s="15" t="s">
        <v>363</v>
      </c>
      <c r="L261" s="9" t="s">
        <v>383</v>
      </c>
      <c r="M261" s="36">
        <v>1</v>
      </c>
      <c r="N261" s="16">
        <v>414</v>
      </c>
      <c r="O261" s="16">
        <v>1</v>
      </c>
      <c r="P261" s="77">
        <f t="shared" si="79"/>
        <v>0.24154589371980678</v>
      </c>
      <c r="Q261" s="17">
        <v>3.472222222222222E-3</v>
      </c>
      <c r="R261" s="17">
        <v>6.9444444444444441E-3</v>
      </c>
      <c r="S261" s="42" t="s">
        <v>747</v>
      </c>
      <c r="T261" s="242" t="s">
        <v>38</v>
      </c>
      <c r="U261" s="10" t="str">
        <f t="shared" si="80"/>
        <v>A</v>
      </c>
      <c r="V261" s="11" t="str">
        <f>VLOOKUP(T261,Codes!A$9:B$52,2,FALSE)</f>
        <v>Produit inadapté au processus (tension ruban, etc…)</v>
      </c>
      <c r="W261" s="11"/>
      <c r="X261" s="11"/>
      <c r="Y261" s="11"/>
      <c r="Z261" s="11"/>
      <c r="AA261" s="81">
        <v>1</v>
      </c>
      <c r="AB261" s="37" t="str">
        <f t="shared" si="72"/>
        <v>faible</v>
      </c>
      <c r="AC261" s="37" t="str">
        <f t="shared" si="84"/>
        <v>faible</v>
      </c>
      <c r="AD261" s="37" t="str">
        <f t="shared" si="73"/>
        <v>Faible</v>
      </c>
      <c r="AE261" s="98" t="str">
        <f t="shared" si="85"/>
        <v>2</v>
      </c>
      <c r="AF261" s="261">
        <f t="shared" si="70"/>
        <v>9</v>
      </c>
      <c r="AG261" s="250" t="str">
        <f t="shared" ref="AG261:AG324" si="86">CONCATENATE(D261,E261,T261)</f>
        <v>20151058582A8</v>
      </c>
      <c r="AH261" s="38" t="str">
        <f t="shared" si="76"/>
        <v/>
      </c>
      <c r="AI261" s="29"/>
      <c r="AJ261" s="18">
        <v>42116</v>
      </c>
      <c r="AK261" s="9" t="s">
        <v>748</v>
      </c>
      <c r="AL261" s="18"/>
      <c r="AM261" s="31" t="str">
        <f t="shared" si="75"/>
        <v/>
      </c>
      <c r="AP261" s="31" t="e">
        <f>COUNTIF(#REF!,FALSE)</f>
        <v>#REF!</v>
      </c>
      <c r="AQ261">
        <f t="shared" si="71"/>
        <v>9</v>
      </c>
    </row>
    <row r="262" spans="1:43" ht="34.15" customHeight="1">
      <c r="A262" s="13">
        <v>81</v>
      </c>
      <c r="B262" s="6">
        <v>42096</v>
      </c>
      <c r="C262" s="7">
        <f t="shared" si="83"/>
        <v>4</v>
      </c>
      <c r="D262" s="7">
        <f t="shared" si="82"/>
        <v>2015</v>
      </c>
      <c r="E262" s="92">
        <v>1057735</v>
      </c>
      <c r="F262" s="14">
        <v>36950</v>
      </c>
      <c r="G262" s="15">
        <v>38954</v>
      </c>
      <c r="H262" s="15" t="s">
        <v>1647</v>
      </c>
      <c r="I262" s="15" t="s">
        <v>91</v>
      </c>
      <c r="J262" s="14" t="s">
        <v>90</v>
      </c>
      <c r="K262" s="15" t="s">
        <v>424</v>
      </c>
      <c r="L262" s="9" t="s">
        <v>423</v>
      </c>
      <c r="M262" s="36">
        <v>5</v>
      </c>
      <c r="N262" s="16">
        <v>67500</v>
      </c>
      <c r="O262" s="16">
        <v>40094</v>
      </c>
      <c r="P262" s="77">
        <f t="shared" ref="P262:P293" si="87">IF(OR($T262="b4",$T262="b6",$T262="c8",$T262="c11",$T262="c10",$T262="c7",$T262="c12",$T262="c14"),1,($M262/($N262/100)))</f>
        <v>7.4074074074074077E-3</v>
      </c>
      <c r="Q262" s="17">
        <v>6.9444444444444441E-3</v>
      </c>
      <c r="R262" s="17">
        <v>6.9444444444444441E-3</v>
      </c>
      <c r="S262" s="42" t="s">
        <v>751</v>
      </c>
      <c r="T262" s="242" t="s">
        <v>37</v>
      </c>
      <c r="U262" s="10" t="str">
        <f t="shared" si="80"/>
        <v>A</v>
      </c>
      <c r="V262" s="11" t="str">
        <f>VLOOKUP(T262,Codes!A$9:B$52,2,FALSE)</f>
        <v>Décalage de l'impression ou dépose de colle / BAT</v>
      </c>
      <c r="W262" s="11"/>
      <c r="X262" s="11"/>
      <c r="Y262" s="11"/>
      <c r="Z262" s="11"/>
      <c r="AA262" s="81">
        <v>1</v>
      </c>
      <c r="AB262" s="37" t="str">
        <f t="shared" si="72"/>
        <v>faible</v>
      </c>
      <c r="AC262" s="37" t="str">
        <f t="shared" si="84"/>
        <v>faible</v>
      </c>
      <c r="AD262" s="37" t="str">
        <f t="shared" si="73"/>
        <v>Faible</v>
      </c>
      <c r="AE262" s="98" t="str">
        <f t="shared" si="85"/>
        <v>2</v>
      </c>
      <c r="AF262" s="261">
        <f t="shared" ref="AF262:AF325" si="88">COUNTIF($AG$5:$AG$1048576,AG262)</f>
        <v>1</v>
      </c>
      <c r="AG262" s="250" t="str">
        <f t="shared" si="86"/>
        <v>20151057735A2</v>
      </c>
      <c r="AH262" s="38" t="str">
        <f t="shared" si="76"/>
        <v>Action cloturée</v>
      </c>
      <c r="AI262" s="29"/>
      <c r="AJ262" s="18">
        <v>42116</v>
      </c>
      <c r="AK262" s="9" t="s">
        <v>752</v>
      </c>
      <c r="AL262" s="18">
        <v>42124</v>
      </c>
      <c r="AM262" s="31">
        <f t="shared" si="75"/>
        <v>21</v>
      </c>
      <c r="AP262" s="31" t="e">
        <f>COUNTIF(#REF!,FALSE)</f>
        <v>#REF!</v>
      </c>
      <c r="AQ262">
        <f t="shared" ref="AQ262:AQ325" si="89">COUNTIF($AG$5:$AG$1048576,AG262)</f>
        <v>1</v>
      </c>
    </row>
    <row r="263" spans="1:43" ht="22.9" customHeight="1">
      <c r="A263" s="13">
        <v>82</v>
      </c>
      <c r="B263" s="6">
        <v>42114</v>
      </c>
      <c r="C263" s="7">
        <f t="shared" si="83"/>
        <v>4</v>
      </c>
      <c r="D263" s="7">
        <f>YEAR(B263)</f>
        <v>2015</v>
      </c>
      <c r="E263" s="92">
        <v>1159118</v>
      </c>
      <c r="F263" s="14">
        <v>38798</v>
      </c>
      <c r="G263" s="15">
        <v>40312</v>
      </c>
      <c r="H263" s="15" t="s">
        <v>1143</v>
      </c>
      <c r="I263" s="14" t="s">
        <v>158</v>
      </c>
      <c r="J263" s="14" t="s">
        <v>103</v>
      </c>
      <c r="K263" s="15" t="s">
        <v>159</v>
      </c>
      <c r="L263" s="9" t="s">
        <v>677</v>
      </c>
      <c r="M263" s="36">
        <v>1382</v>
      </c>
      <c r="N263" s="16">
        <v>1382</v>
      </c>
      <c r="O263" s="16">
        <v>1382</v>
      </c>
      <c r="P263" s="77">
        <f t="shared" si="87"/>
        <v>1</v>
      </c>
      <c r="Q263" s="17">
        <v>1.0416666666666666E-2</v>
      </c>
      <c r="R263" s="17">
        <v>6.9444444444444441E-3</v>
      </c>
      <c r="S263" s="42" t="s">
        <v>753</v>
      </c>
      <c r="T263" s="242" t="s">
        <v>86</v>
      </c>
      <c r="U263" s="10" t="str">
        <f t="shared" si="80"/>
        <v>C</v>
      </c>
      <c r="V263" s="11" t="str">
        <f>VLOOKUP(T263,Codes!A$9:B$52,2,FALSE)</f>
        <v>Quantité livrée non conforme au document.</v>
      </c>
      <c r="W263" s="11"/>
      <c r="X263" s="11"/>
      <c r="Y263" s="11"/>
      <c r="Z263" s="11"/>
      <c r="AA263" s="81">
        <v>1</v>
      </c>
      <c r="AB263" s="37" t="str">
        <f t="shared" si="72"/>
        <v>faible</v>
      </c>
      <c r="AC263" s="37" t="str">
        <f t="shared" si="84"/>
        <v>faible</v>
      </c>
      <c r="AD263" s="37" t="str">
        <f t="shared" si="73"/>
        <v>Faible</v>
      </c>
      <c r="AE263" s="98" t="str">
        <f t="shared" si="85"/>
        <v>2</v>
      </c>
      <c r="AF263" s="261">
        <f t="shared" si="88"/>
        <v>3</v>
      </c>
      <c r="AG263" s="250" t="str">
        <f t="shared" si="86"/>
        <v>20151159118C11</v>
      </c>
      <c r="AH263" s="38" t="str">
        <f t="shared" si="76"/>
        <v>Action cloturée</v>
      </c>
      <c r="AI263" s="29"/>
      <c r="AJ263" s="18">
        <v>42116</v>
      </c>
      <c r="AK263" s="9" t="s">
        <v>762</v>
      </c>
      <c r="AL263" s="18">
        <v>42117</v>
      </c>
      <c r="AM263" s="31">
        <f t="shared" si="75"/>
        <v>4</v>
      </c>
      <c r="AP263" s="31" t="e">
        <f>COUNTIF(#REF!,FALSE)</f>
        <v>#REF!</v>
      </c>
      <c r="AQ263">
        <f t="shared" si="89"/>
        <v>3</v>
      </c>
    </row>
    <row r="264" spans="1:43" ht="45.6" customHeight="1">
      <c r="A264" s="13">
        <v>83</v>
      </c>
      <c r="B264" s="6">
        <v>42115</v>
      </c>
      <c r="C264" s="7">
        <f t="shared" si="83"/>
        <v>4</v>
      </c>
      <c r="D264" s="7">
        <f t="shared" si="82"/>
        <v>2015</v>
      </c>
      <c r="E264" s="92">
        <v>1058089</v>
      </c>
      <c r="F264" s="14">
        <v>37886</v>
      </c>
      <c r="G264" s="15">
        <v>39442</v>
      </c>
      <c r="H264" s="15" t="s">
        <v>1143</v>
      </c>
      <c r="I264" s="15" t="s">
        <v>520</v>
      </c>
      <c r="J264" s="14" t="s">
        <v>103</v>
      </c>
      <c r="K264" s="15" t="s">
        <v>754</v>
      </c>
      <c r="L264" s="9" t="s">
        <v>734</v>
      </c>
      <c r="M264" s="36">
        <v>252</v>
      </c>
      <c r="N264" s="16">
        <v>10000</v>
      </c>
      <c r="O264" s="16">
        <v>5000</v>
      </c>
      <c r="P264" s="77">
        <f t="shared" si="87"/>
        <v>1</v>
      </c>
      <c r="Q264" s="17">
        <v>2.0833333333333332E-2</v>
      </c>
      <c r="R264" s="17">
        <v>6.9444444444444441E-3</v>
      </c>
      <c r="S264" s="42" t="s">
        <v>755</v>
      </c>
      <c r="T264" s="242" t="s">
        <v>86</v>
      </c>
      <c r="U264" s="10" t="str">
        <f t="shared" si="80"/>
        <v>C</v>
      </c>
      <c r="V264" s="11" t="str">
        <f>VLOOKUP(T264,Codes!A$9:B$52,2,FALSE)</f>
        <v>Quantité livrée non conforme au document.</v>
      </c>
      <c r="W264" s="11"/>
      <c r="X264" s="11"/>
      <c r="Y264" s="11"/>
      <c r="Z264" s="11"/>
      <c r="AA264" s="81">
        <v>1</v>
      </c>
      <c r="AB264" s="37" t="str">
        <f t="shared" si="72"/>
        <v>faible</v>
      </c>
      <c r="AC264" s="37" t="str">
        <f t="shared" si="84"/>
        <v>faible</v>
      </c>
      <c r="AD264" s="37" t="str">
        <f t="shared" si="73"/>
        <v>Faible</v>
      </c>
      <c r="AE264" s="98" t="str">
        <f t="shared" si="85"/>
        <v>2</v>
      </c>
      <c r="AF264" s="261">
        <f t="shared" si="88"/>
        <v>2</v>
      </c>
      <c r="AG264" s="250" t="str">
        <f t="shared" si="86"/>
        <v>20151058089C11</v>
      </c>
      <c r="AH264" s="38" t="str">
        <f t="shared" ref="AH264:AH327" si="90">IF(AL264&lt;&gt;0,"Action cloturée",IF(AND(J264="HMO",AD264="Faible"),"",IF(AND(J264="HMO",AD264="Fort"),"Informer immédiatement le client pour connaitre la marche à suivre",IF(AND(J264="MO",AD264="Faible"),"",IF(AND(J264="MO",AD264="Fort"),"Tri par agence d'intérim et/ou fournisseur et FDNQ","")))))</f>
        <v>Action cloturée</v>
      </c>
      <c r="AI264" s="29"/>
      <c r="AJ264" s="18">
        <v>42115</v>
      </c>
      <c r="AK264" s="9" t="s">
        <v>745</v>
      </c>
      <c r="AL264" s="18">
        <v>42124</v>
      </c>
      <c r="AM264" s="31">
        <f t="shared" si="75"/>
        <v>8</v>
      </c>
      <c r="AP264" s="31" t="e">
        <f>COUNTIF(#REF!,FALSE)</f>
        <v>#REF!</v>
      </c>
      <c r="AQ264">
        <f t="shared" si="89"/>
        <v>2</v>
      </c>
    </row>
    <row r="265" spans="1:43" ht="45.6" customHeight="1">
      <c r="A265" s="13">
        <v>84</v>
      </c>
      <c r="B265" s="6">
        <v>42115</v>
      </c>
      <c r="C265" s="7">
        <f t="shared" si="83"/>
        <v>4</v>
      </c>
      <c r="D265" s="7">
        <f t="shared" si="82"/>
        <v>2015</v>
      </c>
      <c r="E265" s="92">
        <v>1058089</v>
      </c>
      <c r="F265" s="14">
        <v>37886</v>
      </c>
      <c r="G265" s="15">
        <v>39442</v>
      </c>
      <c r="H265" s="15" t="s">
        <v>1143</v>
      </c>
      <c r="I265" s="15" t="s">
        <v>520</v>
      </c>
      <c r="J265" s="14" t="s">
        <v>103</v>
      </c>
      <c r="K265" s="15" t="s">
        <v>756</v>
      </c>
      <c r="L265" s="9" t="s">
        <v>734</v>
      </c>
      <c r="M265" s="36">
        <v>255</v>
      </c>
      <c r="N265" s="16">
        <v>10000</v>
      </c>
      <c r="O265" s="16">
        <v>10000</v>
      </c>
      <c r="P265" s="77">
        <f t="shared" si="87"/>
        <v>1</v>
      </c>
      <c r="Q265" s="17">
        <v>2.0833333333333332E-2</v>
      </c>
      <c r="R265" s="17">
        <v>6.9444444444444441E-3</v>
      </c>
      <c r="S265" s="42" t="s">
        <v>755</v>
      </c>
      <c r="T265" s="242" t="s">
        <v>86</v>
      </c>
      <c r="U265" s="10" t="str">
        <f t="shared" si="80"/>
        <v>C</v>
      </c>
      <c r="V265" s="11" t="str">
        <f>VLOOKUP(T265,Codes!A$9:B$52,2,FALSE)</f>
        <v>Quantité livrée non conforme au document.</v>
      </c>
      <c r="W265" s="11"/>
      <c r="X265" s="11"/>
      <c r="Y265" s="11"/>
      <c r="Z265" s="11"/>
      <c r="AA265" s="81">
        <v>1</v>
      </c>
      <c r="AB265" s="37" t="str">
        <f t="shared" ref="AB265:AB271" si="91">IF((AA265)&lt;=2,"faible","fort")</f>
        <v>faible</v>
      </c>
      <c r="AC265" s="37" t="str">
        <f t="shared" si="84"/>
        <v>faible</v>
      </c>
      <c r="AD265" s="37" t="str">
        <f t="shared" ref="AD265:AD271" si="92">IF(AND(AB265="Faible",AC265="Faible"),"Faible",IF(AND(AB265="Faible",AC265="Faible"),"Fort",IF(AND(AB265="Faible",AC265="Fort"),"Faible",IF(AND(AB265="Faible",AC265="Fort"),"Fort",IF(AND(AB265="Fort",AC265="Faible"),"Fort",IF(AND(AB265="Fort",AC265="Faible"),"Fort",IF(AND(AB265="Fort",AC265="Fort"),"Fort","Fort")))))))</f>
        <v>Faible</v>
      </c>
      <c r="AE265" s="98" t="str">
        <f t="shared" si="85"/>
        <v>2</v>
      </c>
      <c r="AF265" s="261">
        <f t="shared" si="88"/>
        <v>2</v>
      </c>
      <c r="AG265" s="250" t="str">
        <f t="shared" si="86"/>
        <v>20151058089C11</v>
      </c>
      <c r="AH265" s="38" t="str">
        <f t="shared" si="90"/>
        <v>Action cloturée</v>
      </c>
      <c r="AI265" s="29"/>
      <c r="AJ265" s="18">
        <v>42116</v>
      </c>
      <c r="AK265" s="9" t="s">
        <v>757</v>
      </c>
      <c r="AL265" s="18">
        <v>42124</v>
      </c>
      <c r="AM265" s="31">
        <f t="shared" si="75"/>
        <v>8</v>
      </c>
      <c r="AP265" s="31" t="e">
        <f>COUNTIF(#REF!,FALSE)</f>
        <v>#REF!</v>
      </c>
      <c r="AQ265">
        <f t="shared" si="89"/>
        <v>2</v>
      </c>
    </row>
    <row r="266" spans="1:43" ht="22.9" customHeight="1">
      <c r="A266" s="13">
        <v>85</v>
      </c>
      <c r="B266" s="6">
        <v>42116</v>
      </c>
      <c r="C266" s="7">
        <f t="shared" si="83"/>
        <v>4</v>
      </c>
      <c r="D266" s="7">
        <f t="shared" si="82"/>
        <v>2015</v>
      </c>
      <c r="E266" s="92">
        <v>1245276</v>
      </c>
      <c r="F266" s="14">
        <v>38194</v>
      </c>
      <c r="G266" s="15">
        <v>39749</v>
      </c>
      <c r="H266" s="15" t="s">
        <v>1143</v>
      </c>
      <c r="I266" s="14" t="s">
        <v>158</v>
      </c>
      <c r="J266" s="14" t="s">
        <v>103</v>
      </c>
      <c r="K266" s="15" t="s">
        <v>159</v>
      </c>
      <c r="L266" s="9" t="s">
        <v>758</v>
      </c>
      <c r="M266" s="36">
        <v>2</v>
      </c>
      <c r="N266" s="16">
        <v>100</v>
      </c>
      <c r="O266" s="16">
        <v>98</v>
      </c>
      <c r="P266" s="77">
        <f t="shared" si="87"/>
        <v>1</v>
      </c>
      <c r="Q266" s="17">
        <v>6.9444444444444441E-3</v>
      </c>
      <c r="R266" s="17">
        <v>6.9444444444444441E-3</v>
      </c>
      <c r="S266" s="42" t="s">
        <v>759</v>
      </c>
      <c r="T266" s="242" t="s">
        <v>32</v>
      </c>
      <c r="U266" s="10" t="str">
        <f t="shared" si="80"/>
        <v>C</v>
      </c>
      <c r="V266" s="11" t="str">
        <f>VLOOKUP(T266,Codes!A$9:B$52,2,FALSE)</f>
        <v>produit déchiré, abimé dans l'emballage.</v>
      </c>
      <c r="W266" s="11"/>
      <c r="X266" s="11"/>
      <c r="Y266" s="11"/>
      <c r="Z266" s="11"/>
      <c r="AA266" s="81">
        <v>1</v>
      </c>
      <c r="AB266" s="37" t="str">
        <f t="shared" si="91"/>
        <v>faible</v>
      </c>
      <c r="AC266" s="37" t="str">
        <f t="shared" si="84"/>
        <v>faible</v>
      </c>
      <c r="AD266" s="37" t="str">
        <f t="shared" si="92"/>
        <v>Faible</v>
      </c>
      <c r="AE266" s="98" t="str">
        <f t="shared" si="85"/>
        <v>2</v>
      </c>
      <c r="AF266" s="261">
        <f t="shared" si="88"/>
        <v>1</v>
      </c>
      <c r="AG266" s="250" t="str">
        <f t="shared" si="86"/>
        <v>20151245276C7</v>
      </c>
      <c r="AH266" s="38" t="str">
        <f t="shared" si="90"/>
        <v>Action cloturée</v>
      </c>
      <c r="AI266" s="29"/>
      <c r="AJ266" s="18">
        <v>42116</v>
      </c>
      <c r="AK266" s="9" t="s">
        <v>740</v>
      </c>
      <c r="AL266" s="18">
        <v>42124</v>
      </c>
      <c r="AM266" s="31">
        <f t="shared" si="75"/>
        <v>7</v>
      </c>
      <c r="AP266" s="31" t="e">
        <f>COUNTIF(#REF!,FALSE)</f>
        <v>#REF!</v>
      </c>
      <c r="AQ266">
        <f t="shared" si="89"/>
        <v>1</v>
      </c>
    </row>
    <row r="267" spans="1:43" ht="22.9" customHeight="1">
      <c r="A267" s="13">
        <v>86</v>
      </c>
      <c r="B267" s="6">
        <v>42116</v>
      </c>
      <c r="C267" s="7">
        <f t="shared" si="83"/>
        <v>4</v>
      </c>
      <c r="D267" s="7">
        <f t="shared" si="82"/>
        <v>2015</v>
      </c>
      <c r="E267" s="92">
        <v>1256074</v>
      </c>
      <c r="F267" s="14">
        <v>38400</v>
      </c>
      <c r="G267" s="15">
        <v>40065</v>
      </c>
      <c r="H267" s="15" t="s">
        <v>1647</v>
      </c>
      <c r="I267" s="15" t="s">
        <v>23</v>
      </c>
      <c r="J267" s="14" t="s">
        <v>90</v>
      </c>
      <c r="K267" s="15" t="s">
        <v>134</v>
      </c>
      <c r="L267" s="9" t="s">
        <v>760</v>
      </c>
      <c r="M267" s="36">
        <v>158</v>
      </c>
      <c r="N267" s="16">
        <v>1500</v>
      </c>
      <c r="O267" s="16">
        <v>1000</v>
      </c>
      <c r="P267" s="77">
        <f t="shared" si="87"/>
        <v>10.533333333333333</v>
      </c>
      <c r="Q267" s="17">
        <v>4.1666666666666664E-2</v>
      </c>
      <c r="R267" s="17">
        <v>6.9444444444444441E-3</v>
      </c>
      <c r="S267" s="42" t="s">
        <v>761</v>
      </c>
      <c r="T267" s="242" t="s">
        <v>34</v>
      </c>
      <c r="U267" s="10" t="str">
        <f t="shared" si="80"/>
        <v>B</v>
      </c>
      <c r="V267" s="11" t="str">
        <f>VLOOKUP(T267,Codes!A$9:B$52,2,FALSE)</f>
        <v>Mauvaise qualité ou position des micro-perforations</v>
      </c>
      <c r="W267" s="11"/>
      <c r="X267" s="11"/>
      <c r="Y267" s="11"/>
      <c r="Z267" s="11"/>
      <c r="AA267" s="81">
        <v>1</v>
      </c>
      <c r="AB267" s="37" t="str">
        <f t="shared" si="91"/>
        <v>faible</v>
      </c>
      <c r="AC267" s="37" t="str">
        <f t="shared" si="84"/>
        <v>fort</v>
      </c>
      <c r="AD267" s="37" t="str">
        <f t="shared" si="92"/>
        <v>Faible</v>
      </c>
      <c r="AE267" s="98" t="str">
        <f t="shared" si="85"/>
        <v>2</v>
      </c>
      <c r="AF267" s="261">
        <f t="shared" si="88"/>
        <v>1</v>
      </c>
      <c r="AG267" s="250" t="str">
        <f t="shared" si="86"/>
        <v>20151256074B3</v>
      </c>
      <c r="AH267" s="38" t="str">
        <f t="shared" si="90"/>
        <v>Action cloturée</v>
      </c>
      <c r="AI267" s="29"/>
      <c r="AJ267" s="18">
        <v>42116</v>
      </c>
      <c r="AK267" s="9" t="s">
        <v>752</v>
      </c>
      <c r="AL267" s="18">
        <v>42124</v>
      </c>
      <c r="AM267" s="31">
        <f t="shared" si="75"/>
        <v>7</v>
      </c>
      <c r="AP267" s="31" t="e">
        <f>COUNTIF(#REF!,FALSE)</f>
        <v>#REF!</v>
      </c>
      <c r="AQ267">
        <f t="shared" si="89"/>
        <v>1</v>
      </c>
    </row>
    <row r="268" spans="1:43" ht="24" customHeight="1">
      <c r="A268" s="13">
        <v>87</v>
      </c>
      <c r="B268" s="6">
        <v>42117</v>
      </c>
      <c r="C268" s="7">
        <f t="shared" si="83"/>
        <v>4</v>
      </c>
      <c r="D268" s="7">
        <f>YEAR(B268)</f>
        <v>2015</v>
      </c>
      <c r="E268" s="92">
        <v>1159118</v>
      </c>
      <c r="F268" s="14">
        <v>37994</v>
      </c>
      <c r="G268" s="15">
        <v>39552</v>
      </c>
      <c r="H268" s="15" t="s">
        <v>1647</v>
      </c>
      <c r="I268" s="14" t="s">
        <v>158</v>
      </c>
      <c r="J268" s="14" t="s">
        <v>103</v>
      </c>
      <c r="K268" s="15" t="s">
        <v>159</v>
      </c>
      <c r="L268" s="9" t="s">
        <v>677</v>
      </c>
      <c r="M268" s="36">
        <v>16</v>
      </c>
      <c r="N268" s="16">
        <v>998</v>
      </c>
      <c r="O268" s="16">
        <v>0</v>
      </c>
      <c r="P268" s="77">
        <f t="shared" si="87"/>
        <v>1.6032064128256511</v>
      </c>
      <c r="Q268" s="17">
        <v>0.1111111111111111</v>
      </c>
      <c r="R268" s="17">
        <v>2.0833333333333332E-2</v>
      </c>
      <c r="S268" s="42" t="s">
        <v>764</v>
      </c>
      <c r="T268" s="242" t="s">
        <v>28</v>
      </c>
      <c r="U268" s="10" t="str">
        <f t="shared" si="80"/>
        <v>B</v>
      </c>
      <c r="V268" s="11" t="str">
        <f>VLOOKUP(T268,Codes!A$9:B$52,2,FALSE)</f>
        <v>Produit inadapté au processus</v>
      </c>
      <c r="W268" s="11"/>
      <c r="X268" s="11"/>
      <c r="Y268" s="11"/>
      <c r="Z268" s="11"/>
      <c r="AA268" s="81">
        <v>1</v>
      </c>
      <c r="AB268" s="37" t="str">
        <f t="shared" si="91"/>
        <v>faible</v>
      </c>
      <c r="AC268" s="37" t="str">
        <f t="shared" si="84"/>
        <v>faible</v>
      </c>
      <c r="AD268" s="37" t="str">
        <f t="shared" si="92"/>
        <v>Faible</v>
      </c>
      <c r="AE268" s="98" t="str">
        <f t="shared" si="85"/>
        <v>2</v>
      </c>
      <c r="AF268" s="261">
        <f t="shared" si="88"/>
        <v>2</v>
      </c>
      <c r="AG268" s="250" t="str">
        <f t="shared" si="86"/>
        <v>20151159118B2</v>
      </c>
      <c r="AH268" s="38" t="str">
        <f t="shared" si="90"/>
        <v>Action cloturée</v>
      </c>
      <c r="AI268" s="29"/>
      <c r="AJ268" s="18">
        <v>42117</v>
      </c>
      <c r="AK268" s="9" t="s">
        <v>740</v>
      </c>
      <c r="AL268" s="18">
        <v>42124</v>
      </c>
      <c r="AM268" s="31">
        <f t="shared" si="75"/>
        <v>6</v>
      </c>
      <c r="AP268" s="31" t="e">
        <f>COUNTIF(#REF!,FALSE)</f>
        <v>#REF!</v>
      </c>
      <c r="AQ268">
        <f t="shared" si="89"/>
        <v>2</v>
      </c>
    </row>
    <row r="269" spans="1:43" ht="22.9" customHeight="1">
      <c r="A269" s="13">
        <v>88</v>
      </c>
      <c r="B269" s="6">
        <v>42117</v>
      </c>
      <c r="C269" s="7">
        <f t="shared" si="83"/>
        <v>4</v>
      </c>
      <c r="D269" s="7">
        <f t="shared" si="82"/>
        <v>2015</v>
      </c>
      <c r="E269" s="92">
        <v>1091058</v>
      </c>
      <c r="F269" s="14">
        <v>34269</v>
      </c>
      <c r="G269" s="15">
        <v>35898</v>
      </c>
      <c r="H269" s="15" t="s">
        <v>94</v>
      </c>
      <c r="I269" s="14" t="s">
        <v>276</v>
      </c>
      <c r="J269" s="14" t="s">
        <v>90</v>
      </c>
      <c r="K269" s="15" t="s">
        <v>765</v>
      </c>
      <c r="L269" s="9" t="s">
        <v>766</v>
      </c>
      <c r="M269" s="36">
        <v>1000</v>
      </c>
      <c r="N269" s="16">
        <v>75000</v>
      </c>
      <c r="O269" s="16">
        <v>16500</v>
      </c>
      <c r="P269" s="77">
        <f t="shared" si="87"/>
        <v>1.3333333333333333</v>
      </c>
      <c r="Q269" s="17">
        <v>2.0833333333333332E-2</v>
      </c>
      <c r="R269" s="17" t="s">
        <v>767</v>
      </c>
      <c r="S269" s="42" t="s">
        <v>768</v>
      </c>
      <c r="T269" s="242" t="s">
        <v>25</v>
      </c>
      <c r="U269" s="10" t="str">
        <f t="shared" si="80"/>
        <v>C</v>
      </c>
      <c r="V269" s="11" t="str">
        <f>VLOOKUP(T269,Codes!A$9:B$52,2,FALSE)</f>
        <v>Mauvaise impression sur le produit</v>
      </c>
      <c r="W269" s="11"/>
      <c r="X269" s="11"/>
      <c r="Y269" s="11"/>
      <c r="Z269" s="11"/>
      <c r="AA269" s="81">
        <v>1</v>
      </c>
      <c r="AB269" s="37" t="str">
        <f t="shared" si="91"/>
        <v>faible</v>
      </c>
      <c r="AC269" s="37" t="str">
        <f t="shared" si="84"/>
        <v>faible</v>
      </c>
      <c r="AD269" s="37" t="str">
        <f t="shared" si="92"/>
        <v>Faible</v>
      </c>
      <c r="AE269" s="98" t="str">
        <f t="shared" si="85"/>
        <v>2</v>
      </c>
      <c r="AF269" s="261">
        <f t="shared" si="88"/>
        <v>2</v>
      </c>
      <c r="AG269" s="250" t="str">
        <f t="shared" si="86"/>
        <v>20151091058C9</v>
      </c>
      <c r="AH269" s="38" t="str">
        <f t="shared" si="90"/>
        <v>Action cloturée</v>
      </c>
      <c r="AI269" s="29"/>
      <c r="AJ269" s="18">
        <v>42117</v>
      </c>
      <c r="AK269" s="9" t="s">
        <v>773</v>
      </c>
      <c r="AL269" s="18">
        <v>42124</v>
      </c>
      <c r="AM269" s="31">
        <f t="shared" si="75"/>
        <v>6</v>
      </c>
      <c r="AP269" s="31" t="e">
        <f>COUNTIF(#REF!,FALSE)</f>
        <v>#REF!</v>
      </c>
      <c r="AQ269">
        <f t="shared" si="89"/>
        <v>2</v>
      </c>
    </row>
    <row r="270" spans="1:43" ht="24" customHeight="1">
      <c r="A270" s="13">
        <v>89</v>
      </c>
      <c r="B270" s="6">
        <v>42118</v>
      </c>
      <c r="C270" s="7">
        <f t="shared" si="83"/>
        <v>4</v>
      </c>
      <c r="D270" s="7">
        <f t="shared" si="82"/>
        <v>2015</v>
      </c>
      <c r="E270" s="92">
        <v>1058083</v>
      </c>
      <c r="F270" s="14">
        <v>35997</v>
      </c>
      <c r="G270" s="15">
        <v>37511</v>
      </c>
      <c r="H270" s="15" t="s">
        <v>1138</v>
      </c>
      <c r="I270" s="14" t="s">
        <v>167</v>
      </c>
      <c r="J270" s="14" t="s">
        <v>103</v>
      </c>
      <c r="K270" s="15" t="s">
        <v>770</v>
      </c>
      <c r="L270" s="9" t="s">
        <v>769</v>
      </c>
      <c r="M270" s="36">
        <v>50</v>
      </c>
      <c r="N270" s="16">
        <v>14000</v>
      </c>
      <c r="O270" s="16">
        <v>9000</v>
      </c>
      <c r="P270" s="77">
        <f t="shared" si="87"/>
        <v>0.35714285714285715</v>
      </c>
      <c r="Q270" s="17">
        <v>6.9444444444444441E-3</v>
      </c>
      <c r="R270" s="17">
        <v>6.9444444444444441E-3</v>
      </c>
      <c r="S270" s="42" t="s">
        <v>771</v>
      </c>
      <c r="T270" s="242" t="s">
        <v>28</v>
      </c>
      <c r="U270" s="10" t="str">
        <f t="shared" si="80"/>
        <v>B</v>
      </c>
      <c r="V270" s="11" t="str">
        <f>VLOOKUP(T270,Codes!A$9:B$52,2,FALSE)</f>
        <v>Produit inadapté au processus</v>
      </c>
      <c r="W270" s="11"/>
      <c r="X270" s="11"/>
      <c r="Y270" s="11"/>
      <c r="Z270" s="11"/>
      <c r="AA270" s="81">
        <v>1</v>
      </c>
      <c r="AB270" s="37" t="str">
        <f t="shared" si="91"/>
        <v>faible</v>
      </c>
      <c r="AC270" s="37" t="str">
        <f t="shared" si="84"/>
        <v>faible</v>
      </c>
      <c r="AD270" s="37" t="str">
        <f t="shared" si="92"/>
        <v>Faible</v>
      </c>
      <c r="AE270" s="98" t="str">
        <f t="shared" si="85"/>
        <v>2</v>
      </c>
      <c r="AF270" s="261">
        <f t="shared" si="88"/>
        <v>1</v>
      </c>
      <c r="AG270" s="250" t="str">
        <f t="shared" si="86"/>
        <v>20151058083B2</v>
      </c>
      <c r="AH270" s="38" t="str">
        <f t="shared" si="90"/>
        <v>Action cloturée</v>
      </c>
      <c r="AI270" s="29"/>
      <c r="AJ270" s="18">
        <v>42118</v>
      </c>
      <c r="AK270" s="9" t="s">
        <v>772</v>
      </c>
      <c r="AL270" s="18">
        <v>42124</v>
      </c>
      <c r="AM270" s="31">
        <f t="shared" si="75"/>
        <v>5</v>
      </c>
      <c r="AP270" s="31" t="e">
        <f>COUNTIF(#REF!,FALSE)</f>
        <v>#REF!</v>
      </c>
      <c r="AQ270">
        <f t="shared" si="89"/>
        <v>1</v>
      </c>
    </row>
    <row r="271" spans="1:43" ht="24" customHeight="1">
      <c r="A271" s="13">
        <v>90</v>
      </c>
      <c r="B271" s="6">
        <v>42122</v>
      </c>
      <c r="C271" s="7">
        <f t="shared" si="83"/>
        <v>4</v>
      </c>
      <c r="D271" s="7">
        <f t="shared" si="82"/>
        <v>2015</v>
      </c>
      <c r="E271" s="92">
        <v>1058582</v>
      </c>
      <c r="F271" s="14">
        <v>32722</v>
      </c>
      <c r="G271" s="15">
        <v>33757</v>
      </c>
      <c r="H271" s="15" t="s">
        <v>46</v>
      </c>
      <c r="I271" s="14" t="s">
        <v>91</v>
      </c>
      <c r="J271" s="14" t="s">
        <v>90</v>
      </c>
      <c r="K271" s="15" t="s">
        <v>363</v>
      </c>
      <c r="L271" s="9" t="s">
        <v>383</v>
      </c>
      <c r="M271" s="36">
        <v>1</v>
      </c>
      <c r="N271" s="16">
        <v>414</v>
      </c>
      <c r="O271" s="16">
        <v>14</v>
      </c>
      <c r="P271" s="77">
        <f t="shared" si="87"/>
        <v>0.24154589371980678</v>
      </c>
      <c r="Q271" s="17">
        <v>6.9444444444444441E-3</v>
      </c>
      <c r="R271" s="17">
        <v>6.9444444444444441E-3</v>
      </c>
      <c r="S271" s="82" t="s">
        <v>747</v>
      </c>
      <c r="T271" s="242" t="s">
        <v>38</v>
      </c>
      <c r="U271" s="10" t="str">
        <f t="shared" si="80"/>
        <v>A</v>
      </c>
      <c r="V271" s="11" t="str">
        <f>VLOOKUP(T271,Codes!A$9:B$52,2,FALSE)</f>
        <v>Produit inadapté au processus (tension ruban, etc…)</v>
      </c>
      <c r="W271" s="11"/>
      <c r="X271" s="11"/>
      <c r="Y271" s="11"/>
      <c r="Z271" s="11"/>
      <c r="AA271" s="81">
        <v>1</v>
      </c>
      <c r="AB271" s="37" t="str">
        <f t="shared" si="91"/>
        <v>faible</v>
      </c>
      <c r="AC271" s="37" t="str">
        <f t="shared" si="84"/>
        <v>faible</v>
      </c>
      <c r="AD271" s="37" t="str">
        <f t="shared" si="92"/>
        <v>Faible</v>
      </c>
      <c r="AE271" s="98" t="str">
        <f t="shared" si="85"/>
        <v>2</v>
      </c>
      <c r="AF271" s="261">
        <f t="shared" si="88"/>
        <v>9</v>
      </c>
      <c r="AG271" s="250" t="str">
        <f t="shared" si="86"/>
        <v>20151058582A8</v>
      </c>
      <c r="AH271" s="38" t="str">
        <f t="shared" si="90"/>
        <v>Action cloturée</v>
      </c>
      <c r="AI271" s="29"/>
      <c r="AJ271" s="18">
        <v>42122</v>
      </c>
      <c r="AK271" s="9" t="s">
        <v>792</v>
      </c>
      <c r="AL271" s="18">
        <v>42185</v>
      </c>
      <c r="AM271" s="31">
        <f t="shared" si="75"/>
        <v>46</v>
      </c>
      <c r="AP271" s="31" t="e">
        <f>COUNTIF(#REF!,FALSE)</f>
        <v>#REF!</v>
      </c>
      <c r="AQ271">
        <f t="shared" si="89"/>
        <v>9</v>
      </c>
    </row>
    <row r="272" spans="1:43" ht="34.15" customHeight="1">
      <c r="A272" s="13">
        <v>91</v>
      </c>
      <c r="B272" s="6">
        <v>42129</v>
      </c>
      <c r="C272" s="7">
        <f t="shared" si="83"/>
        <v>5</v>
      </c>
      <c r="D272" s="7">
        <f t="shared" ref="D272:D282" si="93">YEAR(B272)</f>
        <v>2015</v>
      </c>
      <c r="E272" s="92">
        <v>1327730</v>
      </c>
      <c r="F272" s="14">
        <v>37324</v>
      </c>
      <c r="G272" s="15">
        <v>39414</v>
      </c>
      <c r="H272" s="15" t="s">
        <v>1138</v>
      </c>
      <c r="I272" s="15" t="s">
        <v>410</v>
      </c>
      <c r="J272" s="14" t="s">
        <v>90</v>
      </c>
      <c r="K272" s="15" t="s">
        <v>572</v>
      </c>
      <c r="L272" s="9" t="s">
        <v>793</v>
      </c>
      <c r="M272" s="36">
        <v>500</v>
      </c>
      <c r="N272" s="16">
        <v>50000</v>
      </c>
      <c r="O272" s="16">
        <v>34000</v>
      </c>
      <c r="P272" s="77">
        <f t="shared" si="87"/>
        <v>1</v>
      </c>
      <c r="Q272" s="17">
        <v>3.472222222222222E-3</v>
      </c>
      <c r="R272" s="17">
        <v>6.9444444444444441E-3</v>
      </c>
      <c r="S272" s="42" t="s">
        <v>794</v>
      </c>
      <c r="T272" s="242" t="s">
        <v>72</v>
      </c>
      <c r="U272" s="10" t="str">
        <f>+LEFT(T272,1)</f>
        <v>B</v>
      </c>
      <c r="V272" s="11" t="str">
        <f>VLOOKUP(T272,Codes!A$9:B$52,2,FALSE)</f>
        <v>Plusieurs référence mélangées dans un même carton</v>
      </c>
      <c r="W272" s="11"/>
      <c r="X272" s="11"/>
      <c r="Y272" s="11"/>
      <c r="Z272" s="11"/>
      <c r="AA272" s="81">
        <v>1</v>
      </c>
      <c r="AB272" s="37" t="str">
        <f>IF((AA272)&lt;=2,"faible","fort")</f>
        <v>faible</v>
      </c>
      <c r="AC272" s="37" t="str">
        <f t="shared" si="84"/>
        <v>faible</v>
      </c>
      <c r="AD272" s="37" t="str">
        <f>IF(AND(AB272="Faible",AC272="Faible"),"Faible",IF(AND(AB272="Faible",AC272="Faible"),"Fort",IF(AND(AB272="Faible",AC272="Fort"),"Faible",IF(AND(AB272="Faible",AC272="Fort"),"Fort",IF(AND(AB272="Fort",AC272="Faible"),"Fort",IF(AND(AB272="Fort",AC272="Faible"),"Fort",IF(AND(AB272="Fort",AC272="Fort"),"Fort","Fort")))))))</f>
        <v>Faible</v>
      </c>
      <c r="AE272" s="98" t="str">
        <f>IF(AD272="Faible", "2", IF(AD272="Fort","5"))</f>
        <v>2</v>
      </c>
      <c r="AF272" s="261">
        <f t="shared" si="88"/>
        <v>1</v>
      </c>
      <c r="AG272" s="250" t="str">
        <f t="shared" si="86"/>
        <v>20151327730B6</v>
      </c>
      <c r="AH272" s="38" t="str">
        <f t="shared" si="90"/>
        <v>Action cloturée</v>
      </c>
      <c r="AI272" s="29"/>
      <c r="AJ272" s="18">
        <v>42129</v>
      </c>
      <c r="AK272" s="9" t="s">
        <v>792</v>
      </c>
      <c r="AL272" s="18">
        <v>42134</v>
      </c>
      <c r="AM272" s="31">
        <f t="shared" si="75"/>
        <v>4</v>
      </c>
      <c r="AP272" s="31" t="e">
        <f>COUNTIF(#REF!,FALSE)</f>
        <v>#REF!</v>
      </c>
      <c r="AQ272">
        <f t="shared" si="89"/>
        <v>1</v>
      </c>
    </row>
    <row r="273" spans="1:43" ht="22.9" customHeight="1">
      <c r="A273" s="13">
        <v>92</v>
      </c>
      <c r="B273" s="6">
        <v>42127</v>
      </c>
      <c r="C273" s="7">
        <f t="shared" si="83"/>
        <v>5</v>
      </c>
      <c r="D273" s="14">
        <f t="shared" si="93"/>
        <v>2015</v>
      </c>
      <c r="E273" s="92">
        <v>1058037</v>
      </c>
      <c r="F273" s="7">
        <v>37809</v>
      </c>
      <c r="G273" s="7">
        <v>39344</v>
      </c>
      <c r="H273" s="15" t="s">
        <v>1647</v>
      </c>
      <c r="I273" s="14" t="s">
        <v>167</v>
      </c>
      <c r="J273" s="15" t="s">
        <v>103</v>
      </c>
      <c r="K273" s="15" t="s">
        <v>167</v>
      </c>
      <c r="L273" s="84" t="s">
        <v>256</v>
      </c>
      <c r="M273" s="14">
        <v>92</v>
      </c>
      <c r="N273" s="15">
        <v>200000</v>
      </c>
      <c r="O273" s="9">
        <v>81994</v>
      </c>
      <c r="P273" s="77">
        <f t="shared" si="87"/>
        <v>4.5999999999999999E-2</v>
      </c>
      <c r="Q273" s="17">
        <v>6.9444444444444441E-3</v>
      </c>
      <c r="R273" s="17">
        <v>1.3888888888888888E-2</v>
      </c>
      <c r="S273" s="83" t="s">
        <v>795</v>
      </c>
      <c r="T273" s="242" t="s">
        <v>22</v>
      </c>
      <c r="U273" s="17" t="str">
        <f>+LEFT(T273,1)</f>
        <v>C</v>
      </c>
      <c r="V273" s="11" t="str">
        <f>VLOOKUP(T273,Codes!A$9:B$52,2,FALSE)</f>
        <v xml:space="preserve">Absence ou manque de colle sur le produit </v>
      </c>
      <c r="W273" s="11"/>
      <c r="X273" s="11"/>
      <c r="Y273" s="11"/>
      <c r="Z273" s="11"/>
      <c r="AA273" s="81">
        <v>1</v>
      </c>
      <c r="AB273" s="37" t="str">
        <f t="shared" ref="AB273:AB278" si="94">IF((AA273)&lt;=2,"faible","fort")</f>
        <v>faible</v>
      </c>
      <c r="AC273" s="37" t="str">
        <f t="shared" si="84"/>
        <v>faible</v>
      </c>
      <c r="AD273" s="37" t="str">
        <f t="shared" ref="AD273:AD278" si="95">IF(AND(AB273="Faible",AC273="Faible"),"Faible",IF(AND(AB273="Faible",AC273="Faible"),"Fort",IF(AND(AB273="Faible",AC273="Fort"),"Faible",IF(AND(AB273="Faible",AC273="Fort"),"Fort",IF(AND(AB273="Fort",AC273="Faible"),"Fort",IF(AND(AB273="Fort",AC273="Faible"),"Fort",IF(AND(AB273="Fort",AC273="Fort"),"Fort","Fort")))))))</f>
        <v>Faible</v>
      </c>
      <c r="AE273" s="98" t="str">
        <f t="shared" ref="AE273:AE278" si="96">IF(AD273="Faible", "2", IF(AD273="Fort","5"))</f>
        <v>2</v>
      </c>
      <c r="AF273" s="261">
        <f t="shared" si="88"/>
        <v>2</v>
      </c>
      <c r="AG273" s="250" t="str">
        <f t="shared" si="86"/>
        <v>20151058037C4</v>
      </c>
      <c r="AH273" s="38" t="str">
        <f t="shared" si="90"/>
        <v>Action cloturée</v>
      </c>
      <c r="AI273" s="204"/>
      <c r="AJ273" s="18">
        <v>42130</v>
      </c>
      <c r="AK273" s="38" t="s">
        <v>396</v>
      </c>
      <c r="AL273" s="18">
        <v>42124</v>
      </c>
      <c r="AM273" s="31">
        <f t="shared" ref="AM273:AM336" si="97">IF(AL273&lt;&gt;0,NETWORKDAYS(B273,AL273),"")</f>
        <v>-2</v>
      </c>
      <c r="AN273" s="31"/>
      <c r="AP273" s="31" t="e">
        <f>COUNTIF(#REF!,FALSE)</f>
        <v>#REF!</v>
      </c>
      <c r="AQ273">
        <f t="shared" si="89"/>
        <v>2</v>
      </c>
    </row>
    <row r="274" spans="1:43" ht="88.5" customHeight="1">
      <c r="A274" s="13">
        <v>93</v>
      </c>
      <c r="B274" s="6">
        <v>42128</v>
      </c>
      <c r="C274" s="7">
        <f t="shared" si="83"/>
        <v>5</v>
      </c>
      <c r="D274" s="13">
        <f t="shared" si="93"/>
        <v>2015</v>
      </c>
      <c r="E274" s="92">
        <v>0</v>
      </c>
      <c r="F274" s="7">
        <v>39006</v>
      </c>
      <c r="G274" s="7">
        <v>40512</v>
      </c>
      <c r="H274" s="15" t="s">
        <v>1143</v>
      </c>
      <c r="I274" s="14" t="s">
        <v>158</v>
      </c>
      <c r="J274" s="15" t="s">
        <v>103</v>
      </c>
      <c r="K274" s="15" t="s">
        <v>159</v>
      </c>
      <c r="L274" s="14" t="s">
        <v>796</v>
      </c>
      <c r="M274" s="14">
        <v>3232</v>
      </c>
      <c r="N274" s="15">
        <v>3232</v>
      </c>
      <c r="O274" s="9">
        <v>3232</v>
      </c>
      <c r="P274" s="77">
        <f t="shared" si="87"/>
        <v>1</v>
      </c>
      <c r="Q274" s="17">
        <v>1.3888888888888888E-2</v>
      </c>
      <c r="R274" s="17">
        <v>1.3888888888888888E-2</v>
      </c>
      <c r="S274" s="77" t="s">
        <v>797</v>
      </c>
      <c r="T274" s="242" t="s">
        <v>32</v>
      </c>
      <c r="U274" s="17" t="str">
        <f>+LEFT(T274,1)</f>
        <v>C</v>
      </c>
      <c r="V274" s="11" t="str">
        <f>VLOOKUP(T274,Codes!A$9:B$52,2,FALSE)</f>
        <v>produit déchiré, abimé dans l'emballage.</v>
      </c>
      <c r="W274" s="11"/>
      <c r="X274" s="11"/>
      <c r="Y274" s="11"/>
      <c r="Z274" s="11"/>
      <c r="AA274" s="81">
        <v>3</v>
      </c>
      <c r="AB274" s="37" t="str">
        <f t="shared" si="94"/>
        <v>fort</v>
      </c>
      <c r="AC274" s="37" t="str">
        <f t="shared" si="84"/>
        <v>faible</v>
      </c>
      <c r="AD274" s="37" t="str">
        <f t="shared" si="95"/>
        <v>Fort</v>
      </c>
      <c r="AE274" s="98" t="str">
        <f t="shared" si="96"/>
        <v>5</v>
      </c>
      <c r="AF274" s="261">
        <f t="shared" si="88"/>
        <v>1</v>
      </c>
      <c r="AG274" s="250" t="str">
        <f t="shared" si="86"/>
        <v>20150C7</v>
      </c>
      <c r="AH274" s="38" t="str">
        <f t="shared" si="90"/>
        <v>Action cloturée</v>
      </c>
      <c r="AI274" s="204"/>
      <c r="AJ274" s="18">
        <v>42130</v>
      </c>
      <c r="AK274" s="85" t="s">
        <v>798</v>
      </c>
      <c r="AL274" s="86">
        <v>42130</v>
      </c>
      <c r="AM274" s="31">
        <f t="shared" si="97"/>
        <v>3</v>
      </c>
      <c r="AN274" s="31"/>
      <c r="AP274" s="31" t="e">
        <f>COUNTIF(#REF!,FALSE)</f>
        <v>#REF!</v>
      </c>
      <c r="AQ274">
        <f t="shared" si="89"/>
        <v>1</v>
      </c>
    </row>
    <row r="275" spans="1:43" ht="163.15" customHeight="1">
      <c r="A275" s="13">
        <v>94</v>
      </c>
      <c r="B275" s="6">
        <v>42130</v>
      </c>
      <c r="C275" s="7">
        <f t="shared" si="83"/>
        <v>5</v>
      </c>
      <c r="D275" s="13">
        <f t="shared" si="93"/>
        <v>2015</v>
      </c>
      <c r="E275" s="92">
        <v>1325836</v>
      </c>
      <c r="F275" s="7">
        <v>37735</v>
      </c>
      <c r="G275" s="7">
        <v>39258</v>
      </c>
      <c r="H275" s="15" t="s">
        <v>1138</v>
      </c>
      <c r="I275" s="14" t="s">
        <v>167</v>
      </c>
      <c r="J275" s="15" t="s">
        <v>103</v>
      </c>
      <c r="K275" s="15"/>
      <c r="L275" s="14" t="s">
        <v>484</v>
      </c>
      <c r="M275" s="14">
        <v>3600</v>
      </c>
      <c r="N275" s="15">
        <v>50000</v>
      </c>
      <c r="O275" s="9">
        <v>40000</v>
      </c>
      <c r="P275" s="77">
        <f t="shared" si="87"/>
        <v>7.2</v>
      </c>
      <c r="Q275" s="17">
        <v>4.1666666666666664E-2</v>
      </c>
      <c r="R275" s="17">
        <v>4.1666666666666664E-2</v>
      </c>
      <c r="S275" s="87" t="s">
        <v>799</v>
      </c>
      <c r="T275" s="242" t="s">
        <v>30</v>
      </c>
      <c r="U275" s="17" t="str">
        <f>+LEFT(T275,1)</f>
        <v>C</v>
      </c>
      <c r="V275" s="11" t="str">
        <f>VLOOKUP(T275,Codes!A$9:B$52,2,FALSE)</f>
        <v>Les documents d'accompagnement sont déformés</v>
      </c>
      <c r="W275" s="11"/>
      <c r="X275" s="11"/>
      <c r="Y275" s="11"/>
      <c r="Z275" s="11"/>
      <c r="AA275" s="81">
        <v>5</v>
      </c>
      <c r="AB275" s="37" t="str">
        <f t="shared" si="94"/>
        <v>fort</v>
      </c>
      <c r="AC275" s="37" t="str">
        <f t="shared" si="84"/>
        <v>fort</v>
      </c>
      <c r="AD275" s="37" t="str">
        <f t="shared" si="95"/>
        <v>Fort</v>
      </c>
      <c r="AE275" s="98" t="str">
        <f t="shared" si="96"/>
        <v>5</v>
      </c>
      <c r="AF275" s="261">
        <f t="shared" si="88"/>
        <v>1</v>
      </c>
      <c r="AG275" s="250" t="str">
        <f t="shared" si="86"/>
        <v>20151325836C2</v>
      </c>
      <c r="AH275" s="89" t="str">
        <f t="shared" si="90"/>
        <v>Action cloturée</v>
      </c>
      <c r="AI275" s="29" t="s">
        <v>800</v>
      </c>
      <c r="AJ275" s="18">
        <v>42131</v>
      </c>
      <c r="AK275" s="88" t="s">
        <v>823</v>
      </c>
      <c r="AL275" s="86">
        <v>42153</v>
      </c>
      <c r="AM275" s="31">
        <f t="shared" si="97"/>
        <v>18</v>
      </c>
      <c r="AN275" s="31"/>
      <c r="AP275" s="31" t="e">
        <f>COUNTIF(#REF!,FALSE)</f>
        <v>#REF!</v>
      </c>
      <c r="AQ275">
        <f t="shared" si="89"/>
        <v>1</v>
      </c>
    </row>
    <row r="276" spans="1:43" ht="38.25" customHeight="1">
      <c r="A276" s="13">
        <v>95</v>
      </c>
      <c r="B276" s="6">
        <v>42130</v>
      </c>
      <c r="C276" s="7">
        <f t="shared" si="83"/>
        <v>5</v>
      </c>
      <c r="D276" s="7">
        <f>YEAR(B276)</f>
        <v>2015</v>
      </c>
      <c r="E276" s="92">
        <v>1159118</v>
      </c>
      <c r="F276" s="14">
        <v>39081</v>
      </c>
      <c r="G276" s="15">
        <v>40579</v>
      </c>
      <c r="H276" s="15" t="s">
        <v>1143</v>
      </c>
      <c r="I276" s="14" t="s">
        <v>158</v>
      </c>
      <c r="J276" s="14" t="s">
        <v>103</v>
      </c>
      <c r="K276" s="15" t="s">
        <v>159</v>
      </c>
      <c r="L276" s="9" t="s">
        <v>677</v>
      </c>
      <c r="M276" s="36">
        <v>2232</v>
      </c>
      <c r="N276" s="16">
        <v>2232</v>
      </c>
      <c r="O276" s="16">
        <v>2232</v>
      </c>
      <c r="P276" s="77">
        <f t="shared" si="87"/>
        <v>1</v>
      </c>
      <c r="Q276" s="17">
        <v>1.0416666666666666E-2</v>
      </c>
      <c r="R276" s="17">
        <v>1.0416666666666666E-2</v>
      </c>
      <c r="S276" s="42" t="s">
        <v>801</v>
      </c>
      <c r="T276" s="242" t="s">
        <v>86</v>
      </c>
      <c r="U276" s="10" t="str">
        <f>+LEFT(T276,1)</f>
        <v>C</v>
      </c>
      <c r="V276" s="11" t="str">
        <f>VLOOKUP(T276,Codes!A$9:B$52,2,FALSE)</f>
        <v>Quantité livrée non conforme au document.</v>
      </c>
      <c r="W276" s="11"/>
      <c r="X276" s="11"/>
      <c r="Y276" s="11"/>
      <c r="Z276" s="11"/>
      <c r="AA276" s="81">
        <v>1</v>
      </c>
      <c r="AB276" s="37" t="str">
        <f t="shared" si="94"/>
        <v>faible</v>
      </c>
      <c r="AC276" s="37" t="str">
        <f t="shared" si="84"/>
        <v>faible</v>
      </c>
      <c r="AD276" s="37" t="str">
        <f t="shared" si="95"/>
        <v>Faible</v>
      </c>
      <c r="AE276" s="98" t="str">
        <f t="shared" si="96"/>
        <v>2</v>
      </c>
      <c r="AF276" s="261">
        <f t="shared" si="88"/>
        <v>3</v>
      </c>
      <c r="AG276" s="250" t="str">
        <f t="shared" si="86"/>
        <v>20151159118C11</v>
      </c>
      <c r="AH276" s="38" t="str">
        <f t="shared" si="90"/>
        <v>Action cloturée</v>
      </c>
      <c r="AI276" s="29"/>
      <c r="AJ276" s="18">
        <v>42143</v>
      </c>
      <c r="AK276" s="34"/>
      <c r="AL276" s="18">
        <v>42144</v>
      </c>
      <c r="AM276" s="31">
        <f t="shared" si="97"/>
        <v>11</v>
      </c>
      <c r="AN276" s="31"/>
      <c r="AP276" s="31" t="e">
        <f>COUNTIF(#REF!,FALSE)</f>
        <v>#REF!</v>
      </c>
      <c r="AQ276">
        <f t="shared" si="89"/>
        <v>3</v>
      </c>
    </row>
    <row r="277" spans="1:43" ht="38.25" customHeight="1">
      <c r="A277" s="13">
        <v>96</v>
      </c>
      <c r="B277" s="6">
        <v>42135</v>
      </c>
      <c r="C277" s="7">
        <f t="shared" si="83"/>
        <v>5</v>
      </c>
      <c r="D277" s="7">
        <f t="shared" si="93"/>
        <v>2015</v>
      </c>
      <c r="E277" s="92">
        <v>1058221</v>
      </c>
      <c r="F277" s="14">
        <v>30684</v>
      </c>
      <c r="G277" s="15">
        <v>32094</v>
      </c>
      <c r="H277" s="15" t="s">
        <v>94</v>
      </c>
      <c r="I277" s="14" t="s">
        <v>1340</v>
      </c>
      <c r="J277" s="14" t="s">
        <v>90</v>
      </c>
      <c r="K277" s="15" t="s">
        <v>802</v>
      </c>
      <c r="L277" s="9" t="s">
        <v>803</v>
      </c>
      <c r="M277" s="36">
        <v>472</v>
      </c>
      <c r="N277" s="16">
        <v>275000</v>
      </c>
      <c r="O277" s="16">
        <v>97500</v>
      </c>
      <c r="P277" s="77">
        <f t="shared" si="87"/>
        <v>0.17163636363636364</v>
      </c>
      <c r="Q277" s="17">
        <v>6.25E-2</v>
      </c>
      <c r="R277" s="17">
        <v>3.4722222222222224E-2</v>
      </c>
      <c r="S277" s="42" t="s">
        <v>804</v>
      </c>
      <c r="T277" s="242" t="s">
        <v>33</v>
      </c>
      <c r="U277" s="10" t="str">
        <f t="shared" si="80"/>
        <v>A</v>
      </c>
      <c r="V277" s="11" t="str">
        <f>VLOOKUP(T277,Codes!A$9:B$52,2,FALSE)</f>
        <v>Mauvaise dépose du complexe etiquette.</v>
      </c>
      <c r="W277" s="11"/>
      <c r="X277" s="11"/>
      <c r="Y277" s="11"/>
      <c r="Z277" s="11"/>
      <c r="AA277" s="81">
        <v>5</v>
      </c>
      <c r="AB277" s="37" t="str">
        <f t="shared" si="94"/>
        <v>fort</v>
      </c>
      <c r="AC277" s="37" t="str">
        <f t="shared" si="84"/>
        <v>faible</v>
      </c>
      <c r="AD277" s="37" t="str">
        <f t="shared" si="95"/>
        <v>Fort</v>
      </c>
      <c r="AE277" s="98" t="str">
        <f t="shared" si="96"/>
        <v>5</v>
      </c>
      <c r="AF277" s="261">
        <f t="shared" si="88"/>
        <v>1</v>
      </c>
      <c r="AG277" s="250" t="str">
        <f t="shared" si="86"/>
        <v>20151058221A7</v>
      </c>
      <c r="AH277" s="38" t="str">
        <f t="shared" si="90"/>
        <v>Tri par agence d'intérim et/ou fournisseur et FDNQ</v>
      </c>
      <c r="AI277" s="29"/>
      <c r="AJ277" s="18">
        <v>42143</v>
      </c>
      <c r="AK277" s="34" t="s">
        <v>805</v>
      </c>
      <c r="AL277" s="18"/>
      <c r="AM277" s="31" t="str">
        <f t="shared" si="97"/>
        <v/>
      </c>
      <c r="AN277" s="31"/>
      <c r="AP277" s="31" t="e">
        <f>COUNTIF(#REF!,FALSE)</f>
        <v>#REF!</v>
      </c>
      <c r="AQ277">
        <f t="shared" si="89"/>
        <v>1</v>
      </c>
    </row>
    <row r="278" spans="1:43" ht="33.75" customHeight="1">
      <c r="A278" s="13">
        <v>97</v>
      </c>
      <c r="B278" s="6">
        <v>42137</v>
      </c>
      <c r="C278" s="7">
        <f t="shared" si="83"/>
        <v>5</v>
      </c>
      <c r="D278" s="7">
        <f t="shared" si="93"/>
        <v>2015</v>
      </c>
      <c r="E278" s="92">
        <v>1058582</v>
      </c>
      <c r="F278" s="14">
        <v>32722</v>
      </c>
      <c r="G278" s="15">
        <v>33721</v>
      </c>
      <c r="H278" s="15" t="s">
        <v>46</v>
      </c>
      <c r="I278" s="14" t="s">
        <v>91</v>
      </c>
      <c r="J278" s="14" t="s">
        <v>90</v>
      </c>
      <c r="K278" s="15" t="s">
        <v>363</v>
      </c>
      <c r="L278" s="9" t="s">
        <v>383</v>
      </c>
      <c r="M278" s="36">
        <v>1</v>
      </c>
      <c r="N278" s="16">
        <v>36</v>
      </c>
      <c r="O278" s="16">
        <v>14</v>
      </c>
      <c r="P278" s="77">
        <f t="shared" si="87"/>
        <v>2.7777777777777777</v>
      </c>
      <c r="Q278" s="17">
        <v>6.9444444444444441E-3</v>
      </c>
      <c r="R278" s="17">
        <v>8.3333333333333329E-2</v>
      </c>
      <c r="S278" s="42" t="s">
        <v>806</v>
      </c>
      <c r="T278" s="242" t="s">
        <v>38</v>
      </c>
      <c r="U278" s="10" t="str">
        <f t="shared" si="80"/>
        <v>A</v>
      </c>
      <c r="V278" s="11" t="str">
        <f>VLOOKUP(T278,Codes!A$9:B$52,2,FALSE)</f>
        <v>Produit inadapté au processus (tension ruban, etc…)</v>
      </c>
      <c r="W278" s="11"/>
      <c r="X278" s="11"/>
      <c r="Y278" s="11"/>
      <c r="Z278" s="11"/>
      <c r="AA278" s="81">
        <v>3</v>
      </c>
      <c r="AB278" s="37" t="str">
        <f t="shared" si="94"/>
        <v>fort</v>
      </c>
      <c r="AC278" s="37" t="str">
        <f t="shared" si="84"/>
        <v>faible</v>
      </c>
      <c r="AD278" s="37" t="str">
        <f t="shared" si="95"/>
        <v>Fort</v>
      </c>
      <c r="AE278" s="98" t="str">
        <f t="shared" si="96"/>
        <v>5</v>
      </c>
      <c r="AF278" s="261">
        <f t="shared" si="88"/>
        <v>9</v>
      </c>
      <c r="AG278" s="250" t="str">
        <f t="shared" si="86"/>
        <v>20151058582A8</v>
      </c>
      <c r="AH278" s="38" t="str">
        <f t="shared" si="90"/>
        <v>Action cloturée</v>
      </c>
      <c r="AI278" s="29" t="s">
        <v>808</v>
      </c>
      <c r="AJ278" s="18">
        <v>42143</v>
      </c>
      <c r="AK278" s="9" t="s">
        <v>809</v>
      </c>
      <c r="AL278" s="18">
        <v>42154</v>
      </c>
      <c r="AM278" s="31">
        <f t="shared" si="97"/>
        <v>13</v>
      </c>
      <c r="AN278" s="31"/>
      <c r="AP278" s="31" t="e">
        <f>COUNTIF(#REF!,FALSE)</f>
        <v>#REF!</v>
      </c>
      <c r="AQ278">
        <f t="shared" si="89"/>
        <v>9</v>
      </c>
    </row>
    <row r="279" spans="1:43" ht="34.15" customHeight="1">
      <c r="A279" s="13">
        <v>98</v>
      </c>
      <c r="B279" s="6">
        <v>42137</v>
      </c>
      <c r="C279" s="7">
        <f t="shared" si="83"/>
        <v>5</v>
      </c>
      <c r="D279" s="7">
        <f t="shared" si="93"/>
        <v>2015</v>
      </c>
      <c r="E279" s="92">
        <v>1181386</v>
      </c>
      <c r="F279" s="14">
        <v>38789</v>
      </c>
      <c r="G279" s="15">
        <v>40572</v>
      </c>
      <c r="H279" s="15" t="s">
        <v>1138</v>
      </c>
      <c r="I279" s="15" t="s">
        <v>689</v>
      </c>
      <c r="J279" s="14" t="s">
        <v>90</v>
      </c>
      <c r="K279" s="15" t="s">
        <v>134</v>
      </c>
      <c r="L279" s="9" t="s">
        <v>749</v>
      </c>
      <c r="M279" s="36">
        <v>60000</v>
      </c>
      <c r="N279" s="16">
        <v>600000</v>
      </c>
      <c r="O279" s="16">
        <v>513500</v>
      </c>
      <c r="P279" s="77">
        <f t="shared" si="87"/>
        <v>1</v>
      </c>
      <c r="Q279" s="17">
        <v>1.0416666666666666E-2</v>
      </c>
      <c r="R279" s="17">
        <v>1.0416666666666666E-2</v>
      </c>
      <c r="S279" s="42" t="s">
        <v>807</v>
      </c>
      <c r="T279" s="242" t="s">
        <v>26</v>
      </c>
      <c r="U279" s="10" t="str">
        <f t="shared" ref="U279:U287" si="98">+LEFT(T279,1)</f>
        <v>C</v>
      </c>
      <c r="V279" s="11" t="str">
        <f>VLOOKUP(T279,Codes!A$9:B$52,2,FALSE)</f>
        <v>Conditionnement inadapté</v>
      </c>
      <c r="W279" s="11"/>
      <c r="X279" s="11"/>
      <c r="Y279" s="11"/>
      <c r="Z279" s="11"/>
      <c r="AA279" s="81">
        <v>1</v>
      </c>
      <c r="AB279" s="37" t="str">
        <f t="shared" ref="AB279:AB316" si="99">IF((AA279)&lt;=2,"faible","fort")</f>
        <v>faible</v>
      </c>
      <c r="AC279" s="37" t="str">
        <f t="shared" si="84"/>
        <v>faible</v>
      </c>
      <c r="AD279" s="37" t="str">
        <f t="shared" ref="AD279:AD324" si="100">IF(AND(AB279="Faible",AC279="Faible"),"Faible",IF(AND(AB279="Faible",AC279="Faible"),"Fort",IF(AND(AB279="Faible",AC279="Fort"),"Faible",IF(AND(AB279="Faible",AC279="Fort"),"Fort",IF(AND(AB279="Fort",AC279="Faible"),"Fort",IF(AND(AB279="Fort",AC279="Faible"),"Fort",IF(AND(AB279="Fort",AC279="Fort"),"Fort","Fort")))))))</f>
        <v>Faible</v>
      </c>
      <c r="AE279" s="98" t="str">
        <f t="shared" ref="AE279:AE324" si="101">IF(AD279="Faible", "2", IF(AD279="Fort","5"))</f>
        <v>2</v>
      </c>
      <c r="AF279" s="261">
        <f t="shared" si="88"/>
        <v>2</v>
      </c>
      <c r="AG279" s="250" t="str">
        <f t="shared" si="86"/>
        <v>20151181386C8</v>
      </c>
      <c r="AH279" s="38" t="str">
        <f t="shared" si="90"/>
        <v>Action cloturée</v>
      </c>
      <c r="AI279" s="29"/>
      <c r="AJ279" s="18">
        <v>42143</v>
      </c>
      <c r="AK279" s="9" t="s">
        <v>1341</v>
      </c>
      <c r="AL279" s="18">
        <v>42149</v>
      </c>
      <c r="AM279" s="31">
        <f t="shared" si="97"/>
        <v>9</v>
      </c>
      <c r="AN279" s="31"/>
      <c r="AP279" s="31" t="e">
        <f>COUNTIF(#REF!,FALSE)</f>
        <v>#REF!</v>
      </c>
      <c r="AQ279">
        <f t="shared" si="89"/>
        <v>2</v>
      </c>
    </row>
    <row r="280" spans="1:43" ht="114" customHeight="1">
      <c r="A280" s="13">
        <v>99</v>
      </c>
      <c r="B280" s="6">
        <v>42143</v>
      </c>
      <c r="C280" s="7">
        <f t="shared" si="83"/>
        <v>5</v>
      </c>
      <c r="D280" s="7">
        <f t="shared" si="93"/>
        <v>2015</v>
      </c>
      <c r="E280" s="92">
        <v>1314129</v>
      </c>
      <c r="F280" s="14">
        <v>37934</v>
      </c>
      <c r="G280" s="15">
        <v>40105</v>
      </c>
      <c r="H280" s="15" t="s">
        <v>1647</v>
      </c>
      <c r="I280" s="14" t="s">
        <v>276</v>
      </c>
      <c r="J280" s="14" t="s">
        <v>90</v>
      </c>
      <c r="K280" s="15" t="s">
        <v>118</v>
      </c>
      <c r="L280" s="9" t="s">
        <v>590</v>
      </c>
      <c r="M280" s="36">
        <v>4373</v>
      </c>
      <c r="N280" s="16">
        <v>19913</v>
      </c>
      <c r="O280" s="16">
        <v>15540</v>
      </c>
      <c r="P280" s="77">
        <f t="shared" si="87"/>
        <v>21.960528298096722</v>
      </c>
      <c r="Q280" s="17">
        <v>4.1666666666666664E-2</v>
      </c>
      <c r="R280" s="17">
        <v>6.25E-2</v>
      </c>
      <c r="S280" s="42" t="s">
        <v>811</v>
      </c>
      <c r="T280" s="242" t="s">
        <v>28</v>
      </c>
      <c r="U280" s="10" t="str">
        <f t="shared" si="98"/>
        <v>B</v>
      </c>
      <c r="V280" s="11" t="str">
        <f>VLOOKUP(T280,Codes!A$9:B$52,2,FALSE)</f>
        <v>Produit inadapté au processus</v>
      </c>
      <c r="W280" s="11"/>
      <c r="X280" s="11"/>
      <c r="Y280" s="11"/>
      <c r="Z280" s="11"/>
      <c r="AA280" s="81">
        <v>5</v>
      </c>
      <c r="AB280" s="37" t="str">
        <f t="shared" si="99"/>
        <v>fort</v>
      </c>
      <c r="AC280" s="37" t="str">
        <f t="shared" si="84"/>
        <v>fort</v>
      </c>
      <c r="AD280" s="37" t="str">
        <f t="shared" si="100"/>
        <v>Fort</v>
      </c>
      <c r="AE280" s="98" t="str">
        <f t="shared" si="101"/>
        <v>5</v>
      </c>
      <c r="AF280" s="261">
        <f t="shared" si="88"/>
        <v>1</v>
      </c>
      <c r="AG280" s="250" t="str">
        <f t="shared" si="86"/>
        <v>20151314129B2</v>
      </c>
      <c r="AH280" s="38" t="str">
        <f t="shared" si="90"/>
        <v>Action cloturée</v>
      </c>
      <c r="AI280" s="29"/>
      <c r="AJ280" s="18">
        <v>42143</v>
      </c>
      <c r="AK280" s="69" t="s">
        <v>810</v>
      </c>
      <c r="AL280" s="18">
        <v>42156</v>
      </c>
      <c r="AM280" s="31">
        <f t="shared" si="97"/>
        <v>10</v>
      </c>
      <c r="AN280" s="31"/>
      <c r="AP280" s="31" t="e">
        <f>COUNTIF(#REF!,FALSE)</f>
        <v>#REF!</v>
      </c>
      <c r="AQ280">
        <f t="shared" si="89"/>
        <v>1</v>
      </c>
    </row>
    <row r="281" spans="1:43" ht="68.45" customHeight="1">
      <c r="A281" s="13">
        <v>100</v>
      </c>
      <c r="B281" s="6">
        <v>42142</v>
      </c>
      <c r="C281" s="7">
        <f t="shared" si="83"/>
        <v>5</v>
      </c>
      <c r="D281" s="7">
        <f t="shared" si="93"/>
        <v>2015</v>
      </c>
      <c r="E281" s="92">
        <v>1079204</v>
      </c>
      <c r="F281" s="14">
        <v>37279</v>
      </c>
      <c r="G281" s="15">
        <v>38901</v>
      </c>
      <c r="H281" s="15" t="s">
        <v>46</v>
      </c>
      <c r="I281" s="14" t="s">
        <v>44</v>
      </c>
      <c r="J281" s="14" t="s">
        <v>90</v>
      </c>
      <c r="K281" s="15" t="s">
        <v>812</v>
      </c>
      <c r="L281" s="9" t="s">
        <v>285</v>
      </c>
      <c r="M281" s="36">
        <v>304</v>
      </c>
      <c r="N281" s="16">
        <v>200008</v>
      </c>
      <c r="O281" s="16">
        <v>199699</v>
      </c>
      <c r="P281" s="77">
        <f t="shared" si="87"/>
        <v>0.15199392024319028</v>
      </c>
      <c r="Q281" s="17">
        <v>6.25E-2</v>
      </c>
      <c r="R281" s="17">
        <v>0.125</v>
      </c>
      <c r="S281" s="42" t="s">
        <v>813</v>
      </c>
      <c r="T281" s="242" t="s">
        <v>28</v>
      </c>
      <c r="U281" s="10" t="str">
        <f t="shared" si="98"/>
        <v>B</v>
      </c>
      <c r="V281" s="11" t="str">
        <f>VLOOKUP(T281,Codes!A$9:B$52,2,FALSE)</f>
        <v>Produit inadapté au processus</v>
      </c>
      <c r="W281" s="11"/>
      <c r="X281" s="11"/>
      <c r="Y281" s="11"/>
      <c r="Z281" s="11"/>
      <c r="AA281" s="81">
        <v>5</v>
      </c>
      <c r="AB281" s="37" t="str">
        <f t="shared" si="99"/>
        <v>fort</v>
      </c>
      <c r="AC281" s="37" t="str">
        <f t="shared" si="84"/>
        <v>faible</v>
      </c>
      <c r="AD281" s="37" t="str">
        <f t="shared" si="100"/>
        <v>Fort</v>
      </c>
      <c r="AE281" s="98" t="str">
        <f t="shared" si="101"/>
        <v>5</v>
      </c>
      <c r="AF281" s="261">
        <f t="shared" si="88"/>
        <v>1</v>
      </c>
      <c r="AG281" s="250" t="str">
        <f t="shared" si="86"/>
        <v>20151079204B2</v>
      </c>
      <c r="AH281" s="38" t="str">
        <f t="shared" si="90"/>
        <v>Action cloturée</v>
      </c>
      <c r="AI281" s="91" t="s">
        <v>817</v>
      </c>
      <c r="AJ281" s="18">
        <v>42144</v>
      </c>
      <c r="AK281" s="90" t="s">
        <v>1342</v>
      </c>
      <c r="AL281" s="18">
        <v>42154</v>
      </c>
      <c r="AM281" s="31">
        <f t="shared" si="97"/>
        <v>10</v>
      </c>
      <c r="AN281" s="31"/>
      <c r="AP281" s="31" t="e">
        <f>COUNTIF(#REF!,FALSE)</f>
        <v>#REF!</v>
      </c>
      <c r="AQ281">
        <f t="shared" si="89"/>
        <v>1</v>
      </c>
    </row>
    <row r="282" spans="1:43" ht="57" customHeight="1">
      <c r="A282" s="13">
        <v>101</v>
      </c>
      <c r="B282" s="6">
        <v>42143</v>
      </c>
      <c r="C282" s="7">
        <f t="shared" si="83"/>
        <v>5</v>
      </c>
      <c r="D282" s="7">
        <f t="shared" si="93"/>
        <v>2015</v>
      </c>
      <c r="E282" s="92">
        <v>1117257</v>
      </c>
      <c r="F282" s="14">
        <v>9199</v>
      </c>
      <c r="G282" s="15">
        <v>110131</v>
      </c>
      <c r="H282" s="15" t="s">
        <v>46</v>
      </c>
      <c r="I282" s="14" t="s">
        <v>44</v>
      </c>
      <c r="J282" s="14" t="s">
        <v>90</v>
      </c>
      <c r="K282" s="15" t="s">
        <v>118</v>
      </c>
      <c r="L282" s="9" t="s">
        <v>814</v>
      </c>
      <c r="M282" s="36">
        <v>27</v>
      </c>
      <c r="N282" s="16">
        <v>8868</v>
      </c>
      <c r="O282" s="16">
        <v>5500</v>
      </c>
      <c r="P282" s="77">
        <f t="shared" si="87"/>
        <v>0.30446549391069011</v>
      </c>
      <c r="Q282" s="17">
        <v>6.9444444444444441E-3</v>
      </c>
      <c r="R282" s="17">
        <v>0.125</v>
      </c>
      <c r="S282" s="42" t="s">
        <v>815</v>
      </c>
      <c r="T282" s="242" t="s">
        <v>28</v>
      </c>
      <c r="U282" s="10" t="str">
        <f t="shared" si="98"/>
        <v>B</v>
      </c>
      <c r="V282" s="11" t="str">
        <f>VLOOKUP(T282,Codes!A$9:B$52,2,FALSE)</f>
        <v>Produit inadapté au processus</v>
      </c>
      <c r="W282" s="11"/>
      <c r="X282" s="11"/>
      <c r="Y282" s="11"/>
      <c r="Z282" s="11"/>
      <c r="AA282" s="81">
        <v>5</v>
      </c>
      <c r="AB282" s="37" t="str">
        <f t="shared" si="99"/>
        <v>fort</v>
      </c>
      <c r="AC282" s="37" t="str">
        <f t="shared" si="84"/>
        <v>faible</v>
      </c>
      <c r="AD282" s="37" t="str">
        <f t="shared" si="100"/>
        <v>Fort</v>
      </c>
      <c r="AE282" s="98" t="str">
        <f t="shared" si="101"/>
        <v>5</v>
      </c>
      <c r="AF282" s="261">
        <f t="shared" si="88"/>
        <v>1</v>
      </c>
      <c r="AG282" s="250" t="str">
        <f t="shared" si="86"/>
        <v>20151117257B2</v>
      </c>
      <c r="AH282" s="38" t="str">
        <f t="shared" si="90"/>
        <v>Action cloturée</v>
      </c>
      <c r="AI282" s="29"/>
      <c r="AJ282" s="18">
        <v>42144</v>
      </c>
      <c r="AK282" s="90" t="s">
        <v>816</v>
      </c>
      <c r="AL282" s="18">
        <v>42154</v>
      </c>
      <c r="AM282" s="31">
        <f t="shared" si="97"/>
        <v>9</v>
      </c>
      <c r="AN282" s="31"/>
      <c r="AP282" s="31" t="e">
        <f>COUNTIF(#REF!,FALSE)</f>
        <v>#REF!</v>
      </c>
      <c r="AQ282">
        <f t="shared" si="89"/>
        <v>1</v>
      </c>
    </row>
    <row r="283" spans="1:43" ht="24" customHeight="1">
      <c r="A283" s="13">
        <v>102</v>
      </c>
      <c r="B283" s="6">
        <v>42150</v>
      </c>
      <c r="C283" s="7">
        <f t="shared" si="83"/>
        <v>5</v>
      </c>
      <c r="D283" s="7">
        <f t="shared" ref="D283:D300" si="102">YEAR(B283)</f>
        <v>2015</v>
      </c>
      <c r="E283" s="92">
        <v>1058445</v>
      </c>
      <c r="F283" s="14">
        <v>32291</v>
      </c>
      <c r="G283" s="15">
        <v>40289</v>
      </c>
      <c r="H283" s="15" t="s">
        <v>1647</v>
      </c>
      <c r="I283" s="14" t="s">
        <v>91</v>
      </c>
      <c r="J283" s="14" t="s">
        <v>90</v>
      </c>
      <c r="K283" s="15" t="s">
        <v>258</v>
      </c>
      <c r="L283" s="9" t="s">
        <v>818</v>
      </c>
      <c r="M283" s="36">
        <v>960</v>
      </c>
      <c r="N283" s="16">
        <v>6400</v>
      </c>
      <c r="O283" s="16">
        <v>5300</v>
      </c>
      <c r="P283" s="77">
        <f t="shared" si="87"/>
        <v>15</v>
      </c>
      <c r="Q283" s="17">
        <v>1.0416666666666666E-2</v>
      </c>
      <c r="R283" s="17">
        <v>1.0416666666666666E-2</v>
      </c>
      <c r="S283" s="42" t="s">
        <v>819</v>
      </c>
      <c r="T283" s="242" t="s">
        <v>307</v>
      </c>
      <c r="U283" s="10" t="str">
        <f t="shared" si="98"/>
        <v>C</v>
      </c>
      <c r="V283" s="11" t="str">
        <f>VLOOKUP(T283,Codes!A$9:B$52,2,FALSE)</f>
        <v xml:space="preserve">Mauvais encollage </v>
      </c>
      <c r="W283" s="11"/>
      <c r="X283" s="11"/>
      <c r="Y283" s="11"/>
      <c r="Z283" s="11"/>
      <c r="AA283" s="81">
        <v>3</v>
      </c>
      <c r="AB283" s="37" t="str">
        <f t="shared" si="99"/>
        <v>fort</v>
      </c>
      <c r="AC283" s="37" t="str">
        <f t="shared" si="84"/>
        <v>fort</v>
      </c>
      <c r="AD283" s="37" t="str">
        <f t="shared" si="100"/>
        <v>Fort</v>
      </c>
      <c r="AE283" s="98" t="str">
        <f t="shared" si="101"/>
        <v>5</v>
      </c>
      <c r="AF283" s="261">
        <f t="shared" si="88"/>
        <v>2</v>
      </c>
      <c r="AG283" s="250" t="str">
        <f t="shared" si="86"/>
        <v>20151058445C13</v>
      </c>
      <c r="AH283" s="38" t="str">
        <f t="shared" si="90"/>
        <v>Action cloturée</v>
      </c>
      <c r="AI283" s="205" t="s">
        <v>827</v>
      </c>
      <c r="AJ283" s="18">
        <v>42151</v>
      </c>
      <c r="AK283" s="9" t="s">
        <v>820</v>
      </c>
      <c r="AL283" s="18">
        <v>42185</v>
      </c>
      <c r="AM283" s="31">
        <f t="shared" si="97"/>
        <v>26</v>
      </c>
      <c r="AN283" s="31"/>
      <c r="AP283" s="31" t="e">
        <f>COUNTIF(#REF!,FALSE)</f>
        <v>#REF!</v>
      </c>
      <c r="AQ283">
        <f t="shared" si="89"/>
        <v>2</v>
      </c>
    </row>
    <row r="284" spans="1:43" ht="22.9" customHeight="1">
      <c r="A284" s="13">
        <v>103</v>
      </c>
      <c r="B284" s="6">
        <v>42146</v>
      </c>
      <c r="C284" s="7">
        <f t="shared" si="83"/>
        <v>5</v>
      </c>
      <c r="D284" s="7">
        <f t="shared" si="102"/>
        <v>2015</v>
      </c>
      <c r="E284" s="92">
        <v>1058555</v>
      </c>
      <c r="F284" s="14">
        <v>37767</v>
      </c>
      <c r="G284" s="15">
        <v>40316</v>
      </c>
      <c r="H284" s="15" t="s">
        <v>1647</v>
      </c>
      <c r="I284" s="14" t="s">
        <v>91</v>
      </c>
      <c r="J284" s="14" t="s">
        <v>90</v>
      </c>
      <c r="K284" s="15" t="s">
        <v>318</v>
      </c>
      <c r="L284" s="9" t="s">
        <v>344</v>
      </c>
      <c r="M284" s="36">
        <v>5000</v>
      </c>
      <c r="N284" s="16">
        <v>112500</v>
      </c>
      <c r="O284" s="16">
        <v>93000</v>
      </c>
      <c r="P284" s="77">
        <f t="shared" si="87"/>
        <v>4.4444444444444446</v>
      </c>
      <c r="Q284" s="17">
        <v>3.4722222222222224E-2</v>
      </c>
      <c r="R284" s="17">
        <v>6.9444444444444441E-3</v>
      </c>
      <c r="S284" s="42" t="s">
        <v>821</v>
      </c>
      <c r="T284" s="242" t="s">
        <v>28</v>
      </c>
      <c r="U284" s="10" t="str">
        <f t="shared" si="98"/>
        <v>B</v>
      </c>
      <c r="V284" s="11" t="str">
        <f>VLOOKUP(T284,Codes!A$9:B$52,2,FALSE)</f>
        <v>Produit inadapté au processus</v>
      </c>
      <c r="W284" s="11"/>
      <c r="X284" s="11"/>
      <c r="Y284" s="11"/>
      <c r="Z284" s="11"/>
      <c r="AA284" s="81">
        <v>4</v>
      </c>
      <c r="AB284" s="37" t="str">
        <f t="shared" si="99"/>
        <v>fort</v>
      </c>
      <c r="AC284" s="37" t="str">
        <f t="shared" si="84"/>
        <v>fort</v>
      </c>
      <c r="AD284" s="37" t="str">
        <f t="shared" si="100"/>
        <v>Fort</v>
      </c>
      <c r="AE284" s="98" t="str">
        <f t="shared" si="101"/>
        <v>5</v>
      </c>
      <c r="AF284" s="261">
        <f t="shared" si="88"/>
        <v>2</v>
      </c>
      <c r="AG284" s="250" t="str">
        <f t="shared" si="86"/>
        <v>20151058555B2</v>
      </c>
      <c r="AH284" s="38" t="str">
        <f t="shared" si="90"/>
        <v>Action cloturée</v>
      </c>
      <c r="AI284" s="29"/>
      <c r="AJ284" s="18">
        <v>42151</v>
      </c>
      <c r="AK284" s="90" t="s">
        <v>752</v>
      </c>
      <c r="AL284" s="18">
        <v>42151</v>
      </c>
      <c r="AM284" s="31">
        <f t="shared" si="97"/>
        <v>4</v>
      </c>
      <c r="AN284" s="31"/>
      <c r="AP284" s="31" t="e">
        <f>COUNTIF(#REF!,FALSE)</f>
        <v>#REF!</v>
      </c>
      <c r="AQ284">
        <f t="shared" si="89"/>
        <v>2</v>
      </c>
    </row>
    <row r="285" spans="1:43" ht="57" customHeight="1">
      <c r="A285" s="13">
        <v>104</v>
      </c>
      <c r="B285" s="6">
        <v>42153</v>
      </c>
      <c r="C285" s="7">
        <f t="shared" si="83"/>
        <v>5</v>
      </c>
      <c r="D285" s="7">
        <f t="shared" si="102"/>
        <v>2015</v>
      </c>
      <c r="E285" s="92">
        <v>1058083</v>
      </c>
      <c r="F285" s="14">
        <v>37036</v>
      </c>
      <c r="G285" s="15">
        <v>38632</v>
      </c>
      <c r="H285" s="15" t="s">
        <v>1138</v>
      </c>
      <c r="I285" s="14" t="s">
        <v>167</v>
      </c>
      <c r="J285" s="14" t="s">
        <v>103</v>
      </c>
      <c r="K285" s="15" t="s">
        <v>167</v>
      </c>
      <c r="L285" s="9" t="s">
        <v>769</v>
      </c>
      <c r="M285" s="36">
        <v>2000</v>
      </c>
      <c r="N285" s="16">
        <v>15000</v>
      </c>
      <c r="O285" s="16">
        <v>12500</v>
      </c>
      <c r="P285" s="77">
        <f t="shared" si="87"/>
        <v>13.333333333333334</v>
      </c>
      <c r="Q285" s="17">
        <v>1.0416666666666666E-2</v>
      </c>
      <c r="R285" s="17">
        <v>6.25E-2</v>
      </c>
      <c r="S285" s="42" t="s">
        <v>1343</v>
      </c>
      <c r="T285" s="242" t="s">
        <v>485</v>
      </c>
      <c r="U285" s="10" t="str">
        <f t="shared" si="98"/>
        <v>c</v>
      </c>
      <c r="V285" s="11" t="str">
        <f>VLOOKUP(T285,Codes!A$9:B$52,2,FALSE)</f>
        <v>Les documents d'accompagnement sont déformés</v>
      </c>
      <c r="W285" s="11"/>
      <c r="X285" s="11"/>
      <c r="Y285" s="11"/>
      <c r="Z285" s="11"/>
      <c r="AA285" s="81">
        <v>3</v>
      </c>
      <c r="AB285" s="37" t="str">
        <f t="shared" si="99"/>
        <v>fort</v>
      </c>
      <c r="AC285" s="37" t="str">
        <f t="shared" si="84"/>
        <v>fort</v>
      </c>
      <c r="AD285" s="37" t="str">
        <f t="shared" si="100"/>
        <v>Fort</v>
      </c>
      <c r="AE285" s="98" t="str">
        <f t="shared" si="101"/>
        <v>5</v>
      </c>
      <c r="AF285" s="261">
        <f t="shared" si="88"/>
        <v>1</v>
      </c>
      <c r="AG285" s="250" t="str">
        <f t="shared" si="86"/>
        <v>20151058083c2</v>
      </c>
      <c r="AH285" s="38" t="str">
        <f t="shared" si="90"/>
        <v>Action cloturée</v>
      </c>
      <c r="AI285" s="29" t="s">
        <v>828</v>
      </c>
      <c r="AJ285" s="18">
        <v>42156</v>
      </c>
      <c r="AK285" s="69" t="s">
        <v>822</v>
      </c>
      <c r="AL285" s="18">
        <v>42156</v>
      </c>
      <c r="AM285" s="31">
        <f t="shared" si="97"/>
        <v>2</v>
      </c>
      <c r="AN285" s="31"/>
      <c r="AP285" s="31" t="e">
        <f>COUNTIF(#REF!,FALSE)</f>
        <v>#REF!</v>
      </c>
      <c r="AQ285">
        <f t="shared" si="89"/>
        <v>1</v>
      </c>
    </row>
    <row r="286" spans="1:43" ht="34.15" customHeight="1">
      <c r="A286" s="13">
        <v>105</v>
      </c>
      <c r="B286" s="6">
        <v>42157</v>
      </c>
      <c r="C286" s="7">
        <f t="shared" si="83"/>
        <v>6</v>
      </c>
      <c r="D286" s="7">
        <f t="shared" si="102"/>
        <v>2015</v>
      </c>
      <c r="E286" s="92">
        <v>1055269</v>
      </c>
      <c r="F286" s="14">
        <v>36743</v>
      </c>
      <c r="G286" s="15">
        <v>38352</v>
      </c>
      <c r="H286" s="15" t="s">
        <v>1647</v>
      </c>
      <c r="I286" s="14" t="s">
        <v>158</v>
      </c>
      <c r="J286" s="14" t="s">
        <v>103</v>
      </c>
      <c r="K286" s="15" t="s">
        <v>159</v>
      </c>
      <c r="L286" s="9" t="s">
        <v>824</v>
      </c>
      <c r="M286" s="36">
        <v>2</v>
      </c>
      <c r="N286" s="16">
        <v>480</v>
      </c>
      <c r="O286" s="16">
        <v>177</v>
      </c>
      <c r="P286" s="77">
        <f t="shared" si="87"/>
        <v>0.41666666666666669</v>
      </c>
      <c r="Q286" s="17">
        <v>1.0416666666666666E-2</v>
      </c>
      <c r="R286" s="17">
        <v>1.0416666666666666E-2</v>
      </c>
      <c r="S286" s="42" t="s">
        <v>825</v>
      </c>
      <c r="T286" s="242" t="s">
        <v>28</v>
      </c>
      <c r="U286" s="10" t="str">
        <f t="shared" si="98"/>
        <v>B</v>
      </c>
      <c r="V286" s="11" t="str">
        <f>VLOOKUP(T286,Codes!A$9:B$52,2,FALSE)</f>
        <v>Produit inadapté au processus</v>
      </c>
      <c r="W286" s="11"/>
      <c r="X286" s="11"/>
      <c r="Y286" s="11"/>
      <c r="Z286" s="11"/>
      <c r="AA286" s="81">
        <v>5</v>
      </c>
      <c r="AB286" s="37" t="str">
        <f t="shared" si="99"/>
        <v>fort</v>
      </c>
      <c r="AC286" s="37" t="str">
        <f t="shared" si="84"/>
        <v>faible</v>
      </c>
      <c r="AD286" s="37" t="str">
        <f t="shared" si="100"/>
        <v>Fort</v>
      </c>
      <c r="AE286" s="98" t="str">
        <f t="shared" si="101"/>
        <v>5</v>
      </c>
      <c r="AF286" s="261">
        <f t="shared" si="88"/>
        <v>1</v>
      </c>
      <c r="AG286" s="250" t="str">
        <f t="shared" si="86"/>
        <v>20151055269B2</v>
      </c>
      <c r="AH286" s="38" t="str">
        <f t="shared" si="90"/>
        <v>Action cloturée</v>
      </c>
      <c r="AI286" s="29"/>
      <c r="AJ286" s="18">
        <v>42157</v>
      </c>
      <c r="AK286" s="69" t="s">
        <v>826</v>
      </c>
      <c r="AL286" s="18">
        <v>42157</v>
      </c>
      <c r="AM286" s="31">
        <f t="shared" si="97"/>
        <v>1</v>
      </c>
      <c r="AN286" s="31"/>
      <c r="AP286" s="31" t="e">
        <f>COUNTIF(#REF!,FALSE)</f>
        <v>#REF!</v>
      </c>
      <c r="AQ286">
        <f t="shared" si="89"/>
        <v>1</v>
      </c>
    </row>
    <row r="287" spans="1:43" ht="26.1" customHeight="1">
      <c r="A287" s="13">
        <v>106</v>
      </c>
      <c r="B287" s="6">
        <v>42158</v>
      </c>
      <c r="C287" s="7">
        <f t="shared" si="83"/>
        <v>6</v>
      </c>
      <c r="D287" s="7">
        <f t="shared" si="102"/>
        <v>2015</v>
      </c>
      <c r="E287" s="92">
        <v>1177965</v>
      </c>
      <c r="F287" s="14">
        <v>38569</v>
      </c>
      <c r="G287" s="15">
        <v>40474</v>
      </c>
      <c r="H287" s="15" t="s">
        <v>1647</v>
      </c>
      <c r="I287" s="15" t="s">
        <v>23</v>
      </c>
      <c r="J287" s="14" t="s">
        <v>90</v>
      </c>
      <c r="K287" s="15" t="s">
        <v>223</v>
      </c>
      <c r="L287" s="9" t="s">
        <v>154</v>
      </c>
      <c r="M287" s="36">
        <v>1000</v>
      </c>
      <c r="N287" s="16">
        <v>200000</v>
      </c>
      <c r="O287" s="16">
        <v>148500</v>
      </c>
      <c r="P287" s="77">
        <f t="shared" si="87"/>
        <v>0.5</v>
      </c>
      <c r="Q287" s="17">
        <v>1.3888888888888888E-2</v>
      </c>
      <c r="R287" s="17">
        <v>1.3888888888888888E-2</v>
      </c>
      <c r="S287" s="42" t="s">
        <v>829</v>
      </c>
      <c r="T287" s="242" t="s">
        <v>28</v>
      </c>
      <c r="U287" s="10" t="str">
        <f t="shared" si="98"/>
        <v>B</v>
      </c>
      <c r="V287" s="11" t="str">
        <f>VLOOKUP(T287,Codes!A$9:B$52,2,FALSE)</f>
        <v>Produit inadapté au processus</v>
      </c>
      <c r="W287" s="11"/>
      <c r="X287" s="11"/>
      <c r="Y287" s="11"/>
      <c r="Z287" s="11"/>
      <c r="AA287" s="81">
        <v>2</v>
      </c>
      <c r="AB287" s="37" t="str">
        <f t="shared" si="99"/>
        <v>faible</v>
      </c>
      <c r="AC287" s="37" t="str">
        <f t="shared" si="84"/>
        <v>faible</v>
      </c>
      <c r="AD287" s="37" t="str">
        <f t="shared" si="100"/>
        <v>Faible</v>
      </c>
      <c r="AE287" s="98" t="str">
        <f t="shared" si="101"/>
        <v>2</v>
      </c>
      <c r="AF287" s="261">
        <f t="shared" si="88"/>
        <v>1</v>
      </c>
      <c r="AG287" s="250" t="str">
        <f t="shared" si="86"/>
        <v>20151177965B2</v>
      </c>
      <c r="AH287" s="38" t="str">
        <f t="shared" si="90"/>
        <v>Action cloturée</v>
      </c>
      <c r="AI287" s="29"/>
      <c r="AJ287" s="18">
        <v>42159</v>
      </c>
      <c r="AK287" s="9" t="s">
        <v>830</v>
      </c>
      <c r="AL287" s="18">
        <v>42159</v>
      </c>
      <c r="AM287" s="31">
        <f t="shared" si="97"/>
        <v>2</v>
      </c>
      <c r="AN287" s="31"/>
      <c r="AP287" s="31" t="e">
        <f>COUNTIF(#REF!,FALSE)</f>
        <v>#REF!</v>
      </c>
      <c r="AQ287">
        <f t="shared" si="89"/>
        <v>1</v>
      </c>
    </row>
    <row r="288" spans="1:43" ht="26.1" customHeight="1">
      <c r="A288" s="13">
        <v>107</v>
      </c>
      <c r="B288" s="6">
        <v>42160</v>
      </c>
      <c r="C288" s="7">
        <f t="shared" si="83"/>
        <v>6</v>
      </c>
      <c r="D288" s="7">
        <f t="shared" si="102"/>
        <v>2015</v>
      </c>
      <c r="E288" s="92">
        <v>1181919</v>
      </c>
      <c r="F288" s="14">
        <v>37056</v>
      </c>
      <c r="G288" s="15">
        <v>38678</v>
      </c>
      <c r="H288" s="15" t="s">
        <v>1138</v>
      </c>
      <c r="I288" s="15" t="s">
        <v>689</v>
      </c>
      <c r="J288" s="14" t="s">
        <v>103</v>
      </c>
      <c r="K288" s="15" t="s">
        <v>1646</v>
      </c>
      <c r="L288" s="9" t="s">
        <v>831</v>
      </c>
      <c r="M288" s="36">
        <v>500</v>
      </c>
      <c r="N288" s="16">
        <v>6500</v>
      </c>
      <c r="O288" s="16">
        <v>1500</v>
      </c>
      <c r="P288" s="77">
        <f t="shared" si="87"/>
        <v>1</v>
      </c>
      <c r="Q288" s="17">
        <v>1.3888888888888888E-2</v>
      </c>
      <c r="R288" s="17">
        <v>1.3888888888888888E-2</v>
      </c>
      <c r="S288" s="42" t="s">
        <v>832</v>
      </c>
      <c r="T288" s="242" t="s">
        <v>72</v>
      </c>
      <c r="U288" s="10" t="str">
        <f t="shared" ref="U288:U299" si="103">+LEFT(T288,1)</f>
        <v>B</v>
      </c>
      <c r="V288" s="11" t="str">
        <f>VLOOKUP(T288,Codes!A$9:B$52,2,FALSE)</f>
        <v>Plusieurs référence mélangées dans un même carton</v>
      </c>
      <c r="W288" s="11"/>
      <c r="X288" s="11"/>
      <c r="Y288" s="11"/>
      <c r="Z288" s="11"/>
      <c r="AA288" s="81">
        <v>1</v>
      </c>
      <c r="AB288" s="37" t="str">
        <f t="shared" si="99"/>
        <v>faible</v>
      </c>
      <c r="AC288" s="37" t="str">
        <f t="shared" si="84"/>
        <v>faible</v>
      </c>
      <c r="AD288" s="37" t="str">
        <f t="shared" si="100"/>
        <v>Faible</v>
      </c>
      <c r="AE288" s="98" t="str">
        <f t="shared" si="101"/>
        <v>2</v>
      </c>
      <c r="AF288" s="261">
        <f t="shared" si="88"/>
        <v>1</v>
      </c>
      <c r="AG288" s="250" t="str">
        <f t="shared" si="86"/>
        <v>20151181919B6</v>
      </c>
      <c r="AH288" s="38" t="str">
        <f t="shared" si="90"/>
        <v>Action cloturée</v>
      </c>
      <c r="AI288" s="29"/>
      <c r="AJ288" s="18">
        <v>42160</v>
      </c>
      <c r="AK288" s="9" t="s">
        <v>314</v>
      </c>
      <c r="AL288" s="18">
        <v>42160</v>
      </c>
      <c r="AM288" s="31">
        <f t="shared" si="97"/>
        <v>1</v>
      </c>
      <c r="AN288" s="31"/>
      <c r="AP288" s="31" t="e">
        <f>COUNTIF(#REF!,FALSE)</f>
        <v>#REF!</v>
      </c>
      <c r="AQ288">
        <f t="shared" si="89"/>
        <v>1</v>
      </c>
    </row>
    <row r="289" spans="1:43" ht="26.1" customHeight="1">
      <c r="A289" s="13">
        <v>108</v>
      </c>
      <c r="B289" s="6">
        <v>42157</v>
      </c>
      <c r="C289" s="7">
        <f t="shared" si="83"/>
        <v>6</v>
      </c>
      <c r="D289" s="7">
        <f t="shared" si="102"/>
        <v>2015</v>
      </c>
      <c r="E289" s="92">
        <v>1058555</v>
      </c>
      <c r="F289" s="14">
        <v>37667</v>
      </c>
      <c r="G289" s="15">
        <v>40625</v>
      </c>
      <c r="H289" s="15" t="s">
        <v>1647</v>
      </c>
      <c r="I289" s="14" t="s">
        <v>91</v>
      </c>
      <c r="J289" s="14" t="s">
        <v>90</v>
      </c>
      <c r="K289" s="15" t="s">
        <v>318</v>
      </c>
      <c r="L289" s="9" t="s">
        <v>344</v>
      </c>
      <c r="M289" s="36">
        <v>1000</v>
      </c>
      <c r="N289" s="16">
        <v>90000</v>
      </c>
      <c r="O289" s="16">
        <v>72500</v>
      </c>
      <c r="P289" s="77">
        <f t="shared" si="87"/>
        <v>1.1111111111111112</v>
      </c>
      <c r="Q289" s="17">
        <v>4.1666666666666664E-2</v>
      </c>
      <c r="R289" s="17">
        <v>1.0416666666666666E-2</v>
      </c>
      <c r="S289" s="42" t="s">
        <v>833</v>
      </c>
      <c r="T289" s="242" t="s">
        <v>28</v>
      </c>
      <c r="U289" s="10" t="str">
        <f t="shared" si="103"/>
        <v>B</v>
      </c>
      <c r="V289" s="11" t="str">
        <f>VLOOKUP(T289,Codes!A$9:B$52,2,FALSE)</f>
        <v>Produit inadapté au processus</v>
      </c>
      <c r="W289" s="11"/>
      <c r="X289" s="11"/>
      <c r="Y289" s="11"/>
      <c r="Z289" s="11"/>
      <c r="AA289" s="81">
        <v>1</v>
      </c>
      <c r="AB289" s="37" t="str">
        <f t="shared" si="99"/>
        <v>faible</v>
      </c>
      <c r="AC289" s="37" t="str">
        <f t="shared" si="84"/>
        <v>faible</v>
      </c>
      <c r="AD289" s="37" t="str">
        <f t="shared" si="100"/>
        <v>Faible</v>
      </c>
      <c r="AE289" s="98" t="str">
        <f t="shared" si="101"/>
        <v>2</v>
      </c>
      <c r="AF289" s="261">
        <f t="shared" si="88"/>
        <v>2</v>
      </c>
      <c r="AG289" s="250" t="str">
        <f t="shared" si="86"/>
        <v>20151058555B2</v>
      </c>
      <c r="AH289" s="38" t="str">
        <f t="shared" si="90"/>
        <v>Action cloturée</v>
      </c>
      <c r="AI289" s="29"/>
      <c r="AJ289" s="18">
        <v>22037</v>
      </c>
      <c r="AK289" s="9" t="s">
        <v>314</v>
      </c>
      <c r="AL289" s="18">
        <v>42160</v>
      </c>
      <c r="AM289" s="31">
        <f t="shared" si="97"/>
        <v>4</v>
      </c>
      <c r="AN289" s="31"/>
      <c r="AP289" s="31" t="e">
        <f>COUNTIF(#REF!,FALSE)</f>
        <v>#REF!</v>
      </c>
      <c r="AQ289">
        <f t="shared" si="89"/>
        <v>2</v>
      </c>
    </row>
    <row r="290" spans="1:43" ht="45.6" customHeight="1">
      <c r="A290" s="93">
        <v>109</v>
      </c>
      <c r="B290" s="6">
        <v>42165</v>
      </c>
      <c r="C290" s="7">
        <f t="shared" si="83"/>
        <v>6</v>
      </c>
      <c r="D290" s="7">
        <f t="shared" si="102"/>
        <v>2015</v>
      </c>
      <c r="E290" s="92">
        <v>1117733</v>
      </c>
      <c r="F290" s="14">
        <v>37938</v>
      </c>
      <c r="G290" s="15">
        <v>39488</v>
      </c>
      <c r="H290" s="15" t="s">
        <v>1143</v>
      </c>
      <c r="I290" s="14" t="s">
        <v>836</v>
      </c>
      <c r="J290" s="14" t="s">
        <v>103</v>
      </c>
      <c r="K290" s="15" t="s">
        <v>839</v>
      </c>
      <c r="L290" s="32" t="s">
        <v>834</v>
      </c>
      <c r="M290" s="36">
        <v>4000</v>
      </c>
      <c r="N290" s="16">
        <v>4000</v>
      </c>
      <c r="O290" s="16">
        <v>3000</v>
      </c>
      <c r="P290" s="77">
        <f t="shared" si="87"/>
        <v>1</v>
      </c>
      <c r="Q290" s="17">
        <v>4.1666666666666664E-2</v>
      </c>
      <c r="R290" s="17">
        <v>3.4722222222222224E-2</v>
      </c>
      <c r="S290" s="42" t="s">
        <v>837</v>
      </c>
      <c r="T290" s="242" t="s">
        <v>66</v>
      </c>
      <c r="U290" s="10" t="str">
        <f t="shared" si="103"/>
        <v>B</v>
      </c>
      <c r="V290" s="11" t="str">
        <f>VLOOKUP(T290,Codes!A$9:B$52,2,FALSE)</f>
        <v>Mauvais étiquetage des cartons.</v>
      </c>
      <c r="W290" s="11"/>
      <c r="X290" s="11"/>
      <c r="Y290" s="11"/>
      <c r="Z290" s="11"/>
      <c r="AA290" s="81">
        <v>10</v>
      </c>
      <c r="AB290" s="37" t="str">
        <f t="shared" si="99"/>
        <v>fort</v>
      </c>
      <c r="AC290" s="37" t="str">
        <f t="shared" si="84"/>
        <v>faible</v>
      </c>
      <c r="AD290" s="37" t="str">
        <f t="shared" si="100"/>
        <v>Fort</v>
      </c>
      <c r="AE290" s="98" t="str">
        <f t="shared" si="101"/>
        <v>5</v>
      </c>
      <c r="AF290" s="261">
        <f t="shared" si="88"/>
        <v>1</v>
      </c>
      <c r="AG290" s="250" t="str">
        <f t="shared" si="86"/>
        <v>20151117733B4</v>
      </c>
      <c r="AH290" s="38" t="str">
        <f t="shared" si="90"/>
        <v>Action cloturée</v>
      </c>
      <c r="AI290" s="29"/>
      <c r="AJ290" s="18">
        <v>42165</v>
      </c>
      <c r="AK290" s="9" t="s">
        <v>838</v>
      </c>
      <c r="AL290" s="18">
        <v>42165</v>
      </c>
      <c r="AM290" s="31">
        <f t="shared" si="97"/>
        <v>1</v>
      </c>
      <c r="AN290" s="31"/>
      <c r="AP290" s="31" t="e">
        <f>COUNTIF(#REF!,FALSE)</f>
        <v>#REF!</v>
      </c>
      <c r="AQ290">
        <f t="shared" si="89"/>
        <v>1</v>
      </c>
    </row>
    <row r="291" spans="1:43" ht="45.6" customHeight="1">
      <c r="A291" s="93">
        <v>110</v>
      </c>
      <c r="B291" s="6">
        <v>42165</v>
      </c>
      <c r="C291" s="7">
        <f t="shared" si="83"/>
        <v>6</v>
      </c>
      <c r="D291" s="7">
        <f t="shared" si="102"/>
        <v>2015</v>
      </c>
      <c r="E291" s="92">
        <v>1134265</v>
      </c>
      <c r="F291" s="14">
        <v>37938</v>
      </c>
      <c r="G291" s="15">
        <v>39488</v>
      </c>
      <c r="H291" s="15" t="s">
        <v>1143</v>
      </c>
      <c r="I291" s="14" t="s">
        <v>836</v>
      </c>
      <c r="J291" s="14" t="s">
        <v>103</v>
      </c>
      <c r="K291" s="15" t="s">
        <v>839</v>
      </c>
      <c r="L291" s="32" t="s">
        <v>835</v>
      </c>
      <c r="M291" s="30">
        <v>4000</v>
      </c>
      <c r="N291" s="16">
        <v>4000</v>
      </c>
      <c r="O291" s="16">
        <v>3000</v>
      </c>
      <c r="P291" s="77">
        <f t="shared" si="87"/>
        <v>1</v>
      </c>
      <c r="Q291" s="17">
        <v>4.1666666666666664E-2</v>
      </c>
      <c r="R291" s="17">
        <v>6.9444444444444441E-3</v>
      </c>
      <c r="S291" s="42" t="s">
        <v>837</v>
      </c>
      <c r="T291" s="242" t="s">
        <v>66</v>
      </c>
      <c r="U291" s="10" t="str">
        <f t="shared" si="103"/>
        <v>B</v>
      </c>
      <c r="V291" s="11" t="str">
        <f>VLOOKUP(T291,Codes!A$9:B$52,2,FALSE)</f>
        <v>Mauvais étiquetage des cartons.</v>
      </c>
      <c r="W291" s="11"/>
      <c r="X291" s="11"/>
      <c r="Y291" s="11"/>
      <c r="Z291" s="11"/>
      <c r="AA291" s="81">
        <v>10</v>
      </c>
      <c r="AB291" s="37" t="str">
        <f t="shared" si="99"/>
        <v>fort</v>
      </c>
      <c r="AC291" s="37" t="str">
        <f t="shared" si="84"/>
        <v>faible</v>
      </c>
      <c r="AD291" s="37" t="str">
        <f t="shared" si="100"/>
        <v>Fort</v>
      </c>
      <c r="AE291" s="98" t="str">
        <f t="shared" si="101"/>
        <v>5</v>
      </c>
      <c r="AF291" s="261">
        <f t="shared" si="88"/>
        <v>1</v>
      </c>
      <c r="AG291" s="250" t="str">
        <f t="shared" si="86"/>
        <v>20151134265B4</v>
      </c>
      <c r="AH291" s="38" t="str">
        <f t="shared" si="90"/>
        <v>Action cloturée</v>
      </c>
      <c r="AI291" s="29"/>
      <c r="AJ291" s="18">
        <v>42165</v>
      </c>
      <c r="AK291" s="9" t="s">
        <v>838</v>
      </c>
      <c r="AL291" s="18">
        <v>42165</v>
      </c>
      <c r="AM291" s="31">
        <f t="shared" si="97"/>
        <v>1</v>
      </c>
      <c r="AN291" s="31"/>
      <c r="AP291" s="31" t="e">
        <f>COUNTIF(#REF!,FALSE)</f>
        <v>#REF!</v>
      </c>
      <c r="AQ291">
        <f t="shared" si="89"/>
        <v>1</v>
      </c>
    </row>
    <row r="292" spans="1:43" ht="13.15" customHeight="1">
      <c r="A292" s="13">
        <v>111</v>
      </c>
      <c r="B292" s="6">
        <v>42165</v>
      </c>
      <c r="C292" s="7">
        <f t="shared" si="83"/>
        <v>6</v>
      </c>
      <c r="D292" s="7">
        <f t="shared" si="102"/>
        <v>2015</v>
      </c>
      <c r="E292" s="92">
        <v>1314437</v>
      </c>
      <c r="F292" s="14">
        <v>37557</v>
      </c>
      <c r="G292" s="15">
        <v>39144</v>
      </c>
      <c r="H292" s="15" t="s">
        <v>1647</v>
      </c>
      <c r="I292" s="14" t="s">
        <v>117</v>
      </c>
      <c r="J292" s="14" t="s">
        <v>103</v>
      </c>
      <c r="K292" s="15" t="s">
        <v>134</v>
      </c>
      <c r="L292" s="9" t="s">
        <v>709</v>
      </c>
      <c r="M292" s="30">
        <v>8</v>
      </c>
      <c r="N292" s="16">
        <v>24630</v>
      </c>
      <c r="O292" s="16">
        <v>4865</v>
      </c>
      <c r="P292" s="77">
        <f t="shared" si="87"/>
        <v>3.2480714575720666E-2</v>
      </c>
      <c r="Q292" s="17">
        <v>6.9444444444444441E-3</v>
      </c>
      <c r="R292" s="17">
        <v>1.3888888888888888E-2</v>
      </c>
      <c r="S292" s="42" t="s">
        <v>840</v>
      </c>
      <c r="T292" s="242" t="s">
        <v>31</v>
      </c>
      <c r="U292" s="10" t="str">
        <f t="shared" si="103"/>
        <v>C</v>
      </c>
      <c r="V292" s="11" t="str">
        <f>VLOOKUP(T292,Codes!A$9:B$52,2,FALSE)</f>
        <v>Mauvaise découpe du produit</v>
      </c>
      <c r="W292" s="11"/>
      <c r="X292" s="11"/>
      <c r="Y292" s="11"/>
      <c r="Z292" s="11"/>
      <c r="AA292" s="81">
        <v>2</v>
      </c>
      <c r="AB292" s="37" t="str">
        <f t="shared" si="99"/>
        <v>faible</v>
      </c>
      <c r="AC292" s="37" t="str">
        <f t="shared" si="84"/>
        <v>faible</v>
      </c>
      <c r="AD292" s="37" t="str">
        <f t="shared" si="100"/>
        <v>Faible</v>
      </c>
      <c r="AE292" s="98" t="str">
        <f t="shared" si="101"/>
        <v>2</v>
      </c>
      <c r="AF292" s="261">
        <f t="shared" si="88"/>
        <v>1</v>
      </c>
      <c r="AG292" s="250" t="str">
        <f t="shared" si="86"/>
        <v>20151314437C1</v>
      </c>
      <c r="AH292" s="38" t="str">
        <f t="shared" si="90"/>
        <v>Action cloturée</v>
      </c>
      <c r="AI292" s="29"/>
      <c r="AJ292" s="18">
        <v>42166</v>
      </c>
      <c r="AK292" s="9" t="s">
        <v>843</v>
      </c>
      <c r="AL292" s="18">
        <v>42166</v>
      </c>
      <c r="AM292" s="31">
        <f t="shared" si="97"/>
        <v>2</v>
      </c>
      <c r="AN292" s="31"/>
      <c r="AP292" s="31" t="e">
        <f>COUNTIF(#REF!,FALSE)</f>
        <v>#REF!</v>
      </c>
      <c r="AQ292">
        <f t="shared" si="89"/>
        <v>1</v>
      </c>
    </row>
    <row r="293" spans="1:43" ht="45.6" customHeight="1">
      <c r="A293" s="13">
        <v>112</v>
      </c>
      <c r="B293" s="6">
        <v>42166</v>
      </c>
      <c r="C293" s="7">
        <f t="shared" si="83"/>
        <v>6</v>
      </c>
      <c r="D293" s="7">
        <f t="shared" si="102"/>
        <v>2015</v>
      </c>
      <c r="E293" s="92">
        <v>1058278</v>
      </c>
      <c r="F293" s="14">
        <v>37528</v>
      </c>
      <c r="G293" s="15">
        <v>39108</v>
      </c>
      <c r="H293" s="15" t="s">
        <v>1647</v>
      </c>
      <c r="I293" s="14" t="s">
        <v>631</v>
      </c>
      <c r="J293" s="14" t="s">
        <v>103</v>
      </c>
      <c r="K293" s="15" t="s">
        <v>134</v>
      </c>
      <c r="L293" s="9" t="s">
        <v>841</v>
      </c>
      <c r="M293" s="30">
        <v>2500</v>
      </c>
      <c r="N293" s="16">
        <v>24000</v>
      </c>
      <c r="O293" s="16">
        <v>5992</v>
      </c>
      <c r="P293" s="77">
        <f t="shared" si="87"/>
        <v>1</v>
      </c>
      <c r="Q293" s="17">
        <v>0.20138888888888887</v>
      </c>
      <c r="R293" s="17">
        <v>6.25E-2</v>
      </c>
      <c r="S293" s="42" t="s">
        <v>842</v>
      </c>
      <c r="T293" s="242" t="s">
        <v>27</v>
      </c>
      <c r="U293" s="10" t="str">
        <f t="shared" si="103"/>
        <v>C</v>
      </c>
      <c r="V293" s="11" t="str">
        <f>VLOOKUP(T293,Codes!A$9:B$52,2,FALSE)</f>
        <v>Manque tout ou partie des documents.</v>
      </c>
      <c r="W293" s="11"/>
      <c r="X293" s="11"/>
      <c r="Y293" s="11"/>
      <c r="Z293" s="11"/>
      <c r="AA293" s="81">
        <v>10</v>
      </c>
      <c r="AB293" s="37" t="str">
        <f t="shared" si="99"/>
        <v>fort</v>
      </c>
      <c r="AC293" s="37" t="str">
        <f t="shared" si="84"/>
        <v>faible</v>
      </c>
      <c r="AD293" s="37" t="str">
        <f t="shared" si="100"/>
        <v>Fort</v>
      </c>
      <c r="AE293" s="98" t="str">
        <f t="shared" si="101"/>
        <v>5</v>
      </c>
      <c r="AF293" s="261">
        <f t="shared" si="88"/>
        <v>1</v>
      </c>
      <c r="AG293" s="250" t="str">
        <f t="shared" si="86"/>
        <v>20151058278C10</v>
      </c>
      <c r="AH293" s="38" t="str">
        <f t="shared" si="90"/>
        <v>Action cloturée</v>
      </c>
      <c r="AI293" s="43" t="s">
        <v>855</v>
      </c>
      <c r="AJ293" s="18">
        <v>42166</v>
      </c>
      <c r="AK293" s="69" t="s">
        <v>846</v>
      </c>
      <c r="AL293" s="18">
        <v>42171</v>
      </c>
      <c r="AM293" s="31">
        <f t="shared" si="97"/>
        <v>4</v>
      </c>
      <c r="AN293" s="31"/>
      <c r="AP293" s="31" t="e">
        <f>COUNTIF(#REF!,FALSE)</f>
        <v>#REF!</v>
      </c>
      <c r="AQ293">
        <f t="shared" si="89"/>
        <v>1</v>
      </c>
    </row>
    <row r="294" spans="1:43" ht="34.15" customHeight="1">
      <c r="A294" s="13">
        <v>113</v>
      </c>
      <c r="B294" s="6">
        <v>42163</v>
      </c>
      <c r="C294" s="7">
        <f t="shared" si="83"/>
        <v>6</v>
      </c>
      <c r="D294" s="7">
        <f t="shared" si="102"/>
        <v>2015</v>
      </c>
      <c r="E294" s="92">
        <v>1371108</v>
      </c>
      <c r="F294" s="14">
        <v>38875</v>
      </c>
      <c r="G294" s="15">
        <v>40368</v>
      </c>
      <c r="H294" s="15" t="s">
        <v>1647</v>
      </c>
      <c r="I294" s="14" t="s">
        <v>276</v>
      </c>
      <c r="J294" s="14" t="s">
        <v>103</v>
      </c>
      <c r="K294" s="15" t="s">
        <v>845</v>
      </c>
      <c r="L294" s="9" t="s">
        <v>844</v>
      </c>
      <c r="M294" s="30">
        <v>8</v>
      </c>
      <c r="N294" s="16">
        <v>10000</v>
      </c>
      <c r="O294" s="16">
        <v>0</v>
      </c>
      <c r="P294" s="77">
        <f t="shared" ref="P294:P325" si="104">IF(OR($T294="b4",$T294="b6",$T294="c8",$T294="c11",$T294="c10",$T294="c7",$T294="c12",$T294="c14"),1,($M294/($N294/100)))</f>
        <v>1</v>
      </c>
      <c r="Q294" s="17">
        <v>6.9444444444444441E-3</v>
      </c>
      <c r="R294" s="17">
        <v>1.3888888888888888E-2</v>
      </c>
      <c r="S294" s="42" t="s">
        <v>1344</v>
      </c>
      <c r="T294" s="242" t="s">
        <v>27</v>
      </c>
      <c r="U294" s="10" t="str">
        <f t="shared" si="103"/>
        <v>C</v>
      </c>
      <c r="V294" s="11" t="str">
        <f>VLOOKUP(T294,Codes!A$9:B$52,2,FALSE)</f>
        <v>Manque tout ou partie des documents.</v>
      </c>
      <c r="W294" s="11"/>
      <c r="X294" s="11"/>
      <c r="Y294" s="11"/>
      <c r="Z294" s="11"/>
      <c r="AA294" s="81">
        <v>2</v>
      </c>
      <c r="AB294" s="37" t="str">
        <f t="shared" si="99"/>
        <v>faible</v>
      </c>
      <c r="AC294" s="37" t="str">
        <f t="shared" si="84"/>
        <v>faible</v>
      </c>
      <c r="AD294" s="37" t="str">
        <f t="shared" si="100"/>
        <v>Faible</v>
      </c>
      <c r="AE294" s="98" t="str">
        <f t="shared" si="101"/>
        <v>2</v>
      </c>
      <c r="AF294" s="261">
        <f t="shared" si="88"/>
        <v>1</v>
      </c>
      <c r="AG294" s="250" t="str">
        <f t="shared" si="86"/>
        <v>20151371108C10</v>
      </c>
      <c r="AH294" s="38" t="str">
        <f t="shared" si="90"/>
        <v>Action cloturée</v>
      </c>
      <c r="AI294" s="29"/>
      <c r="AJ294" s="18">
        <v>42166</v>
      </c>
      <c r="AK294" s="9" t="s">
        <v>847</v>
      </c>
      <c r="AL294" s="18">
        <v>42185</v>
      </c>
      <c r="AM294" s="31">
        <f t="shared" si="97"/>
        <v>17</v>
      </c>
      <c r="AN294" s="31"/>
      <c r="AP294" s="31" t="e">
        <f>COUNTIF(#REF!,FALSE)</f>
        <v>#REF!</v>
      </c>
      <c r="AQ294">
        <f t="shared" si="89"/>
        <v>1</v>
      </c>
    </row>
    <row r="295" spans="1:43" ht="22.9" customHeight="1">
      <c r="A295" s="93">
        <v>114</v>
      </c>
      <c r="B295" s="6">
        <v>42164</v>
      </c>
      <c r="C295" s="7">
        <f t="shared" si="83"/>
        <v>6</v>
      </c>
      <c r="D295" s="7">
        <f t="shared" si="102"/>
        <v>2015</v>
      </c>
      <c r="E295" s="92">
        <v>1057727</v>
      </c>
      <c r="F295" s="14">
        <v>39539</v>
      </c>
      <c r="G295" s="15">
        <v>41145</v>
      </c>
      <c r="H295" s="15" t="s">
        <v>1648</v>
      </c>
      <c r="I295" s="14" t="s">
        <v>266</v>
      </c>
      <c r="J295" s="14" t="s">
        <v>103</v>
      </c>
      <c r="K295" s="15" t="s">
        <v>848</v>
      </c>
      <c r="L295" s="32" t="s">
        <v>849</v>
      </c>
      <c r="M295" s="30">
        <v>9900</v>
      </c>
      <c r="N295" s="16">
        <v>9900</v>
      </c>
      <c r="O295" s="16">
        <v>9900</v>
      </c>
      <c r="P295" s="77">
        <f t="shared" si="104"/>
        <v>1</v>
      </c>
      <c r="Q295" s="17">
        <v>2.7777777777777776E-2</v>
      </c>
      <c r="R295" s="17">
        <v>1.3888888888888888E-2</v>
      </c>
      <c r="S295" s="42" t="s">
        <v>850</v>
      </c>
      <c r="T295" s="242" t="s">
        <v>86</v>
      </c>
      <c r="U295" s="10" t="str">
        <f t="shared" si="103"/>
        <v>C</v>
      </c>
      <c r="V295" s="11" t="str">
        <f>VLOOKUP(T295,Codes!A$9:B$52,2,FALSE)</f>
        <v>Quantité livrée non conforme au document.</v>
      </c>
      <c r="W295" s="11"/>
      <c r="X295" s="11"/>
      <c r="Y295" s="11"/>
      <c r="Z295" s="11"/>
      <c r="AA295" s="81">
        <v>1</v>
      </c>
      <c r="AB295" s="37" t="str">
        <f t="shared" si="99"/>
        <v>faible</v>
      </c>
      <c r="AC295" s="37" t="str">
        <f t="shared" si="84"/>
        <v>faible</v>
      </c>
      <c r="AD295" s="37" t="str">
        <f t="shared" si="100"/>
        <v>Faible</v>
      </c>
      <c r="AE295" s="98" t="str">
        <f t="shared" si="101"/>
        <v>2</v>
      </c>
      <c r="AF295" s="261">
        <f t="shared" si="88"/>
        <v>1</v>
      </c>
      <c r="AG295" s="250" t="str">
        <f t="shared" si="86"/>
        <v>20151057727C11</v>
      </c>
      <c r="AH295" s="38" t="str">
        <f t="shared" si="90"/>
        <v>Action cloturée</v>
      </c>
      <c r="AI295" s="29"/>
      <c r="AJ295" s="18">
        <v>42167</v>
      </c>
      <c r="AK295" s="9" t="s">
        <v>740</v>
      </c>
      <c r="AL295" s="18">
        <v>42167</v>
      </c>
      <c r="AM295" s="31">
        <f t="shared" si="97"/>
        <v>4</v>
      </c>
      <c r="AN295" s="31"/>
      <c r="AP295" s="31" t="e">
        <f>COUNTIF(#REF!,FALSE)</f>
        <v>#REF!</v>
      </c>
      <c r="AQ295">
        <f t="shared" si="89"/>
        <v>1</v>
      </c>
    </row>
    <row r="296" spans="1:43" ht="22.9" customHeight="1">
      <c r="A296" s="93">
        <v>115</v>
      </c>
      <c r="B296" s="6">
        <v>42164</v>
      </c>
      <c r="C296" s="7">
        <f t="shared" si="83"/>
        <v>6</v>
      </c>
      <c r="D296" s="7">
        <f t="shared" si="102"/>
        <v>2015</v>
      </c>
      <c r="E296" s="92">
        <v>1057724</v>
      </c>
      <c r="F296" s="14">
        <v>39539</v>
      </c>
      <c r="G296" s="15">
        <v>41145</v>
      </c>
      <c r="H296" s="15" t="s">
        <v>1648</v>
      </c>
      <c r="I296" s="14" t="s">
        <v>266</v>
      </c>
      <c r="J296" s="14" t="s">
        <v>103</v>
      </c>
      <c r="K296" s="15" t="s">
        <v>848</v>
      </c>
      <c r="L296" s="32" t="s">
        <v>851</v>
      </c>
      <c r="M296" s="30">
        <v>16400</v>
      </c>
      <c r="N296" s="16">
        <v>16400</v>
      </c>
      <c r="O296" s="16">
        <v>16400</v>
      </c>
      <c r="P296" s="77">
        <f t="shared" si="104"/>
        <v>1</v>
      </c>
      <c r="Q296" s="17">
        <v>6.9444444444444441E-3</v>
      </c>
      <c r="R296" s="17">
        <v>6.9444444444444441E-3</v>
      </c>
      <c r="S296" s="42" t="s">
        <v>850</v>
      </c>
      <c r="T296" s="242" t="s">
        <v>86</v>
      </c>
      <c r="U296" s="10" t="str">
        <f t="shared" si="103"/>
        <v>C</v>
      </c>
      <c r="V296" s="11" t="str">
        <f>VLOOKUP(T296,Codes!A$9:B$52,2,FALSE)</f>
        <v>Quantité livrée non conforme au document.</v>
      </c>
      <c r="W296" s="11"/>
      <c r="X296" s="11"/>
      <c r="Y296" s="11"/>
      <c r="Z296" s="11"/>
      <c r="AA296" s="81">
        <v>1</v>
      </c>
      <c r="AB296" s="37" t="str">
        <f t="shared" si="99"/>
        <v>faible</v>
      </c>
      <c r="AC296" s="37" t="str">
        <f t="shared" si="84"/>
        <v>faible</v>
      </c>
      <c r="AD296" s="37" t="str">
        <f t="shared" si="100"/>
        <v>Faible</v>
      </c>
      <c r="AE296" s="98" t="str">
        <f t="shared" si="101"/>
        <v>2</v>
      </c>
      <c r="AF296" s="261">
        <f t="shared" si="88"/>
        <v>1</v>
      </c>
      <c r="AG296" s="250" t="str">
        <f t="shared" si="86"/>
        <v>20151057724C11</v>
      </c>
      <c r="AH296" s="38" t="str">
        <f t="shared" si="90"/>
        <v>Action cloturée</v>
      </c>
      <c r="AI296" s="29"/>
      <c r="AJ296" s="18">
        <v>42167</v>
      </c>
      <c r="AK296" s="9" t="s">
        <v>740</v>
      </c>
      <c r="AL296" s="18">
        <v>42167</v>
      </c>
      <c r="AM296" s="31">
        <f t="shared" si="97"/>
        <v>4</v>
      </c>
      <c r="AN296" s="31"/>
      <c r="AP296" s="31" t="e">
        <f>COUNTIF(#REF!,FALSE)</f>
        <v>#REF!</v>
      </c>
      <c r="AQ296">
        <f t="shared" si="89"/>
        <v>1</v>
      </c>
    </row>
    <row r="297" spans="1:43" ht="41.25" customHeight="1">
      <c r="A297" s="93">
        <v>116</v>
      </c>
      <c r="B297" s="6">
        <v>42164</v>
      </c>
      <c r="C297" s="7">
        <f t="shared" si="83"/>
        <v>6</v>
      </c>
      <c r="D297" s="7">
        <f t="shared" si="102"/>
        <v>2015</v>
      </c>
      <c r="E297" s="92">
        <v>1057723</v>
      </c>
      <c r="F297" s="14">
        <v>39539</v>
      </c>
      <c r="G297" s="15">
        <v>41145</v>
      </c>
      <c r="H297" s="15" t="s">
        <v>1648</v>
      </c>
      <c r="I297" s="14" t="s">
        <v>266</v>
      </c>
      <c r="J297" s="14" t="s">
        <v>103</v>
      </c>
      <c r="K297" s="15" t="s">
        <v>848</v>
      </c>
      <c r="L297" s="32" t="s">
        <v>849</v>
      </c>
      <c r="M297" s="30">
        <v>9900</v>
      </c>
      <c r="N297" s="16">
        <v>9900</v>
      </c>
      <c r="O297" s="16">
        <v>9900</v>
      </c>
      <c r="P297" s="77">
        <f t="shared" si="104"/>
        <v>1</v>
      </c>
      <c r="Q297" s="17">
        <v>6.9444444444444441E-3</v>
      </c>
      <c r="R297" s="17">
        <v>6.9444444444444441E-3</v>
      </c>
      <c r="S297" s="42" t="s">
        <v>850</v>
      </c>
      <c r="T297" s="242" t="s">
        <v>86</v>
      </c>
      <c r="U297" s="10" t="str">
        <f t="shared" si="103"/>
        <v>C</v>
      </c>
      <c r="V297" s="11" t="str">
        <f>VLOOKUP(T297,Codes!A$9:B$52,2,FALSE)</f>
        <v>Quantité livrée non conforme au document.</v>
      </c>
      <c r="W297" s="11"/>
      <c r="X297" s="11"/>
      <c r="Y297" s="11"/>
      <c r="Z297" s="11"/>
      <c r="AA297" s="81">
        <v>1</v>
      </c>
      <c r="AB297" s="37" t="str">
        <f t="shared" si="99"/>
        <v>faible</v>
      </c>
      <c r="AC297" s="37" t="str">
        <f t="shared" si="84"/>
        <v>faible</v>
      </c>
      <c r="AD297" s="37" t="str">
        <f t="shared" si="100"/>
        <v>Faible</v>
      </c>
      <c r="AE297" s="98" t="str">
        <f t="shared" si="101"/>
        <v>2</v>
      </c>
      <c r="AF297" s="261">
        <f t="shared" si="88"/>
        <v>1</v>
      </c>
      <c r="AG297" s="250" t="str">
        <f t="shared" si="86"/>
        <v>20151057723C11</v>
      </c>
      <c r="AH297" s="38" t="str">
        <f t="shared" si="90"/>
        <v>Action cloturée</v>
      </c>
      <c r="AI297" s="29"/>
      <c r="AJ297" s="18">
        <v>42167</v>
      </c>
      <c r="AK297" s="9" t="s">
        <v>740</v>
      </c>
      <c r="AL297" s="18">
        <v>42167</v>
      </c>
      <c r="AM297" s="31">
        <f t="shared" si="97"/>
        <v>4</v>
      </c>
      <c r="AN297" s="31"/>
      <c r="AP297" s="31" t="e">
        <f>COUNTIF(#REF!,FALSE)</f>
        <v>#REF!</v>
      </c>
      <c r="AQ297">
        <f t="shared" si="89"/>
        <v>1</v>
      </c>
    </row>
    <row r="298" spans="1:43" ht="22.9" customHeight="1">
      <c r="A298" s="13">
        <v>117</v>
      </c>
      <c r="B298" s="6">
        <v>42170</v>
      </c>
      <c r="C298" s="7">
        <f t="shared" si="83"/>
        <v>6</v>
      </c>
      <c r="D298" s="7">
        <f t="shared" si="102"/>
        <v>2015</v>
      </c>
      <c r="E298" s="92">
        <v>1091525</v>
      </c>
      <c r="F298" s="14">
        <v>39654</v>
      </c>
      <c r="G298" s="15">
        <v>41189</v>
      </c>
      <c r="H298" s="15" t="s">
        <v>1143</v>
      </c>
      <c r="I298" s="14" t="s">
        <v>276</v>
      </c>
      <c r="J298" s="14" t="s">
        <v>103</v>
      </c>
      <c r="K298" s="15"/>
      <c r="L298" s="9" t="s">
        <v>852</v>
      </c>
      <c r="M298" s="30">
        <v>150</v>
      </c>
      <c r="N298" s="16">
        <v>150</v>
      </c>
      <c r="O298" s="16">
        <v>149</v>
      </c>
      <c r="P298" s="77">
        <f t="shared" si="104"/>
        <v>1</v>
      </c>
      <c r="Q298" s="17">
        <v>6.9444444444444441E-3</v>
      </c>
      <c r="R298" s="17">
        <v>6.9444444444444441E-3</v>
      </c>
      <c r="S298" s="42" t="s">
        <v>853</v>
      </c>
      <c r="T298" s="242" t="s">
        <v>26</v>
      </c>
      <c r="U298" s="10" t="str">
        <f t="shared" si="103"/>
        <v>C</v>
      </c>
      <c r="V298" s="11" t="str">
        <f>VLOOKUP(T298,Codes!A$9:B$52,2,FALSE)</f>
        <v>Conditionnement inadapté</v>
      </c>
      <c r="W298" s="11"/>
      <c r="X298" s="11"/>
      <c r="Y298" s="11"/>
      <c r="Z298" s="11"/>
      <c r="AA298" s="81">
        <v>1</v>
      </c>
      <c r="AB298" s="37" t="str">
        <f t="shared" si="99"/>
        <v>faible</v>
      </c>
      <c r="AC298" s="37" t="str">
        <f t="shared" si="84"/>
        <v>faible</v>
      </c>
      <c r="AD298" s="37" t="str">
        <f t="shared" si="100"/>
        <v>Faible</v>
      </c>
      <c r="AE298" s="98" t="str">
        <f t="shared" si="101"/>
        <v>2</v>
      </c>
      <c r="AF298" s="261">
        <f t="shared" si="88"/>
        <v>1</v>
      </c>
      <c r="AG298" s="250" t="str">
        <f t="shared" si="86"/>
        <v>20151091525C8</v>
      </c>
      <c r="AH298" s="38" t="str">
        <f t="shared" si="90"/>
        <v>Action cloturée</v>
      </c>
      <c r="AI298" s="29"/>
      <c r="AJ298" s="18">
        <v>42171</v>
      </c>
      <c r="AK298" s="9" t="s">
        <v>740</v>
      </c>
      <c r="AL298" s="18">
        <v>42171</v>
      </c>
      <c r="AM298" s="31">
        <f t="shared" si="97"/>
        <v>2</v>
      </c>
      <c r="AN298" s="31"/>
      <c r="AP298" s="31" t="e">
        <f>COUNTIF(#REF!,FALSE)</f>
        <v>#REF!</v>
      </c>
      <c r="AQ298">
        <f t="shared" si="89"/>
        <v>1</v>
      </c>
    </row>
    <row r="299" spans="1:43" ht="32.25" customHeight="1">
      <c r="A299" s="13">
        <v>118</v>
      </c>
      <c r="B299" s="6">
        <v>42167</v>
      </c>
      <c r="C299" s="7">
        <f t="shared" si="83"/>
        <v>6</v>
      </c>
      <c r="D299" s="7">
        <f t="shared" si="102"/>
        <v>2015</v>
      </c>
      <c r="E299" s="92">
        <v>1169460</v>
      </c>
      <c r="F299" s="14">
        <v>38957</v>
      </c>
      <c r="G299" s="15">
        <v>40444</v>
      </c>
      <c r="H299" s="15" t="s">
        <v>1143</v>
      </c>
      <c r="I299" s="14" t="s">
        <v>1010</v>
      </c>
      <c r="J299" s="14" t="s">
        <v>103</v>
      </c>
      <c r="K299" s="15"/>
      <c r="L299" s="9" t="s">
        <v>533</v>
      </c>
      <c r="M299" s="30">
        <v>500</v>
      </c>
      <c r="N299" s="16">
        <v>30000</v>
      </c>
      <c r="O299" s="16">
        <v>9000</v>
      </c>
      <c r="P299" s="77">
        <f t="shared" si="104"/>
        <v>1</v>
      </c>
      <c r="Q299" s="17">
        <v>6.25E-2</v>
      </c>
      <c r="R299" s="17">
        <v>6.9444444444444441E-3</v>
      </c>
      <c r="S299" s="42" t="s">
        <v>854</v>
      </c>
      <c r="T299" s="242" t="s">
        <v>26</v>
      </c>
      <c r="U299" s="10" t="str">
        <f t="shared" si="103"/>
        <v>C</v>
      </c>
      <c r="V299" s="11" t="str">
        <f>VLOOKUP(T299,Codes!A$9:B$52,2,FALSE)</f>
        <v>Conditionnement inadapté</v>
      </c>
      <c r="W299" s="11"/>
      <c r="X299" s="11"/>
      <c r="Y299" s="11"/>
      <c r="Z299" s="11"/>
      <c r="AA299" s="81">
        <v>1</v>
      </c>
      <c r="AB299" s="37" t="str">
        <f t="shared" si="99"/>
        <v>faible</v>
      </c>
      <c r="AC299" s="37" t="str">
        <f t="shared" si="84"/>
        <v>faible</v>
      </c>
      <c r="AD299" s="37" t="str">
        <f t="shared" si="100"/>
        <v>Faible</v>
      </c>
      <c r="AE299" s="98" t="str">
        <f t="shared" si="101"/>
        <v>2</v>
      </c>
      <c r="AF299" s="261">
        <f t="shared" si="88"/>
        <v>1</v>
      </c>
      <c r="AG299" s="250" t="str">
        <f t="shared" si="86"/>
        <v>20151169460C8</v>
      </c>
      <c r="AH299" s="38" t="str">
        <f t="shared" si="90"/>
        <v>Action cloturée</v>
      </c>
      <c r="AI299" s="29"/>
      <c r="AJ299" s="18">
        <v>42171</v>
      </c>
      <c r="AK299" s="9" t="s">
        <v>740</v>
      </c>
      <c r="AL299" s="18">
        <v>42171</v>
      </c>
      <c r="AM299" s="31">
        <f t="shared" si="97"/>
        <v>3</v>
      </c>
      <c r="AN299" s="31"/>
      <c r="AP299" s="31" t="e">
        <f>COUNTIF(#REF!,FALSE)</f>
        <v>#REF!</v>
      </c>
      <c r="AQ299">
        <f t="shared" si="89"/>
        <v>1</v>
      </c>
    </row>
    <row r="300" spans="1:43" ht="33.75" customHeight="1">
      <c r="A300" s="13">
        <v>119</v>
      </c>
      <c r="B300" s="6">
        <v>42172</v>
      </c>
      <c r="C300" s="7">
        <f t="shared" si="83"/>
        <v>6</v>
      </c>
      <c r="D300" s="7">
        <f t="shared" si="102"/>
        <v>2015</v>
      </c>
      <c r="E300" s="92">
        <v>1058555</v>
      </c>
      <c r="F300" s="14">
        <v>37667</v>
      </c>
      <c r="G300" s="15"/>
      <c r="H300" s="15" t="s">
        <v>1647</v>
      </c>
      <c r="I300" s="14" t="s">
        <v>91</v>
      </c>
      <c r="J300" s="14" t="s">
        <v>90</v>
      </c>
      <c r="K300" s="15" t="s">
        <v>318</v>
      </c>
      <c r="L300" s="9" t="s">
        <v>344</v>
      </c>
      <c r="M300" s="30">
        <v>5000</v>
      </c>
      <c r="N300" s="16">
        <v>112500</v>
      </c>
      <c r="O300" s="16">
        <v>47000</v>
      </c>
      <c r="P300" s="77">
        <f t="shared" si="104"/>
        <v>4.4444444444444446</v>
      </c>
      <c r="Q300" s="17">
        <v>8.3333333333333329E-2</v>
      </c>
      <c r="R300" s="17">
        <v>1.3888888888888888E-2</v>
      </c>
      <c r="S300" s="42" t="s">
        <v>856</v>
      </c>
      <c r="T300" s="242" t="s">
        <v>29</v>
      </c>
      <c r="U300" s="10" t="str">
        <f t="shared" ref="U300:U382" si="105">+LEFT(T300,1)</f>
        <v>B</v>
      </c>
      <c r="V300" s="11" t="str">
        <f>VLOOKUP(T300,Codes!A$9:B$52,2,FALSE)</f>
        <v>Produit chargé en électricité Statique</v>
      </c>
      <c r="W300" s="11"/>
      <c r="X300" s="11"/>
      <c r="Y300" s="11"/>
      <c r="Z300" s="11"/>
      <c r="AA300" s="81">
        <v>5</v>
      </c>
      <c r="AB300" s="37" t="str">
        <f t="shared" si="99"/>
        <v>fort</v>
      </c>
      <c r="AC300" s="37" t="str">
        <f t="shared" si="84"/>
        <v>fort</v>
      </c>
      <c r="AD300" s="37" t="str">
        <f t="shared" si="100"/>
        <v>Fort</v>
      </c>
      <c r="AE300" s="98" t="str">
        <f t="shared" si="101"/>
        <v>5</v>
      </c>
      <c r="AF300" s="261">
        <f t="shared" si="88"/>
        <v>1</v>
      </c>
      <c r="AG300" s="250" t="str">
        <f t="shared" si="86"/>
        <v>20151058555B1</v>
      </c>
      <c r="AH300" s="38" t="str">
        <f t="shared" si="90"/>
        <v>Action cloturée</v>
      </c>
      <c r="AI300" s="43" t="s">
        <v>860</v>
      </c>
      <c r="AJ300" s="18">
        <v>42172</v>
      </c>
      <c r="AK300" s="9" t="s">
        <v>857</v>
      </c>
      <c r="AL300" s="18">
        <v>42246</v>
      </c>
      <c r="AM300" s="31">
        <f t="shared" si="97"/>
        <v>53</v>
      </c>
      <c r="AN300" s="31"/>
      <c r="AP300" s="31" t="e">
        <f>COUNTIF(#REF!,FALSE)</f>
        <v>#REF!</v>
      </c>
      <c r="AQ300">
        <f t="shared" si="89"/>
        <v>1</v>
      </c>
    </row>
    <row r="301" spans="1:43" ht="63" customHeight="1">
      <c r="A301" s="13">
        <v>120</v>
      </c>
      <c r="B301" s="6">
        <v>42172</v>
      </c>
      <c r="C301" s="7">
        <f t="shared" si="83"/>
        <v>6</v>
      </c>
      <c r="D301" s="7">
        <f t="shared" ref="D301:D418" si="106">YEAR(B301)</f>
        <v>2015</v>
      </c>
      <c r="E301" s="92">
        <v>1245542</v>
      </c>
      <c r="F301" s="14">
        <v>36642</v>
      </c>
      <c r="G301" s="15">
        <v>39407</v>
      </c>
      <c r="H301" s="15" t="s">
        <v>46</v>
      </c>
      <c r="I301" s="15" t="s">
        <v>1245</v>
      </c>
      <c r="J301" s="14" t="s">
        <v>90</v>
      </c>
      <c r="K301" s="15" t="s">
        <v>118</v>
      </c>
      <c r="L301" s="9" t="s">
        <v>858</v>
      </c>
      <c r="M301" s="30">
        <v>292</v>
      </c>
      <c r="N301" s="16">
        <v>20000</v>
      </c>
      <c r="O301" s="16">
        <v>17592</v>
      </c>
      <c r="P301" s="77">
        <f t="shared" si="104"/>
        <v>1.46</v>
      </c>
      <c r="Q301" s="17">
        <v>3.125E-2</v>
      </c>
      <c r="R301" s="17">
        <v>1.3888888888888888E-2</v>
      </c>
      <c r="S301" s="42" t="s">
        <v>1345</v>
      </c>
      <c r="T301" s="242" t="s">
        <v>307</v>
      </c>
      <c r="U301" s="10" t="str">
        <f t="shared" si="105"/>
        <v>C</v>
      </c>
      <c r="V301" s="11" t="str">
        <f>VLOOKUP(T301,Codes!A$9:B$52,2,FALSE)</f>
        <v xml:space="preserve">Mauvais encollage </v>
      </c>
      <c r="W301" s="11"/>
      <c r="X301" s="11"/>
      <c r="Y301" s="11"/>
      <c r="Z301" s="11"/>
      <c r="AA301" s="81">
        <v>5</v>
      </c>
      <c r="AB301" s="37" t="str">
        <f t="shared" si="99"/>
        <v>fort</v>
      </c>
      <c r="AC301" s="37" t="str">
        <f t="shared" si="84"/>
        <v>faible</v>
      </c>
      <c r="AD301" s="37" t="str">
        <f t="shared" si="100"/>
        <v>Fort</v>
      </c>
      <c r="AE301" s="98" t="str">
        <f t="shared" si="101"/>
        <v>5</v>
      </c>
      <c r="AF301" s="261">
        <f t="shared" si="88"/>
        <v>1</v>
      </c>
      <c r="AG301" s="250" t="str">
        <f t="shared" si="86"/>
        <v>20151245542C13</v>
      </c>
      <c r="AH301" s="38" t="str">
        <f t="shared" si="90"/>
        <v>Action cloturée</v>
      </c>
      <c r="AI301" s="206"/>
      <c r="AJ301" s="18">
        <v>42172</v>
      </c>
      <c r="AK301" s="9" t="s">
        <v>857</v>
      </c>
      <c r="AL301" s="18">
        <v>42256</v>
      </c>
      <c r="AM301" s="31">
        <f t="shared" si="97"/>
        <v>61</v>
      </c>
      <c r="AN301" s="31"/>
      <c r="AP301" s="31" t="e">
        <f>COUNTIF(#REF!,FALSE)</f>
        <v>#REF!</v>
      </c>
      <c r="AQ301">
        <f t="shared" si="89"/>
        <v>1</v>
      </c>
    </row>
    <row r="302" spans="1:43" ht="33.75" customHeight="1">
      <c r="A302" s="13">
        <v>121</v>
      </c>
      <c r="B302" s="6">
        <v>42172</v>
      </c>
      <c r="C302" s="7">
        <f t="shared" si="83"/>
        <v>6</v>
      </c>
      <c r="D302" s="7">
        <f>YEAR(B302)</f>
        <v>2015</v>
      </c>
      <c r="E302" s="16">
        <v>1058556</v>
      </c>
      <c r="F302" s="14">
        <v>37669</v>
      </c>
      <c r="G302" s="15">
        <v>40317</v>
      </c>
      <c r="H302" s="15" t="s">
        <v>1647</v>
      </c>
      <c r="I302" s="14" t="s">
        <v>91</v>
      </c>
      <c r="J302" s="14" t="s">
        <v>90</v>
      </c>
      <c r="K302" s="15" t="s">
        <v>318</v>
      </c>
      <c r="L302" s="9" t="s">
        <v>179</v>
      </c>
      <c r="M302" s="30">
        <v>5000</v>
      </c>
      <c r="N302" s="16">
        <v>100000</v>
      </c>
      <c r="O302" s="16">
        <v>98000</v>
      </c>
      <c r="P302" s="77">
        <f t="shared" si="104"/>
        <v>5</v>
      </c>
      <c r="Q302" s="17">
        <v>8.3333333333333329E-2</v>
      </c>
      <c r="R302" s="17">
        <v>1.3888888888888888E-2</v>
      </c>
      <c r="S302" s="42" t="s">
        <v>859</v>
      </c>
      <c r="T302" s="242" t="s">
        <v>29</v>
      </c>
      <c r="U302" s="10" t="str">
        <f t="shared" si="105"/>
        <v>B</v>
      </c>
      <c r="V302" s="11" t="str">
        <f>VLOOKUP(T302,Codes!A$9:B$52,2,FALSE)</f>
        <v>Produit chargé en électricité Statique</v>
      </c>
      <c r="W302" s="11"/>
      <c r="X302" s="11"/>
      <c r="Y302" s="11"/>
      <c r="Z302" s="11"/>
      <c r="AA302" s="81">
        <v>5</v>
      </c>
      <c r="AB302" s="37" t="str">
        <f t="shared" si="99"/>
        <v>fort</v>
      </c>
      <c r="AC302" s="37" t="str">
        <f t="shared" si="84"/>
        <v>fort</v>
      </c>
      <c r="AD302" s="37" t="str">
        <f t="shared" si="100"/>
        <v>Fort</v>
      </c>
      <c r="AE302" s="98" t="str">
        <f t="shared" si="101"/>
        <v>5</v>
      </c>
      <c r="AF302" s="261">
        <f t="shared" si="88"/>
        <v>2</v>
      </c>
      <c r="AG302" s="250" t="str">
        <f t="shared" si="86"/>
        <v>20151058556B1</v>
      </c>
      <c r="AH302" s="38" t="str">
        <f t="shared" si="90"/>
        <v>Action cloturée</v>
      </c>
      <c r="AI302" s="43" t="s">
        <v>860</v>
      </c>
      <c r="AJ302" s="18">
        <v>42172</v>
      </c>
      <c r="AK302" s="9" t="s">
        <v>857</v>
      </c>
      <c r="AL302" s="18">
        <v>42246</v>
      </c>
      <c r="AM302" s="31">
        <f t="shared" si="97"/>
        <v>53</v>
      </c>
      <c r="AN302" s="31"/>
      <c r="AP302" s="31" t="e">
        <f>COUNTIF(#REF!,FALSE)</f>
        <v>#REF!</v>
      </c>
      <c r="AQ302">
        <f t="shared" si="89"/>
        <v>2</v>
      </c>
    </row>
    <row r="303" spans="1:43" ht="33.75" customHeight="1">
      <c r="A303" s="13">
        <v>122</v>
      </c>
      <c r="B303" s="6">
        <v>42174</v>
      </c>
      <c r="C303" s="7">
        <f t="shared" si="83"/>
        <v>6</v>
      </c>
      <c r="D303" s="7">
        <f t="shared" si="106"/>
        <v>2015</v>
      </c>
      <c r="E303" s="92">
        <v>1380421</v>
      </c>
      <c r="F303" s="14">
        <v>39669</v>
      </c>
      <c r="G303" s="15">
        <v>41209</v>
      </c>
      <c r="H303" s="15" t="s">
        <v>1647</v>
      </c>
      <c r="I303" s="14" t="s">
        <v>117</v>
      </c>
      <c r="J303" s="14" t="s">
        <v>103</v>
      </c>
      <c r="K303" s="15"/>
      <c r="L303" s="9" t="s">
        <v>861</v>
      </c>
      <c r="M303" s="30">
        <v>1</v>
      </c>
      <c r="N303" s="16">
        <v>2000</v>
      </c>
      <c r="O303" s="16">
        <v>1973</v>
      </c>
      <c r="P303" s="77">
        <f t="shared" si="104"/>
        <v>1</v>
      </c>
      <c r="Q303" s="17">
        <v>6.9444444444444441E-3</v>
      </c>
      <c r="R303" s="17">
        <v>6.9444444444444441E-3</v>
      </c>
      <c r="S303" s="42" t="s">
        <v>862</v>
      </c>
      <c r="T303" s="242" t="s">
        <v>32</v>
      </c>
      <c r="U303" s="10" t="str">
        <f t="shared" si="105"/>
        <v>C</v>
      </c>
      <c r="V303" s="11" t="str">
        <f>VLOOKUP(T303,Codes!A$9:B$52,2,FALSE)</f>
        <v>produit déchiré, abimé dans l'emballage.</v>
      </c>
      <c r="W303" s="11"/>
      <c r="X303" s="11"/>
      <c r="Y303" s="11"/>
      <c r="Z303" s="11"/>
      <c r="AA303" s="81">
        <v>1</v>
      </c>
      <c r="AB303" s="37" t="str">
        <f t="shared" si="99"/>
        <v>faible</v>
      </c>
      <c r="AC303" s="37" t="str">
        <f t="shared" si="84"/>
        <v>faible</v>
      </c>
      <c r="AD303" s="37" t="str">
        <f t="shared" si="100"/>
        <v>Faible</v>
      </c>
      <c r="AE303" s="98" t="str">
        <f t="shared" si="101"/>
        <v>2</v>
      </c>
      <c r="AF303" s="261">
        <f t="shared" si="88"/>
        <v>1</v>
      </c>
      <c r="AG303" s="250" t="str">
        <f t="shared" si="86"/>
        <v>20151380421C7</v>
      </c>
      <c r="AH303" s="38" t="str">
        <f t="shared" si="90"/>
        <v>Action cloturée</v>
      </c>
      <c r="AI303" s="29"/>
      <c r="AJ303" s="18">
        <v>42174</v>
      </c>
      <c r="AK303" s="9" t="s">
        <v>864</v>
      </c>
      <c r="AL303" s="18">
        <v>42201</v>
      </c>
      <c r="AM303" s="31">
        <f t="shared" si="97"/>
        <v>20</v>
      </c>
      <c r="AN303" s="31"/>
      <c r="AP303" s="31" t="e">
        <f>COUNTIF(#REF!,FALSE)</f>
        <v>#REF!</v>
      </c>
      <c r="AQ303">
        <f t="shared" si="89"/>
        <v>1</v>
      </c>
    </row>
    <row r="304" spans="1:43" ht="33.75" customHeight="1">
      <c r="A304" s="13">
        <v>123</v>
      </c>
      <c r="B304" s="6">
        <v>42177</v>
      </c>
      <c r="C304" s="7">
        <f t="shared" si="83"/>
        <v>6</v>
      </c>
      <c r="D304" s="7">
        <f t="shared" si="106"/>
        <v>2015</v>
      </c>
      <c r="E304" s="92">
        <v>1058089</v>
      </c>
      <c r="F304" s="14">
        <v>37886</v>
      </c>
      <c r="G304" s="15">
        <v>39442</v>
      </c>
      <c r="H304" s="15" t="s">
        <v>1647</v>
      </c>
      <c r="I304" s="15" t="s">
        <v>520</v>
      </c>
      <c r="J304" s="14" t="s">
        <v>103</v>
      </c>
      <c r="K304" s="15"/>
      <c r="L304" s="9" t="s">
        <v>734</v>
      </c>
      <c r="M304" s="30">
        <v>500</v>
      </c>
      <c r="N304" s="16">
        <v>10000</v>
      </c>
      <c r="O304" s="16">
        <v>500</v>
      </c>
      <c r="P304" s="77">
        <f t="shared" si="104"/>
        <v>5</v>
      </c>
      <c r="Q304" s="17" t="s">
        <v>557</v>
      </c>
      <c r="R304" s="17">
        <v>6.9444444444444441E-3</v>
      </c>
      <c r="S304" s="42" t="s">
        <v>863</v>
      </c>
      <c r="T304" s="242" t="s">
        <v>25</v>
      </c>
      <c r="U304" s="10" t="str">
        <f t="shared" si="105"/>
        <v>C</v>
      </c>
      <c r="V304" s="11" t="str">
        <f>VLOOKUP(T304,Codes!A$9:B$52,2,FALSE)</f>
        <v>Mauvaise impression sur le produit</v>
      </c>
      <c r="W304" s="11"/>
      <c r="X304" s="11"/>
      <c r="Y304" s="11"/>
      <c r="Z304" s="11"/>
      <c r="AA304" s="81">
        <v>1</v>
      </c>
      <c r="AB304" s="37" t="str">
        <f t="shared" si="99"/>
        <v>faible</v>
      </c>
      <c r="AC304" s="37" t="str">
        <f t="shared" si="84"/>
        <v>fort</v>
      </c>
      <c r="AD304" s="37" t="str">
        <f t="shared" si="100"/>
        <v>Faible</v>
      </c>
      <c r="AE304" s="98" t="str">
        <f t="shared" si="101"/>
        <v>2</v>
      </c>
      <c r="AF304" s="261">
        <f t="shared" si="88"/>
        <v>1</v>
      </c>
      <c r="AG304" s="250" t="str">
        <f t="shared" si="86"/>
        <v>20151058089C9</v>
      </c>
      <c r="AH304" s="38" t="str">
        <f t="shared" si="90"/>
        <v>Action cloturée</v>
      </c>
      <c r="AI304" s="29"/>
      <c r="AJ304" s="18">
        <v>42177</v>
      </c>
      <c r="AK304" s="9" t="s">
        <v>864</v>
      </c>
      <c r="AL304" s="18">
        <v>42201</v>
      </c>
      <c r="AM304" s="31">
        <f t="shared" si="97"/>
        <v>19</v>
      </c>
      <c r="AN304" s="31"/>
      <c r="AP304" s="31" t="e">
        <f>COUNTIF(#REF!,FALSE)</f>
        <v>#REF!</v>
      </c>
      <c r="AQ304">
        <f t="shared" si="89"/>
        <v>1</v>
      </c>
    </row>
    <row r="305" spans="1:43" ht="79.900000000000006" customHeight="1">
      <c r="A305" s="13">
        <v>124</v>
      </c>
      <c r="B305" s="6">
        <v>42178</v>
      </c>
      <c r="C305" s="7">
        <f t="shared" si="83"/>
        <v>6</v>
      </c>
      <c r="D305" s="7">
        <f t="shared" si="106"/>
        <v>2015</v>
      </c>
      <c r="E305" s="92">
        <v>1302950</v>
      </c>
      <c r="F305" s="14">
        <v>38989</v>
      </c>
      <c r="G305" s="15">
        <v>40911</v>
      </c>
      <c r="H305" s="15" t="s">
        <v>46</v>
      </c>
      <c r="I305" s="14" t="s">
        <v>158</v>
      </c>
      <c r="J305" s="14" t="s">
        <v>90</v>
      </c>
      <c r="K305" s="15" t="s">
        <v>110</v>
      </c>
      <c r="L305" s="9" t="s">
        <v>865</v>
      </c>
      <c r="M305" s="30">
        <v>150</v>
      </c>
      <c r="N305" s="16">
        <v>38989</v>
      </c>
      <c r="O305" s="16">
        <v>19498</v>
      </c>
      <c r="P305" s="77">
        <f t="shared" si="104"/>
        <v>0.3847238964836236</v>
      </c>
      <c r="Q305" s="17">
        <v>4.1666666666666664E-2</v>
      </c>
      <c r="R305" s="17">
        <v>8.3333333333333329E-2</v>
      </c>
      <c r="S305" s="42" t="s">
        <v>866</v>
      </c>
      <c r="T305" s="242" t="s">
        <v>123</v>
      </c>
      <c r="U305" s="10" t="str">
        <f t="shared" si="105"/>
        <v>A</v>
      </c>
      <c r="V305" s="11" t="str">
        <f>VLOOKUP(T305,Codes!A$9:B$52,2,FALSE)</f>
        <v>Défaut carte visuel.</v>
      </c>
      <c r="W305" s="11"/>
      <c r="X305" s="11"/>
      <c r="Y305" s="11"/>
      <c r="Z305" s="11"/>
      <c r="AA305" s="81">
        <v>10</v>
      </c>
      <c r="AB305" s="37" t="str">
        <f t="shared" si="99"/>
        <v>fort</v>
      </c>
      <c r="AC305" s="37" t="str">
        <f t="shared" si="84"/>
        <v>faible</v>
      </c>
      <c r="AD305" s="37" t="str">
        <f t="shared" si="100"/>
        <v>Fort</v>
      </c>
      <c r="AE305" s="98" t="str">
        <f t="shared" si="101"/>
        <v>5</v>
      </c>
      <c r="AF305" s="261">
        <f t="shared" si="88"/>
        <v>1</v>
      </c>
      <c r="AG305" s="250" t="str">
        <f t="shared" si="86"/>
        <v>20151302950A10</v>
      </c>
      <c r="AH305" s="38" t="str">
        <f t="shared" si="90"/>
        <v>Action cloturée</v>
      </c>
      <c r="AI305" s="29"/>
      <c r="AJ305" s="18">
        <v>42178</v>
      </c>
      <c r="AK305" s="9" t="s">
        <v>869</v>
      </c>
      <c r="AL305" s="18">
        <v>42179</v>
      </c>
      <c r="AM305" s="31">
        <f t="shared" si="97"/>
        <v>2</v>
      </c>
      <c r="AN305" s="31"/>
      <c r="AP305" s="31" t="e">
        <f>COUNTIF(#REF!,FALSE)</f>
        <v>#REF!</v>
      </c>
      <c r="AQ305">
        <f t="shared" si="89"/>
        <v>1</v>
      </c>
    </row>
    <row r="306" spans="1:43" ht="45.6" customHeight="1">
      <c r="A306" s="13">
        <v>125</v>
      </c>
      <c r="B306" s="6">
        <v>42177</v>
      </c>
      <c r="C306" s="7">
        <f t="shared" si="83"/>
        <v>6</v>
      </c>
      <c r="D306" s="7">
        <f t="shared" si="106"/>
        <v>2015</v>
      </c>
      <c r="E306" s="92">
        <v>1057738</v>
      </c>
      <c r="F306" s="14">
        <v>36952</v>
      </c>
      <c r="G306" s="15">
        <v>41148</v>
      </c>
      <c r="H306" s="15" t="s">
        <v>1647</v>
      </c>
      <c r="I306" s="15" t="s">
        <v>410</v>
      </c>
      <c r="J306" s="14" t="s">
        <v>103</v>
      </c>
      <c r="K306" s="15"/>
      <c r="L306" s="9" t="s">
        <v>436</v>
      </c>
      <c r="M306" s="30">
        <v>847</v>
      </c>
      <c r="N306" s="16">
        <v>280000</v>
      </c>
      <c r="O306" s="16">
        <v>146642</v>
      </c>
      <c r="P306" s="77">
        <f t="shared" si="104"/>
        <v>0.30249999999999999</v>
      </c>
      <c r="Q306" s="17">
        <v>0.125</v>
      </c>
      <c r="R306" s="17">
        <v>1.3888888888888888E-2</v>
      </c>
      <c r="S306" s="42" t="s">
        <v>1346</v>
      </c>
      <c r="T306" s="242" t="s">
        <v>36</v>
      </c>
      <c r="U306" s="10" t="str">
        <f t="shared" si="105"/>
        <v>A</v>
      </c>
      <c r="V306" s="11" t="str">
        <f>VLOOKUP(T306,Codes!A$9:B$52,2,FALSE)</f>
        <v xml:space="preserve">Absence ou manque de colle sur le produit </v>
      </c>
      <c r="W306" s="11"/>
      <c r="X306" s="11"/>
      <c r="Y306" s="11"/>
      <c r="Z306" s="11"/>
      <c r="AA306" s="81">
        <v>2</v>
      </c>
      <c r="AB306" s="37" t="str">
        <f t="shared" si="99"/>
        <v>faible</v>
      </c>
      <c r="AC306" s="37" t="str">
        <f t="shared" si="84"/>
        <v>faible</v>
      </c>
      <c r="AD306" s="37" t="str">
        <f t="shared" si="100"/>
        <v>Faible</v>
      </c>
      <c r="AE306" s="98" t="str">
        <f t="shared" si="101"/>
        <v>2</v>
      </c>
      <c r="AF306" s="261">
        <f t="shared" si="88"/>
        <v>1</v>
      </c>
      <c r="AG306" s="250" t="str">
        <f t="shared" si="86"/>
        <v>20151057738A1</v>
      </c>
      <c r="AH306" s="38" t="str">
        <f t="shared" si="90"/>
        <v>Action cloturée</v>
      </c>
      <c r="AI306" s="29"/>
      <c r="AJ306" s="18">
        <v>42179</v>
      </c>
      <c r="AK306" s="9" t="s">
        <v>864</v>
      </c>
      <c r="AL306" s="18">
        <v>42201</v>
      </c>
      <c r="AM306" s="31">
        <f t="shared" si="97"/>
        <v>19</v>
      </c>
      <c r="AN306" s="31"/>
      <c r="AP306" s="31" t="e">
        <f>COUNTIF(#REF!,FALSE)</f>
        <v>#REF!</v>
      </c>
      <c r="AQ306">
        <f t="shared" si="89"/>
        <v>1</v>
      </c>
    </row>
    <row r="307" spans="1:43" ht="33.75" customHeight="1">
      <c r="A307" s="13">
        <v>126</v>
      </c>
      <c r="B307" s="6">
        <v>42178</v>
      </c>
      <c r="C307" s="7">
        <f t="shared" si="83"/>
        <v>6</v>
      </c>
      <c r="D307" s="7">
        <f t="shared" si="106"/>
        <v>2015</v>
      </c>
      <c r="E307" s="92">
        <v>1058045</v>
      </c>
      <c r="F307" s="14">
        <v>39847</v>
      </c>
      <c r="G307" s="15">
        <v>41367</v>
      </c>
      <c r="H307" s="15" t="s">
        <v>1143</v>
      </c>
      <c r="I307" s="14" t="s">
        <v>167</v>
      </c>
      <c r="J307" s="14" t="s">
        <v>103</v>
      </c>
      <c r="K307" s="15" t="s">
        <v>770</v>
      </c>
      <c r="L307" s="9" t="s">
        <v>867</v>
      </c>
      <c r="M307" s="30">
        <v>10000</v>
      </c>
      <c r="N307" s="16">
        <v>10000</v>
      </c>
      <c r="O307" s="16">
        <v>10000</v>
      </c>
      <c r="P307" s="77">
        <f t="shared" si="104"/>
        <v>1</v>
      </c>
      <c r="Q307" s="17">
        <v>6.9444444444444441E-3</v>
      </c>
      <c r="R307" s="17">
        <v>6.9444444444444441E-3</v>
      </c>
      <c r="S307" s="42" t="s">
        <v>868</v>
      </c>
      <c r="T307" s="242" t="s">
        <v>26</v>
      </c>
      <c r="U307" s="10" t="str">
        <f t="shared" si="105"/>
        <v>C</v>
      </c>
      <c r="V307" s="11" t="str">
        <f>VLOOKUP(T307,Codes!A$9:B$52,2,FALSE)</f>
        <v>Conditionnement inadapté</v>
      </c>
      <c r="W307" s="11"/>
      <c r="X307" s="11"/>
      <c r="Y307" s="11"/>
      <c r="Z307" s="11"/>
      <c r="AA307" s="81">
        <v>1</v>
      </c>
      <c r="AB307" s="37" t="str">
        <f t="shared" si="99"/>
        <v>faible</v>
      </c>
      <c r="AC307" s="37" t="str">
        <f t="shared" si="84"/>
        <v>faible</v>
      </c>
      <c r="AD307" s="37" t="str">
        <f t="shared" si="100"/>
        <v>Faible</v>
      </c>
      <c r="AE307" s="98" t="str">
        <f t="shared" si="101"/>
        <v>2</v>
      </c>
      <c r="AF307" s="261">
        <f t="shared" si="88"/>
        <v>1</v>
      </c>
      <c r="AG307" s="250" t="str">
        <f t="shared" si="86"/>
        <v>20151058045C8</v>
      </c>
      <c r="AH307" s="38" t="str">
        <f t="shared" si="90"/>
        <v>Action cloturée</v>
      </c>
      <c r="AI307" s="29"/>
      <c r="AJ307" s="18">
        <v>42179</v>
      </c>
      <c r="AK307" s="9" t="s">
        <v>864</v>
      </c>
      <c r="AL307" s="18">
        <v>42201</v>
      </c>
      <c r="AM307" s="31">
        <f t="shared" si="97"/>
        <v>18</v>
      </c>
      <c r="AN307" s="31"/>
      <c r="AP307" s="31" t="e">
        <f>COUNTIF(#REF!,FALSE)</f>
        <v>#REF!</v>
      </c>
      <c r="AQ307">
        <f t="shared" si="89"/>
        <v>1</v>
      </c>
    </row>
    <row r="308" spans="1:43" ht="33.75" customHeight="1">
      <c r="A308" s="13">
        <v>127</v>
      </c>
      <c r="B308" s="6">
        <v>42180</v>
      </c>
      <c r="C308" s="7">
        <f t="shared" si="83"/>
        <v>6</v>
      </c>
      <c r="D308" s="7">
        <f t="shared" si="106"/>
        <v>2015</v>
      </c>
      <c r="E308" s="92">
        <v>1256518</v>
      </c>
      <c r="F308" s="14">
        <v>39029</v>
      </c>
      <c r="G308" s="15">
        <v>40831</v>
      </c>
      <c r="H308" s="15" t="s">
        <v>1138</v>
      </c>
      <c r="I308" s="14" t="s">
        <v>91</v>
      </c>
      <c r="J308" s="14" t="s">
        <v>90</v>
      </c>
      <c r="K308" s="15" t="s">
        <v>444</v>
      </c>
      <c r="L308" s="9" t="s">
        <v>443</v>
      </c>
      <c r="M308" s="30">
        <v>1000</v>
      </c>
      <c r="N308" s="16">
        <v>252000</v>
      </c>
      <c r="O308" s="16">
        <v>224000</v>
      </c>
      <c r="P308" s="77">
        <f t="shared" si="104"/>
        <v>0.3968253968253968</v>
      </c>
      <c r="Q308" s="17">
        <v>4.1666666666666664E-2</v>
      </c>
      <c r="R308" s="17">
        <v>1.3888888888888888E-2</v>
      </c>
      <c r="S308" s="42" t="s">
        <v>1347</v>
      </c>
      <c r="T308" s="242" t="s">
        <v>31</v>
      </c>
      <c r="U308" s="10" t="str">
        <f t="shared" si="105"/>
        <v>C</v>
      </c>
      <c r="V308" s="11" t="str">
        <f>VLOOKUP(T308,Codes!A$9:B$52,2,FALSE)</f>
        <v>Mauvaise découpe du produit</v>
      </c>
      <c r="W308" s="11"/>
      <c r="X308" s="11"/>
      <c r="Y308" s="11"/>
      <c r="Z308" s="11"/>
      <c r="AA308" s="81">
        <v>1</v>
      </c>
      <c r="AB308" s="37" t="str">
        <f t="shared" si="99"/>
        <v>faible</v>
      </c>
      <c r="AC308" s="37" t="str">
        <f t="shared" si="84"/>
        <v>faible</v>
      </c>
      <c r="AD308" s="37" t="str">
        <f t="shared" si="100"/>
        <v>Faible</v>
      </c>
      <c r="AE308" s="98" t="str">
        <f t="shared" si="101"/>
        <v>2</v>
      </c>
      <c r="AF308" s="261">
        <f t="shared" si="88"/>
        <v>1</v>
      </c>
      <c r="AG308" s="250" t="str">
        <f t="shared" si="86"/>
        <v>20151256518C1</v>
      </c>
      <c r="AH308" s="38" t="str">
        <f t="shared" si="90"/>
        <v>Action cloturée</v>
      </c>
      <c r="AI308" s="29"/>
      <c r="AJ308" s="18"/>
      <c r="AK308" s="9" t="s">
        <v>870</v>
      </c>
      <c r="AL308" s="18">
        <v>42201</v>
      </c>
      <c r="AM308" s="31">
        <f t="shared" si="97"/>
        <v>16</v>
      </c>
      <c r="AN308" s="31"/>
      <c r="AP308" s="31" t="e">
        <f>COUNTIF(#REF!,FALSE)</f>
        <v>#REF!</v>
      </c>
      <c r="AQ308">
        <f t="shared" si="89"/>
        <v>1</v>
      </c>
    </row>
    <row r="309" spans="1:43" ht="57" customHeight="1">
      <c r="A309" s="13">
        <v>128</v>
      </c>
      <c r="B309" s="6">
        <v>42180</v>
      </c>
      <c r="C309" s="7">
        <f t="shared" si="83"/>
        <v>6</v>
      </c>
      <c r="D309" s="7">
        <f t="shared" si="106"/>
        <v>2015</v>
      </c>
      <c r="E309" s="92">
        <v>1302962</v>
      </c>
      <c r="F309" s="14">
        <v>39286</v>
      </c>
      <c r="G309" s="15"/>
      <c r="H309" s="15" t="s">
        <v>46</v>
      </c>
      <c r="I309" s="14" t="s">
        <v>158</v>
      </c>
      <c r="J309" s="14" t="s">
        <v>90</v>
      </c>
      <c r="K309" s="15" t="s">
        <v>110</v>
      </c>
      <c r="L309" s="9" t="s">
        <v>871</v>
      </c>
      <c r="M309" s="30">
        <v>40</v>
      </c>
      <c r="N309" s="16">
        <v>10000</v>
      </c>
      <c r="O309" s="16">
        <v>3538</v>
      </c>
      <c r="P309" s="77">
        <f t="shared" si="104"/>
        <v>0.4</v>
      </c>
      <c r="Q309" s="17">
        <v>3.125E-2</v>
      </c>
      <c r="R309" s="17">
        <v>8.3333333333333329E-2</v>
      </c>
      <c r="S309" s="42" t="s">
        <v>872</v>
      </c>
      <c r="T309" s="242" t="s">
        <v>41</v>
      </c>
      <c r="U309" s="10" t="str">
        <f t="shared" si="105"/>
        <v>C</v>
      </c>
      <c r="V309" s="11" t="str">
        <f>VLOOKUP(T309,Codes!A$9:B$52,2,FALSE)</f>
        <v>Produits collés entre eux</v>
      </c>
      <c r="W309" s="11"/>
      <c r="X309" s="11"/>
      <c r="Y309" s="11"/>
      <c r="Z309" s="11"/>
      <c r="AA309" s="81">
        <v>3</v>
      </c>
      <c r="AB309" s="37" t="str">
        <f t="shared" si="99"/>
        <v>fort</v>
      </c>
      <c r="AC309" s="37" t="str">
        <f t="shared" si="84"/>
        <v>faible</v>
      </c>
      <c r="AD309" s="37" t="str">
        <f t="shared" si="100"/>
        <v>Fort</v>
      </c>
      <c r="AE309" s="98" t="str">
        <f t="shared" si="101"/>
        <v>5</v>
      </c>
      <c r="AF309" s="261">
        <f t="shared" si="88"/>
        <v>1</v>
      </c>
      <c r="AG309" s="250" t="str">
        <f t="shared" si="86"/>
        <v>20151302962C3</v>
      </c>
      <c r="AH309" s="38" t="str">
        <f t="shared" si="90"/>
        <v>Action cloturée</v>
      </c>
      <c r="AI309" s="29" t="s">
        <v>874</v>
      </c>
      <c r="AJ309" s="18">
        <v>42180</v>
      </c>
      <c r="AK309" s="9" t="s">
        <v>873</v>
      </c>
      <c r="AL309" s="18">
        <v>42204</v>
      </c>
      <c r="AM309" s="31">
        <f t="shared" si="97"/>
        <v>17</v>
      </c>
      <c r="AN309" s="31"/>
      <c r="AP309" s="31" t="e">
        <f>COUNTIF(#REF!,FALSE)</f>
        <v>#REF!</v>
      </c>
      <c r="AQ309">
        <f t="shared" si="89"/>
        <v>1</v>
      </c>
    </row>
    <row r="310" spans="1:43" ht="57" customHeight="1">
      <c r="A310" s="13">
        <v>129</v>
      </c>
      <c r="B310" s="6">
        <v>42179</v>
      </c>
      <c r="C310" s="7">
        <f t="shared" ref="C310:C373" si="107">MONTH(B310)</f>
        <v>6</v>
      </c>
      <c r="D310" s="7">
        <f t="shared" si="106"/>
        <v>2015</v>
      </c>
      <c r="E310" s="92">
        <v>1136079</v>
      </c>
      <c r="F310" s="27">
        <v>39928</v>
      </c>
      <c r="G310" s="94">
        <v>40894</v>
      </c>
      <c r="H310" s="15" t="s">
        <v>1647</v>
      </c>
      <c r="I310" s="14" t="s">
        <v>158</v>
      </c>
      <c r="J310" s="14" t="s">
        <v>103</v>
      </c>
      <c r="K310" s="15" t="s">
        <v>159</v>
      </c>
      <c r="L310" s="9" t="s">
        <v>875</v>
      </c>
      <c r="M310" s="30">
        <v>3</v>
      </c>
      <c r="N310" s="16">
        <v>500</v>
      </c>
      <c r="O310" s="16">
        <v>462</v>
      </c>
      <c r="P310" s="77">
        <f t="shared" si="104"/>
        <v>1</v>
      </c>
      <c r="Q310" s="17">
        <v>0.125</v>
      </c>
      <c r="R310" s="17">
        <v>1.3888888888888888E-2</v>
      </c>
      <c r="S310" s="42" t="s">
        <v>876</v>
      </c>
      <c r="T310" s="242" t="s">
        <v>32</v>
      </c>
      <c r="U310" s="10" t="str">
        <f t="shared" si="105"/>
        <v>C</v>
      </c>
      <c r="V310" s="11" t="str">
        <f>VLOOKUP(T310,Codes!A$9:B$52,2,FALSE)</f>
        <v>produit déchiré, abimé dans l'emballage.</v>
      </c>
      <c r="W310" s="11"/>
      <c r="X310" s="11"/>
      <c r="Y310" s="11"/>
      <c r="Z310" s="11"/>
      <c r="AA310" s="81">
        <v>2</v>
      </c>
      <c r="AB310" s="37" t="str">
        <f t="shared" si="99"/>
        <v>faible</v>
      </c>
      <c r="AC310" s="37" t="str">
        <f t="shared" si="84"/>
        <v>faible</v>
      </c>
      <c r="AD310" s="37" t="str">
        <f t="shared" si="100"/>
        <v>Faible</v>
      </c>
      <c r="AE310" s="98" t="str">
        <f t="shared" si="101"/>
        <v>2</v>
      </c>
      <c r="AF310" s="261">
        <f t="shared" si="88"/>
        <v>1</v>
      </c>
      <c r="AG310" s="250" t="str">
        <f t="shared" si="86"/>
        <v>20151136079C7</v>
      </c>
      <c r="AH310" s="38" t="str">
        <f t="shared" si="90"/>
        <v>Action cloturée</v>
      </c>
      <c r="AI310" s="29"/>
      <c r="AJ310" s="18">
        <v>42180</v>
      </c>
      <c r="AK310" s="95" t="s">
        <v>396</v>
      </c>
      <c r="AL310" s="18">
        <v>42201</v>
      </c>
      <c r="AM310" s="31">
        <f t="shared" si="97"/>
        <v>17</v>
      </c>
      <c r="AN310" s="31"/>
      <c r="AP310" s="31" t="e">
        <f>COUNTIF(#REF!,FALSE)</f>
        <v>#REF!</v>
      </c>
      <c r="AQ310">
        <f t="shared" si="89"/>
        <v>1</v>
      </c>
    </row>
    <row r="311" spans="1:43" ht="34.15" customHeight="1">
      <c r="A311" s="13">
        <v>130</v>
      </c>
      <c r="B311" s="6">
        <v>42180</v>
      </c>
      <c r="C311" s="7">
        <f t="shared" si="107"/>
        <v>6</v>
      </c>
      <c r="D311" s="7">
        <f t="shared" si="106"/>
        <v>2015</v>
      </c>
      <c r="E311" s="92">
        <v>1334535</v>
      </c>
      <c r="F311" s="27">
        <v>39907</v>
      </c>
      <c r="G311" s="94">
        <v>41421</v>
      </c>
      <c r="H311" s="15" t="s">
        <v>1143</v>
      </c>
      <c r="I311" s="14" t="s">
        <v>158</v>
      </c>
      <c r="J311" s="14" t="s">
        <v>103</v>
      </c>
      <c r="K311" s="15" t="s">
        <v>159</v>
      </c>
      <c r="L311" s="9" t="s">
        <v>877</v>
      </c>
      <c r="M311" s="30">
        <v>4700</v>
      </c>
      <c r="N311" s="16">
        <v>4700</v>
      </c>
      <c r="O311" s="16">
        <v>4700</v>
      </c>
      <c r="P311" s="77">
        <f t="shared" si="104"/>
        <v>1</v>
      </c>
      <c r="Q311" s="17">
        <v>6.9444444444444441E-3</v>
      </c>
      <c r="R311" s="17">
        <v>1.3888888888888888E-2</v>
      </c>
      <c r="S311" s="42" t="s">
        <v>878</v>
      </c>
      <c r="T311" s="242" t="s">
        <v>598</v>
      </c>
      <c r="U311" s="10" t="str">
        <f t="shared" si="105"/>
        <v>C</v>
      </c>
      <c r="V311" s="11" t="str">
        <f>VLOOKUP(T311,Codes!A$9:B$52,2,FALSE)</f>
        <v>Mauvaise ou manque d'information sur la livraison</v>
      </c>
      <c r="W311" s="11"/>
      <c r="X311" s="11"/>
      <c r="Y311" s="11"/>
      <c r="Z311" s="11"/>
      <c r="AA311" s="81">
        <v>1</v>
      </c>
      <c r="AB311" s="37" t="str">
        <f t="shared" si="99"/>
        <v>faible</v>
      </c>
      <c r="AC311" s="37" t="str">
        <f t="shared" si="84"/>
        <v>faible</v>
      </c>
      <c r="AD311" s="37" t="str">
        <f t="shared" si="100"/>
        <v>Faible</v>
      </c>
      <c r="AE311" s="98" t="str">
        <f t="shared" si="101"/>
        <v>2</v>
      </c>
      <c r="AF311" s="261">
        <f t="shared" si="88"/>
        <v>1</v>
      </c>
      <c r="AG311" s="250" t="str">
        <f t="shared" si="86"/>
        <v>20151334535C14</v>
      </c>
      <c r="AH311" s="38" t="str">
        <f t="shared" si="90"/>
        <v>Action cloturée</v>
      </c>
      <c r="AI311" s="29"/>
      <c r="AJ311" s="18">
        <v>42180</v>
      </c>
      <c r="AK311" s="95" t="s">
        <v>879</v>
      </c>
      <c r="AL311" s="18">
        <v>42180</v>
      </c>
      <c r="AM311" s="31">
        <f t="shared" si="97"/>
        <v>1</v>
      </c>
      <c r="AN311" s="31"/>
      <c r="AP311" s="31" t="e">
        <f>COUNTIF(#REF!,FALSE)</f>
        <v>#REF!</v>
      </c>
      <c r="AQ311">
        <f t="shared" si="89"/>
        <v>1</v>
      </c>
    </row>
    <row r="312" spans="1:43" ht="57" customHeight="1">
      <c r="A312" s="13">
        <v>131</v>
      </c>
      <c r="B312" s="6">
        <v>42180</v>
      </c>
      <c r="C312" s="7">
        <f t="shared" si="107"/>
        <v>6</v>
      </c>
      <c r="D312" s="7">
        <f t="shared" si="106"/>
        <v>2015</v>
      </c>
      <c r="E312" s="92">
        <v>1057831</v>
      </c>
      <c r="F312" s="27">
        <v>38616</v>
      </c>
      <c r="G312" s="94">
        <v>40385</v>
      </c>
      <c r="H312" s="15" t="s">
        <v>1647</v>
      </c>
      <c r="I312" s="14" t="s">
        <v>195</v>
      </c>
      <c r="J312" s="14" t="s">
        <v>90</v>
      </c>
      <c r="K312" s="15" t="s">
        <v>134</v>
      </c>
      <c r="L312" s="9" t="s">
        <v>229</v>
      </c>
      <c r="M312" s="30">
        <v>1531</v>
      </c>
      <c r="N312" s="16">
        <v>500000</v>
      </c>
      <c r="O312" s="16">
        <v>160500</v>
      </c>
      <c r="P312" s="77">
        <f t="shared" si="104"/>
        <v>0.30620000000000003</v>
      </c>
      <c r="Q312" s="17">
        <v>8.3333333333333329E-2</v>
      </c>
      <c r="R312" s="17">
        <v>1.3888888888888888E-2</v>
      </c>
      <c r="S312" s="42" t="s">
        <v>880</v>
      </c>
      <c r="T312" s="242" t="s">
        <v>34</v>
      </c>
      <c r="U312" s="10" t="str">
        <f t="shared" si="105"/>
        <v>B</v>
      </c>
      <c r="V312" s="11" t="str">
        <f>VLOOKUP(T312,Codes!A$9:B$52,2,FALSE)</f>
        <v>Mauvaise qualité ou position des micro-perforations</v>
      </c>
      <c r="W312" s="11"/>
      <c r="X312" s="11"/>
      <c r="Y312" s="11"/>
      <c r="Z312" s="11"/>
      <c r="AA312" s="81">
        <v>5</v>
      </c>
      <c r="AB312" s="37" t="str">
        <f t="shared" si="99"/>
        <v>fort</v>
      </c>
      <c r="AC312" s="37" t="str">
        <f t="shared" si="84"/>
        <v>faible</v>
      </c>
      <c r="AD312" s="37" t="str">
        <f t="shared" si="100"/>
        <v>Fort</v>
      </c>
      <c r="AE312" s="98" t="str">
        <f t="shared" si="101"/>
        <v>5</v>
      </c>
      <c r="AF312" s="261">
        <f t="shared" si="88"/>
        <v>3</v>
      </c>
      <c r="AG312" s="250" t="str">
        <f t="shared" si="86"/>
        <v>20151057831B3</v>
      </c>
      <c r="AH312" s="38" t="str">
        <f t="shared" si="90"/>
        <v>Tri par agence d'intérim et/ou fournisseur et FDNQ</v>
      </c>
      <c r="AI312" s="29" t="s">
        <v>884</v>
      </c>
      <c r="AJ312" s="18">
        <v>42180</v>
      </c>
      <c r="AK312" s="96" t="s">
        <v>883</v>
      </c>
      <c r="AL312" s="18"/>
      <c r="AM312" s="31" t="str">
        <f t="shared" si="97"/>
        <v/>
      </c>
      <c r="AN312" s="31"/>
      <c r="AP312" s="31" t="e">
        <f>COUNTIF(#REF!,FALSE)</f>
        <v>#REF!</v>
      </c>
      <c r="AQ312">
        <f t="shared" si="89"/>
        <v>3</v>
      </c>
    </row>
    <row r="313" spans="1:43" ht="30.6" customHeight="1">
      <c r="A313" s="13">
        <v>132</v>
      </c>
      <c r="B313" s="6">
        <v>42180</v>
      </c>
      <c r="C313" s="7">
        <f t="shared" si="107"/>
        <v>6</v>
      </c>
      <c r="D313" s="7">
        <f t="shared" si="106"/>
        <v>2015</v>
      </c>
      <c r="E313" s="92">
        <v>1302962</v>
      </c>
      <c r="F313" s="27">
        <v>39286</v>
      </c>
      <c r="G313" s="94" t="s">
        <v>279</v>
      </c>
      <c r="H313" s="15" t="s">
        <v>46</v>
      </c>
      <c r="I313" s="14" t="s">
        <v>158</v>
      </c>
      <c r="J313" s="14" t="s">
        <v>90</v>
      </c>
      <c r="K313" s="15" t="s">
        <v>294</v>
      </c>
      <c r="L313" s="9" t="s">
        <v>871</v>
      </c>
      <c r="M313" s="30">
        <v>20</v>
      </c>
      <c r="N313" s="16">
        <v>10000</v>
      </c>
      <c r="O313" s="16">
        <v>3538</v>
      </c>
      <c r="P313" s="77">
        <f t="shared" si="104"/>
        <v>0.2</v>
      </c>
      <c r="Q313" s="17">
        <v>3.125E-2</v>
      </c>
      <c r="R313" s="17">
        <v>3.4722222222222224E-2</v>
      </c>
      <c r="S313" s="42" t="s">
        <v>892</v>
      </c>
      <c r="T313" s="242" t="s">
        <v>123</v>
      </c>
      <c r="U313" s="10" t="str">
        <f t="shared" si="105"/>
        <v>A</v>
      </c>
      <c r="V313" s="11" t="str">
        <f>VLOOKUP(T313,Codes!A$9:B$52,2,FALSE)</f>
        <v>Défaut carte visuel.</v>
      </c>
      <c r="W313" s="11"/>
      <c r="X313" s="11"/>
      <c r="Y313" s="11"/>
      <c r="Z313" s="11"/>
      <c r="AA313" s="81">
        <v>3</v>
      </c>
      <c r="AB313" s="37" t="str">
        <f t="shared" si="99"/>
        <v>fort</v>
      </c>
      <c r="AC313" s="37" t="str">
        <f t="shared" si="84"/>
        <v>faible</v>
      </c>
      <c r="AD313" s="37" t="str">
        <f t="shared" si="100"/>
        <v>Fort</v>
      </c>
      <c r="AE313" s="98" t="str">
        <f t="shared" si="101"/>
        <v>5</v>
      </c>
      <c r="AF313" s="261">
        <f t="shared" si="88"/>
        <v>1</v>
      </c>
      <c r="AG313" s="250" t="str">
        <f t="shared" si="86"/>
        <v>20151302962A10</v>
      </c>
      <c r="AH313" s="38" t="str">
        <f t="shared" si="90"/>
        <v>Tri par agence d'intérim et/ou fournisseur et FDNQ</v>
      </c>
      <c r="AI313" s="29" t="s">
        <v>882</v>
      </c>
      <c r="AJ313" s="18">
        <v>42180</v>
      </c>
      <c r="AK313" s="95" t="s">
        <v>881</v>
      </c>
      <c r="AL313" s="18"/>
      <c r="AM313" s="31" t="str">
        <f t="shared" si="97"/>
        <v/>
      </c>
      <c r="AN313" s="31"/>
      <c r="AP313" s="31" t="e">
        <f>COUNTIF(#REF!,FALSE)</f>
        <v>#REF!</v>
      </c>
      <c r="AQ313">
        <f t="shared" si="89"/>
        <v>1</v>
      </c>
    </row>
    <row r="314" spans="1:43" ht="22.9" customHeight="1">
      <c r="A314" s="13">
        <v>133</v>
      </c>
      <c r="B314" s="6">
        <v>42187</v>
      </c>
      <c r="C314" s="7">
        <f t="shared" si="107"/>
        <v>7</v>
      </c>
      <c r="D314" s="7">
        <f t="shared" si="106"/>
        <v>2015</v>
      </c>
      <c r="E314" s="92">
        <v>1374464</v>
      </c>
      <c r="F314" s="27">
        <v>39633</v>
      </c>
      <c r="G314" s="94">
        <v>41165</v>
      </c>
      <c r="H314" s="15" t="s">
        <v>1647</v>
      </c>
      <c r="I314" s="14" t="s">
        <v>276</v>
      </c>
      <c r="J314" s="14" t="s">
        <v>103</v>
      </c>
      <c r="K314" s="15"/>
      <c r="L314" s="9" t="s">
        <v>885</v>
      </c>
      <c r="M314" s="30">
        <v>1</v>
      </c>
      <c r="N314" s="16">
        <v>2000</v>
      </c>
      <c r="O314" s="16">
        <v>893</v>
      </c>
      <c r="P314" s="77">
        <f t="shared" si="104"/>
        <v>0.05</v>
      </c>
      <c r="Q314" s="17">
        <v>1.0416666666666666E-2</v>
      </c>
      <c r="R314" s="17">
        <v>1.3888888888888888E-2</v>
      </c>
      <c r="S314" s="42" t="s">
        <v>886</v>
      </c>
      <c r="T314" s="242" t="s">
        <v>28</v>
      </c>
      <c r="U314" s="10" t="str">
        <f t="shared" si="105"/>
        <v>B</v>
      </c>
      <c r="V314" s="11" t="str">
        <f>VLOOKUP(T314,Codes!A$9:B$52,2,FALSE)</f>
        <v>Produit inadapté au processus</v>
      </c>
      <c r="W314" s="11"/>
      <c r="X314" s="11"/>
      <c r="Y314" s="11"/>
      <c r="Z314" s="11"/>
      <c r="AA314" s="81">
        <v>3</v>
      </c>
      <c r="AB314" s="37" t="str">
        <f t="shared" si="99"/>
        <v>fort</v>
      </c>
      <c r="AC314" s="37" t="str">
        <f t="shared" si="84"/>
        <v>faible</v>
      </c>
      <c r="AD314" s="37" t="str">
        <f t="shared" si="100"/>
        <v>Fort</v>
      </c>
      <c r="AE314" s="98" t="str">
        <f t="shared" si="101"/>
        <v>5</v>
      </c>
      <c r="AF314" s="261">
        <f t="shared" si="88"/>
        <v>1</v>
      </c>
      <c r="AG314" s="250" t="str">
        <f t="shared" si="86"/>
        <v>20151374464B2</v>
      </c>
      <c r="AH314" s="38" t="str">
        <f t="shared" si="90"/>
        <v>Action cloturée</v>
      </c>
      <c r="AI314" s="29"/>
      <c r="AJ314" s="18">
        <v>42191</v>
      </c>
      <c r="AK314" s="95" t="s">
        <v>887</v>
      </c>
      <c r="AL314" s="18">
        <v>42201</v>
      </c>
      <c r="AM314" s="31">
        <f t="shared" si="97"/>
        <v>11</v>
      </c>
      <c r="AN314" s="31"/>
      <c r="AP314" s="31" t="e">
        <f>COUNTIF(#REF!,FALSE)</f>
        <v>#REF!</v>
      </c>
      <c r="AQ314">
        <f t="shared" si="89"/>
        <v>1</v>
      </c>
    </row>
    <row r="315" spans="1:43" ht="34.15" customHeight="1">
      <c r="A315" s="13">
        <v>134</v>
      </c>
      <c r="B315" s="6">
        <v>42192</v>
      </c>
      <c r="C315" s="7">
        <f t="shared" si="107"/>
        <v>7</v>
      </c>
      <c r="D315" s="7">
        <f t="shared" si="106"/>
        <v>2015</v>
      </c>
      <c r="E315" s="92">
        <v>1058739</v>
      </c>
      <c r="F315" s="27">
        <v>39062</v>
      </c>
      <c r="G315" s="94">
        <v>40563</v>
      </c>
      <c r="H315" s="15" t="s">
        <v>1138</v>
      </c>
      <c r="I315" s="14" t="s">
        <v>888</v>
      </c>
      <c r="J315" s="14" t="s">
        <v>103</v>
      </c>
      <c r="K315" s="15"/>
      <c r="L315" s="9" t="s">
        <v>889</v>
      </c>
      <c r="M315" s="30">
        <v>2000</v>
      </c>
      <c r="N315" s="16">
        <v>50000</v>
      </c>
      <c r="O315" s="16">
        <v>47000</v>
      </c>
      <c r="P315" s="77">
        <f t="shared" si="104"/>
        <v>4</v>
      </c>
      <c r="Q315" s="17">
        <v>6.25E-2</v>
      </c>
      <c r="R315" s="17">
        <v>2.7777777777777776E-2</v>
      </c>
      <c r="S315" s="42" t="s">
        <v>890</v>
      </c>
      <c r="T315" s="242" t="s">
        <v>34</v>
      </c>
      <c r="U315" s="10" t="str">
        <f t="shared" si="105"/>
        <v>B</v>
      </c>
      <c r="V315" s="11" t="str">
        <f>VLOOKUP(T315,Codes!A$9:B$52,2,FALSE)</f>
        <v>Mauvaise qualité ou position des micro-perforations</v>
      </c>
      <c r="W315" s="11"/>
      <c r="X315" s="11"/>
      <c r="Y315" s="11"/>
      <c r="Z315" s="11"/>
      <c r="AA315" s="81">
        <v>3</v>
      </c>
      <c r="AB315" s="37" t="str">
        <f t="shared" si="99"/>
        <v>fort</v>
      </c>
      <c r="AC315" s="37" t="str">
        <f t="shared" si="84"/>
        <v>fort</v>
      </c>
      <c r="AD315" s="37" t="str">
        <f t="shared" si="100"/>
        <v>Fort</v>
      </c>
      <c r="AE315" s="98" t="str">
        <f t="shared" si="101"/>
        <v>5</v>
      </c>
      <c r="AF315" s="261">
        <f t="shared" si="88"/>
        <v>2</v>
      </c>
      <c r="AG315" s="250" t="str">
        <f t="shared" si="86"/>
        <v>20151058739B3</v>
      </c>
      <c r="AH315" s="38" t="str">
        <f t="shared" si="90"/>
        <v>Action cloturée</v>
      </c>
      <c r="AI315" s="29" t="s">
        <v>855</v>
      </c>
      <c r="AJ315" s="18">
        <v>42192</v>
      </c>
      <c r="AK315" s="95" t="s">
        <v>891</v>
      </c>
      <c r="AL315" s="18">
        <v>42201</v>
      </c>
      <c r="AM315" s="31">
        <f t="shared" si="97"/>
        <v>8</v>
      </c>
      <c r="AN315" s="31"/>
      <c r="AP315" s="31" t="e">
        <f>COUNTIF(#REF!,FALSE)</f>
        <v>#REF!</v>
      </c>
      <c r="AQ315">
        <f t="shared" si="89"/>
        <v>2</v>
      </c>
    </row>
    <row r="316" spans="1:43" ht="57" customHeight="1">
      <c r="A316" s="13">
        <v>135</v>
      </c>
      <c r="B316" s="6">
        <v>42192</v>
      </c>
      <c r="C316" s="7">
        <f t="shared" si="107"/>
        <v>7</v>
      </c>
      <c r="D316" s="7">
        <f t="shared" si="106"/>
        <v>2015</v>
      </c>
      <c r="E316" s="92">
        <v>1177965</v>
      </c>
      <c r="F316" s="27">
        <v>38569</v>
      </c>
      <c r="G316" s="94">
        <v>40536</v>
      </c>
      <c r="H316" s="15" t="s">
        <v>1647</v>
      </c>
      <c r="I316" s="15" t="s">
        <v>23</v>
      </c>
      <c r="J316" s="14" t="s">
        <v>90</v>
      </c>
      <c r="K316" s="15" t="s">
        <v>223</v>
      </c>
      <c r="L316" s="9" t="s">
        <v>154</v>
      </c>
      <c r="M316" s="30">
        <v>6805</v>
      </c>
      <c r="N316" s="16">
        <v>300000</v>
      </c>
      <c r="O316" s="16">
        <v>262000</v>
      </c>
      <c r="P316" s="77">
        <f t="shared" si="104"/>
        <v>2.2683333333333335</v>
      </c>
      <c r="Q316" s="17">
        <v>0.16666666666666666</v>
      </c>
      <c r="R316" s="17">
        <v>1.3888888888888888E-2</v>
      </c>
      <c r="S316" s="42" t="s">
        <v>894</v>
      </c>
      <c r="T316" s="242" t="s">
        <v>34</v>
      </c>
      <c r="U316" s="10" t="str">
        <f t="shared" si="105"/>
        <v>B</v>
      </c>
      <c r="V316" s="11" t="str">
        <f>VLOOKUP(T316,Codes!A$9:B$52,2,FALSE)</f>
        <v>Mauvaise qualité ou position des micro-perforations</v>
      </c>
      <c r="W316" s="11"/>
      <c r="X316" s="11"/>
      <c r="Y316" s="11"/>
      <c r="Z316" s="11"/>
      <c r="AA316" s="81">
        <v>3</v>
      </c>
      <c r="AB316" s="37" t="str">
        <f t="shared" si="99"/>
        <v>fort</v>
      </c>
      <c r="AC316" s="37" t="str">
        <f t="shared" si="84"/>
        <v>faible</v>
      </c>
      <c r="AD316" s="37" t="str">
        <f t="shared" si="100"/>
        <v>Fort</v>
      </c>
      <c r="AE316" s="98" t="str">
        <f t="shared" si="101"/>
        <v>5</v>
      </c>
      <c r="AF316" s="261">
        <f t="shared" si="88"/>
        <v>1</v>
      </c>
      <c r="AG316" s="250" t="str">
        <f t="shared" si="86"/>
        <v>20151177965B3</v>
      </c>
      <c r="AH316" s="38" t="str">
        <f t="shared" si="90"/>
        <v>Action cloturée</v>
      </c>
      <c r="AI316" s="29"/>
      <c r="AJ316" s="18">
        <v>42224</v>
      </c>
      <c r="AK316" s="95" t="s">
        <v>893</v>
      </c>
      <c r="AL316" s="18">
        <v>42256</v>
      </c>
      <c r="AM316" s="31">
        <f t="shared" si="97"/>
        <v>47</v>
      </c>
      <c r="AP316" s="31" t="e">
        <f>COUNTIF(#REF!,FALSE)</f>
        <v>#REF!</v>
      </c>
      <c r="AQ316">
        <f t="shared" si="89"/>
        <v>1</v>
      </c>
    </row>
    <row r="317" spans="1:43" ht="45.6" customHeight="1">
      <c r="A317" s="13">
        <v>136</v>
      </c>
      <c r="B317" s="6">
        <v>42193</v>
      </c>
      <c r="C317" s="7">
        <f t="shared" si="107"/>
        <v>7</v>
      </c>
      <c r="D317" s="7">
        <f t="shared" si="106"/>
        <v>2015</v>
      </c>
      <c r="E317" s="92">
        <v>1058662</v>
      </c>
      <c r="F317" s="27">
        <v>40110</v>
      </c>
      <c r="G317" s="94">
        <v>41651</v>
      </c>
      <c r="H317" s="15" t="s">
        <v>1143</v>
      </c>
      <c r="I317" s="15" t="s">
        <v>23</v>
      </c>
      <c r="J317" s="14" t="s">
        <v>103</v>
      </c>
      <c r="K317" s="15"/>
      <c r="L317" s="9" t="s">
        <v>346</v>
      </c>
      <c r="M317" s="30">
        <v>225000</v>
      </c>
      <c r="N317" s="16">
        <v>225000</v>
      </c>
      <c r="O317" s="16">
        <v>225000</v>
      </c>
      <c r="P317" s="77">
        <f t="shared" si="104"/>
        <v>1</v>
      </c>
      <c r="Q317" s="17">
        <v>4.1666666666666664E-2</v>
      </c>
      <c r="R317" s="17">
        <v>1.3888888888888888E-2</v>
      </c>
      <c r="S317" s="42" t="s">
        <v>895</v>
      </c>
      <c r="T317" s="242" t="s">
        <v>26</v>
      </c>
      <c r="U317" s="10" t="str">
        <f t="shared" si="105"/>
        <v>C</v>
      </c>
      <c r="V317" s="11" t="str">
        <f>VLOOKUP(T317,Codes!A$9:B$52,2,FALSE)</f>
        <v>Conditionnement inadapté</v>
      </c>
      <c r="W317" s="11"/>
      <c r="X317" s="11"/>
      <c r="Y317" s="11"/>
      <c r="Z317" s="11"/>
      <c r="AA317" s="81">
        <v>1</v>
      </c>
      <c r="AB317" s="37" t="str">
        <f t="shared" ref="AB317:AB342" si="108">IF((AA317)&lt;=2,"faible","fort")</f>
        <v>faible</v>
      </c>
      <c r="AC317" s="37" t="str">
        <f t="shared" si="84"/>
        <v>faible</v>
      </c>
      <c r="AD317" s="37" t="str">
        <f t="shared" si="100"/>
        <v>Faible</v>
      </c>
      <c r="AE317" s="98" t="str">
        <f t="shared" si="101"/>
        <v>2</v>
      </c>
      <c r="AF317" s="261">
        <f t="shared" si="88"/>
        <v>1</v>
      </c>
      <c r="AG317" s="250" t="str">
        <f t="shared" si="86"/>
        <v>20151058662C8</v>
      </c>
      <c r="AH317" s="38" t="str">
        <f t="shared" si="90"/>
        <v>Action cloturée</v>
      </c>
      <c r="AI317" s="29"/>
      <c r="AJ317" s="18">
        <v>42193</v>
      </c>
      <c r="AK317" s="95" t="s">
        <v>396</v>
      </c>
      <c r="AL317" s="18">
        <v>42201</v>
      </c>
      <c r="AM317" s="31">
        <f t="shared" si="97"/>
        <v>7</v>
      </c>
      <c r="AN317" s="31"/>
      <c r="AP317" s="31" t="e">
        <f>COUNTIF(#REF!,FALSE)</f>
        <v>#REF!</v>
      </c>
      <c r="AQ317">
        <f t="shared" si="89"/>
        <v>1</v>
      </c>
    </row>
    <row r="318" spans="1:43" ht="45.6" customHeight="1">
      <c r="A318" s="13">
        <v>137</v>
      </c>
      <c r="B318" s="6">
        <v>42193</v>
      </c>
      <c r="C318" s="7">
        <f t="shared" si="107"/>
        <v>7</v>
      </c>
      <c r="D318" s="7">
        <f t="shared" si="106"/>
        <v>2015</v>
      </c>
      <c r="E318" s="92">
        <v>1181972</v>
      </c>
      <c r="F318" s="27">
        <v>39372</v>
      </c>
      <c r="G318" s="94">
        <v>40978</v>
      </c>
      <c r="H318" s="15" t="s">
        <v>1647</v>
      </c>
      <c r="I318" s="15" t="s">
        <v>689</v>
      </c>
      <c r="J318" s="14" t="s">
        <v>103</v>
      </c>
      <c r="K318" s="15"/>
      <c r="L318" s="9" t="s">
        <v>896</v>
      </c>
      <c r="M318" s="30">
        <v>5000</v>
      </c>
      <c r="N318" s="16">
        <v>900000</v>
      </c>
      <c r="O318" s="16">
        <v>212658</v>
      </c>
      <c r="P318" s="77">
        <f t="shared" si="104"/>
        <v>0.55555555555555558</v>
      </c>
      <c r="Q318" s="17">
        <v>8.3333333333333329E-2</v>
      </c>
      <c r="R318" s="17">
        <v>2.0833333333333332E-2</v>
      </c>
      <c r="S318" s="42" t="s">
        <v>898</v>
      </c>
      <c r="T318" s="242" t="s">
        <v>24</v>
      </c>
      <c r="U318" s="10" t="str">
        <f t="shared" si="105"/>
        <v>C</v>
      </c>
      <c r="V318" s="11" t="str">
        <f>VLOOKUP(T318,Codes!A$9:B$52,2,FALSE)</f>
        <v>Produit monté à l'envers ou mal monté.</v>
      </c>
      <c r="W318" s="11"/>
      <c r="X318" s="11"/>
      <c r="Y318" s="11"/>
      <c r="Z318" s="11"/>
      <c r="AA318" s="81">
        <v>1</v>
      </c>
      <c r="AB318" s="37" t="str">
        <f t="shared" si="108"/>
        <v>faible</v>
      </c>
      <c r="AC318" s="37" t="str">
        <f t="shared" si="84"/>
        <v>faible</v>
      </c>
      <c r="AD318" s="37" t="str">
        <f t="shared" si="100"/>
        <v>Faible</v>
      </c>
      <c r="AE318" s="98" t="str">
        <f t="shared" si="101"/>
        <v>2</v>
      </c>
      <c r="AF318" s="261">
        <f t="shared" si="88"/>
        <v>1</v>
      </c>
      <c r="AG318" s="250" t="str">
        <f t="shared" si="86"/>
        <v>20151181972C5</v>
      </c>
      <c r="AH318" s="38" t="str">
        <f t="shared" si="90"/>
        <v>Action cloturée</v>
      </c>
      <c r="AI318" s="29"/>
      <c r="AJ318" s="18">
        <v>42195</v>
      </c>
      <c r="AK318" s="95" t="s">
        <v>897</v>
      </c>
      <c r="AL318" s="18">
        <v>42209</v>
      </c>
      <c r="AM318" s="31">
        <f t="shared" si="97"/>
        <v>13</v>
      </c>
      <c r="AN318" s="31"/>
      <c r="AP318" s="31" t="e">
        <f>COUNTIF(#REF!,FALSE)</f>
        <v>#REF!</v>
      </c>
      <c r="AQ318">
        <f t="shared" si="89"/>
        <v>1</v>
      </c>
    </row>
    <row r="319" spans="1:43" ht="30.6" customHeight="1">
      <c r="A319" s="13">
        <v>138</v>
      </c>
      <c r="B319" s="6">
        <v>42197</v>
      </c>
      <c r="C319" s="7">
        <f t="shared" si="107"/>
        <v>7</v>
      </c>
      <c r="D319" s="7">
        <f t="shared" si="106"/>
        <v>2015</v>
      </c>
      <c r="E319" s="92">
        <v>1281759</v>
      </c>
      <c r="F319" s="27">
        <v>39115</v>
      </c>
      <c r="G319" s="94">
        <v>41667</v>
      </c>
      <c r="H319" s="15" t="s">
        <v>46</v>
      </c>
      <c r="I319" s="15" t="s">
        <v>410</v>
      </c>
      <c r="J319" s="14" t="s">
        <v>90</v>
      </c>
      <c r="K319" s="15" t="s">
        <v>118</v>
      </c>
      <c r="L319" s="9" t="s">
        <v>899</v>
      </c>
      <c r="M319" s="30">
        <v>32</v>
      </c>
      <c r="N319" s="16">
        <v>19354</v>
      </c>
      <c r="O319" s="16">
        <v>16423</v>
      </c>
      <c r="P319" s="77">
        <f t="shared" si="104"/>
        <v>0.16534049808825049</v>
      </c>
      <c r="Q319" s="17">
        <v>2.0833333333333332E-2</v>
      </c>
      <c r="R319" s="17">
        <v>0.1875</v>
      </c>
      <c r="S319" s="42" t="s">
        <v>900</v>
      </c>
      <c r="T319" s="242" t="s">
        <v>123</v>
      </c>
      <c r="U319" s="10" t="str">
        <f t="shared" si="105"/>
        <v>A</v>
      </c>
      <c r="V319" s="11" t="str">
        <f>VLOOKUP(T319,Codes!A$9:B$52,2,FALSE)</f>
        <v>Défaut carte visuel.</v>
      </c>
      <c r="W319" s="11"/>
      <c r="X319" s="11"/>
      <c r="Y319" s="11"/>
      <c r="Z319" s="11"/>
      <c r="AA319" s="81">
        <v>3</v>
      </c>
      <c r="AB319" s="37" t="str">
        <f t="shared" si="108"/>
        <v>fort</v>
      </c>
      <c r="AC319" s="37" t="str">
        <f t="shared" si="84"/>
        <v>faible</v>
      </c>
      <c r="AD319" s="37" t="str">
        <f t="shared" si="100"/>
        <v>Fort</v>
      </c>
      <c r="AE319" s="98" t="str">
        <f t="shared" si="101"/>
        <v>5</v>
      </c>
      <c r="AF319" s="261">
        <f t="shared" si="88"/>
        <v>1</v>
      </c>
      <c r="AG319" s="250" t="str">
        <f t="shared" si="86"/>
        <v>20151281759A10</v>
      </c>
      <c r="AH319" s="38" t="str">
        <f t="shared" si="90"/>
        <v>Tri par agence d'intérim et/ou fournisseur et FDNQ</v>
      </c>
      <c r="AI319" s="29" t="s">
        <v>901</v>
      </c>
      <c r="AJ319" s="18">
        <v>42200</v>
      </c>
      <c r="AK319" s="95" t="s">
        <v>902</v>
      </c>
      <c r="AL319" s="18"/>
      <c r="AM319" s="31" t="str">
        <f t="shared" si="97"/>
        <v/>
      </c>
      <c r="AN319" s="31"/>
      <c r="AP319" s="31" t="e">
        <f>COUNTIF(#REF!,FALSE)</f>
        <v>#REF!</v>
      </c>
      <c r="AQ319">
        <f t="shared" si="89"/>
        <v>1</v>
      </c>
    </row>
    <row r="320" spans="1:43" ht="22.9" customHeight="1">
      <c r="A320" s="13">
        <v>139</v>
      </c>
      <c r="B320" s="6">
        <v>42201</v>
      </c>
      <c r="C320" s="7">
        <f t="shared" si="107"/>
        <v>7</v>
      </c>
      <c r="D320" s="7">
        <f t="shared" si="106"/>
        <v>2015</v>
      </c>
      <c r="E320" s="92">
        <v>1233521</v>
      </c>
      <c r="F320" s="27">
        <v>38362</v>
      </c>
      <c r="G320" s="94">
        <v>39945</v>
      </c>
      <c r="H320" s="15" t="s">
        <v>1138</v>
      </c>
      <c r="I320" s="14" t="s">
        <v>1010</v>
      </c>
      <c r="J320" s="14" t="s">
        <v>103</v>
      </c>
      <c r="K320" s="15"/>
      <c r="L320" s="9" t="s">
        <v>903</v>
      </c>
      <c r="M320" s="30">
        <v>1000</v>
      </c>
      <c r="N320" s="16">
        <v>5000</v>
      </c>
      <c r="O320" s="16">
        <v>2000</v>
      </c>
      <c r="P320" s="77">
        <f t="shared" si="104"/>
        <v>20</v>
      </c>
      <c r="Q320" s="17">
        <v>1.0416666666666666E-2</v>
      </c>
      <c r="R320" s="17">
        <v>1.3888888888888888E-2</v>
      </c>
      <c r="S320" s="42" t="s">
        <v>904</v>
      </c>
      <c r="T320" s="242" t="s">
        <v>25</v>
      </c>
      <c r="U320" s="10" t="str">
        <f t="shared" si="105"/>
        <v>C</v>
      </c>
      <c r="V320" s="11" t="str">
        <f>VLOOKUP(T320,Codes!A$9:B$52,2,FALSE)</f>
        <v>Mauvaise impression sur le produit</v>
      </c>
      <c r="W320" s="11"/>
      <c r="X320" s="11"/>
      <c r="Y320" s="11"/>
      <c r="Z320" s="11"/>
      <c r="AA320" s="81">
        <v>0.5</v>
      </c>
      <c r="AB320" s="37" t="str">
        <f t="shared" si="108"/>
        <v>faible</v>
      </c>
      <c r="AC320" s="37" t="str">
        <f t="shared" si="84"/>
        <v>fort</v>
      </c>
      <c r="AD320" s="37" t="str">
        <f t="shared" si="100"/>
        <v>Faible</v>
      </c>
      <c r="AE320" s="98" t="str">
        <f t="shared" si="101"/>
        <v>2</v>
      </c>
      <c r="AF320" s="261">
        <f t="shared" si="88"/>
        <v>1</v>
      </c>
      <c r="AG320" s="250" t="str">
        <f t="shared" si="86"/>
        <v>20151233521C9</v>
      </c>
      <c r="AH320" s="38" t="str">
        <f t="shared" si="90"/>
        <v>Action cloturée</v>
      </c>
      <c r="AI320" s="29"/>
      <c r="AJ320" s="18">
        <v>42201</v>
      </c>
      <c r="AK320" s="95" t="s">
        <v>396</v>
      </c>
      <c r="AL320" s="18">
        <v>42201</v>
      </c>
      <c r="AM320" s="31">
        <f t="shared" si="97"/>
        <v>1</v>
      </c>
      <c r="AN320" s="31"/>
      <c r="AP320" s="31" t="e">
        <f>COUNTIF(#REF!,FALSE)</f>
        <v>#REF!</v>
      </c>
      <c r="AQ320">
        <f t="shared" si="89"/>
        <v>1</v>
      </c>
    </row>
    <row r="321" spans="1:43" ht="34.15" customHeight="1">
      <c r="A321" s="13">
        <v>140</v>
      </c>
      <c r="B321" s="6">
        <v>42201</v>
      </c>
      <c r="C321" s="7">
        <f t="shared" si="107"/>
        <v>7</v>
      </c>
      <c r="D321" s="7">
        <f t="shared" si="106"/>
        <v>2015</v>
      </c>
      <c r="E321" s="92">
        <v>1181386</v>
      </c>
      <c r="F321" s="27">
        <v>40150</v>
      </c>
      <c r="G321" s="94">
        <v>41813</v>
      </c>
      <c r="H321" s="15" t="s">
        <v>1143</v>
      </c>
      <c r="I321" s="15" t="s">
        <v>689</v>
      </c>
      <c r="J321" s="97" t="s">
        <v>90</v>
      </c>
      <c r="K321" s="15" t="s">
        <v>632</v>
      </c>
      <c r="L321" s="9" t="s">
        <v>749</v>
      </c>
      <c r="M321" s="30">
        <v>501000</v>
      </c>
      <c r="N321" s="16">
        <v>501000</v>
      </c>
      <c r="O321" s="16">
        <v>501000</v>
      </c>
      <c r="P321" s="77">
        <f t="shared" si="104"/>
        <v>1</v>
      </c>
      <c r="Q321" s="17">
        <v>1.0416666666666666E-2</v>
      </c>
      <c r="R321" s="17">
        <v>1.3888888888888888E-2</v>
      </c>
      <c r="S321" s="42" t="s">
        <v>905</v>
      </c>
      <c r="T321" s="242" t="s">
        <v>26</v>
      </c>
      <c r="U321" s="10" t="str">
        <f t="shared" si="105"/>
        <v>C</v>
      </c>
      <c r="V321" s="11" t="str">
        <f>VLOOKUP(T321,Codes!A$9:B$52,2,FALSE)</f>
        <v>Conditionnement inadapté</v>
      </c>
      <c r="W321" s="11"/>
      <c r="X321" s="11"/>
      <c r="Y321" s="11"/>
      <c r="Z321" s="11"/>
      <c r="AA321" s="81">
        <v>2</v>
      </c>
      <c r="AB321" s="37" t="str">
        <f t="shared" si="108"/>
        <v>faible</v>
      </c>
      <c r="AC321" s="37" t="str">
        <f t="shared" si="84"/>
        <v>faible</v>
      </c>
      <c r="AD321" s="37" t="str">
        <f t="shared" si="100"/>
        <v>Faible</v>
      </c>
      <c r="AE321" s="98" t="str">
        <f t="shared" si="101"/>
        <v>2</v>
      </c>
      <c r="AF321" s="261">
        <f t="shared" si="88"/>
        <v>2</v>
      </c>
      <c r="AG321" s="250" t="str">
        <f t="shared" si="86"/>
        <v>20151181386C8</v>
      </c>
      <c r="AH321" s="38" t="str">
        <f t="shared" si="90"/>
        <v>Action cloturée</v>
      </c>
      <c r="AI321" s="29"/>
      <c r="AJ321" s="18">
        <v>42201</v>
      </c>
      <c r="AK321" s="95" t="s">
        <v>1348</v>
      </c>
      <c r="AL321" s="18">
        <v>42201</v>
      </c>
      <c r="AM321" s="31">
        <f t="shared" si="97"/>
        <v>1</v>
      </c>
      <c r="AN321" s="31"/>
      <c r="AP321" s="31" t="e">
        <f>COUNTIF(#REF!,FALSE)</f>
        <v>#REF!</v>
      </c>
      <c r="AQ321">
        <f t="shared" si="89"/>
        <v>2</v>
      </c>
    </row>
    <row r="322" spans="1:43" ht="34.15" customHeight="1">
      <c r="A322" s="13">
        <v>141</v>
      </c>
      <c r="B322" s="6">
        <v>42201</v>
      </c>
      <c r="C322" s="7">
        <f t="shared" si="107"/>
        <v>7</v>
      </c>
      <c r="D322" s="7">
        <f t="shared" si="106"/>
        <v>2015</v>
      </c>
      <c r="E322" s="92">
        <v>1058739</v>
      </c>
      <c r="F322" s="27">
        <v>40230</v>
      </c>
      <c r="G322" s="94">
        <v>41773</v>
      </c>
      <c r="H322" s="15" t="s">
        <v>1647</v>
      </c>
      <c r="I322" s="14" t="s">
        <v>888</v>
      </c>
      <c r="J322" s="14" t="s">
        <v>103</v>
      </c>
      <c r="K322" s="15"/>
      <c r="L322" s="9" t="s">
        <v>889</v>
      </c>
      <c r="M322" s="30">
        <v>1400</v>
      </c>
      <c r="N322" s="16">
        <v>15000</v>
      </c>
      <c r="O322" s="16">
        <v>14000</v>
      </c>
      <c r="P322" s="77">
        <f t="shared" si="104"/>
        <v>9.3333333333333339</v>
      </c>
      <c r="Q322" s="17">
        <v>4.1666666666666664E-2</v>
      </c>
      <c r="R322" s="17">
        <v>0.125</v>
      </c>
      <c r="S322" s="42" t="s">
        <v>906</v>
      </c>
      <c r="T322" s="242" t="s">
        <v>34</v>
      </c>
      <c r="U322" s="10" t="str">
        <f t="shared" si="105"/>
        <v>B</v>
      </c>
      <c r="V322" s="11" t="str">
        <f>VLOOKUP(T322,Codes!A$9:B$52,2,FALSE)</f>
        <v>Mauvaise qualité ou position des micro-perforations</v>
      </c>
      <c r="W322" s="11"/>
      <c r="X322" s="11"/>
      <c r="Y322" s="11"/>
      <c r="Z322" s="11"/>
      <c r="AA322" s="81">
        <v>1</v>
      </c>
      <c r="AB322" s="37" t="str">
        <f t="shared" si="108"/>
        <v>faible</v>
      </c>
      <c r="AC322" s="37" t="str">
        <f t="shared" si="84"/>
        <v>fort</v>
      </c>
      <c r="AD322" s="37" t="str">
        <f t="shared" si="100"/>
        <v>Faible</v>
      </c>
      <c r="AE322" s="98" t="str">
        <f t="shared" si="101"/>
        <v>2</v>
      </c>
      <c r="AF322" s="261">
        <f t="shared" si="88"/>
        <v>2</v>
      </c>
      <c r="AG322" s="250" t="str">
        <f t="shared" si="86"/>
        <v>20151058739B3</v>
      </c>
      <c r="AH322" s="38" t="str">
        <f t="shared" si="90"/>
        <v>Action cloturée</v>
      </c>
      <c r="AI322" s="29" t="s">
        <v>929</v>
      </c>
      <c r="AJ322" s="18">
        <v>42201</v>
      </c>
      <c r="AK322" s="95" t="s">
        <v>907</v>
      </c>
      <c r="AL322" s="18">
        <v>42212</v>
      </c>
      <c r="AM322" s="31">
        <f t="shared" si="97"/>
        <v>8</v>
      </c>
      <c r="AN322" s="31"/>
      <c r="AP322" s="31" t="e">
        <f>COUNTIF(#REF!,FALSE)</f>
        <v>#REF!</v>
      </c>
      <c r="AQ322">
        <f t="shared" si="89"/>
        <v>2</v>
      </c>
    </row>
    <row r="323" spans="1:43" ht="26.45" customHeight="1">
      <c r="A323" s="13">
        <v>142</v>
      </c>
      <c r="B323" s="6">
        <v>42201</v>
      </c>
      <c r="C323" s="7">
        <f t="shared" si="107"/>
        <v>7</v>
      </c>
      <c r="D323" s="7">
        <f t="shared" si="106"/>
        <v>2015</v>
      </c>
      <c r="E323" s="92">
        <v>1058555</v>
      </c>
      <c r="F323" s="27">
        <v>37667</v>
      </c>
      <c r="G323" s="94">
        <v>41822</v>
      </c>
      <c r="H323" s="15" t="s">
        <v>1143</v>
      </c>
      <c r="I323" s="14" t="s">
        <v>91</v>
      </c>
      <c r="J323" s="14" t="s">
        <v>90</v>
      </c>
      <c r="K323" s="15" t="s">
        <v>318</v>
      </c>
      <c r="L323" s="9" t="s">
        <v>344</v>
      </c>
      <c r="M323" s="30">
        <v>90000</v>
      </c>
      <c r="N323" s="16">
        <v>90000</v>
      </c>
      <c r="O323" s="16">
        <v>90000</v>
      </c>
      <c r="P323" s="77">
        <f t="shared" si="104"/>
        <v>1</v>
      </c>
      <c r="Q323" s="17">
        <v>2.0833333333333332E-2</v>
      </c>
      <c r="R323" s="17">
        <v>1.3888888888888888E-2</v>
      </c>
      <c r="S323" s="42" t="s">
        <v>908</v>
      </c>
      <c r="T323" s="242" t="s">
        <v>26</v>
      </c>
      <c r="U323" s="10" t="str">
        <f t="shared" si="105"/>
        <v>C</v>
      </c>
      <c r="V323" s="11" t="str">
        <f>VLOOKUP(T323,Codes!A$9:B$52,2,FALSE)</f>
        <v>Conditionnement inadapté</v>
      </c>
      <c r="W323" s="11"/>
      <c r="X323" s="11"/>
      <c r="Y323" s="11"/>
      <c r="Z323" s="11"/>
      <c r="AA323" s="81">
        <v>2</v>
      </c>
      <c r="AB323" s="37" t="str">
        <f t="shared" si="108"/>
        <v>faible</v>
      </c>
      <c r="AC323" s="37" t="str">
        <f t="shared" si="84"/>
        <v>faible</v>
      </c>
      <c r="AD323" s="37" t="str">
        <f t="shared" si="100"/>
        <v>Faible</v>
      </c>
      <c r="AE323" s="98" t="str">
        <f t="shared" si="101"/>
        <v>2</v>
      </c>
      <c r="AF323" s="261">
        <f t="shared" si="88"/>
        <v>1</v>
      </c>
      <c r="AG323" s="250" t="str">
        <f t="shared" si="86"/>
        <v>20151058555C8</v>
      </c>
      <c r="AH323" s="38" t="str">
        <f t="shared" si="90"/>
        <v>Action cloturée</v>
      </c>
      <c r="AI323" s="29" t="s">
        <v>910</v>
      </c>
      <c r="AJ323" s="18">
        <v>42201</v>
      </c>
      <c r="AK323" s="95" t="s">
        <v>909</v>
      </c>
      <c r="AL323" s="18">
        <v>42202</v>
      </c>
      <c r="AM323" s="31">
        <f t="shared" si="97"/>
        <v>2</v>
      </c>
      <c r="AN323" s="31"/>
      <c r="AP323" s="31" t="e">
        <f>COUNTIF(#REF!,FALSE)</f>
        <v>#REF!</v>
      </c>
      <c r="AQ323">
        <f t="shared" si="89"/>
        <v>1</v>
      </c>
    </row>
    <row r="324" spans="1:43" ht="63" customHeight="1">
      <c r="A324" s="13">
        <v>143</v>
      </c>
      <c r="B324" s="6">
        <v>42202</v>
      </c>
      <c r="C324" s="7">
        <f t="shared" si="107"/>
        <v>7</v>
      </c>
      <c r="D324" s="7">
        <f t="shared" si="106"/>
        <v>2015</v>
      </c>
      <c r="E324" s="92">
        <v>1189836</v>
      </c>
      <c r="F324" s="27">
        <v>37311</v>
      </c>
      <c r="G324" s="94">
        <v>38974</v>
      </c>
      <c r="H324" s="15" t="s">
        <v>46</v>
      </c>
      <c r="I324" s="14" t="s">
        <v>44</v>
      </c>
      <c r="J324" s="14" t="s">
        <v>90</v>
      </c>
      <c r="K324" s="15" t="s">
        <v>812</v>
      </c>
      <c r="L324" s="9" t="s">
        <v>911</v>
      </c>
      <c r="M324" s="30">
        <v>102</v>
      </c>
      <c r="N324" s="16">
        <v>3000</v>
      </c>
      <c r="O324" s="16">
        <v>2875</v>
      </c>
      <c r="P324" s="77">
        <f t="shared" si="104"/>
        <v>3.4</v>
      </c>
      <c r="Q324" s="17">
        <v>4.1666666666666664E-2</v>
      </c>
      <c r="R324" s="17">
        <v>2.7777777777777776E-2</v>
      </c>
      <c r="S324" s="42" t="s">
        <v>912</v>
      </c>
      <c r="T324" s="242" t="s">
        <v>38</v>
      </c>
      <c r="U324" s="10" t="str">
        <f t="shared" si="105"/>
        <v>A</v>
      </c>
      <c r="V324" s="11" t="str">
        <f>VLOOKUP(T324,Codes!A$9:B$52,2,FALSE)</f>
        <v>Produit inadapté au processus (tension ruban, etc…)</v>
      </c>
      <c r="W324" s="11"/>
      <c r="X324" s="11"/>
      <c r="Y324" s="11"/>
      <c r="Z324" s="11"/>
      <c r="AA324" s="81">
        <v>2</v>
      </c>
      <c r="AB324" s="37" t="str">
        <f t="shared" si="108"/>
        <v>faible</v>
      </c>
      <c r="AC324" s="37" t="str">
        <f t="shared" si="84"/>
        <v>fort</v>
      </c>
      <c r="AD324" s="37" t="str">
        <f t="shared" si="100"/>
        <v>Faible</v>
      </c>
      <c r="AE324" s="98" t="str">
        <f t="shared" si="101"/>
        <v>2</v>
      </c>
      <c r="AF324" s="261">
        <f t="shared" si="88"/>
        <v>1</v>
      </c>
      <c r="AG324" s="250" t="str">
        <f t="shared" si="86"/>
        <v>20151189836A8</v>
      </c>
      <c r="AH324" s="38" t="str">
        <f t="shared" si="90"/>
        <v>Action cloturée</v>
      </c>
      <c r="AI324" s="29" t="s">
        <v>914</v>
      </c>
      <c r="AJ324" s="18" t="s">
        <v>913</v>
      </c>
      <c r="AK324" s="95" t="s">
        <v>915</v>
      </c>
      <c r="AL324" s="18">
        <v>42213</v>
      </c>
      <c r="AM324" s="31">
        <f t="shared" si="97"/>
        <v>8</v>
      </c>
      <c r="AN324" s="31"/>
      <c r="AP324" s="31" t="e">
        <f>COUNTIF(#REF!,FALSE)</f>
        <v>#REF!</v>
      </c>
      <c r="AQ324">
        <f t="shared" si="89"/>
        <v>1</v>
      </c>
    </row>
    <row r="325" spans="1:43" ht="26.25" customHeight="1">
      <c r="A325" s="13">
        <v>144</v>
      </c>
      <c r="B325" s="6">
        <v>42202</v>
      </c>
      <c r="C325" s="7">
        <f t="shared" si="107"/>
        <v>7</v>
      </c>
      <c r="D325" s="7">
        <f t="shared" si="106"/>
        <v>2015</v>
      </c>
      <c r="E325" s="92">
        <v>1374464</v>
      </c>
      <c r="F325" s="27">
        <v>40298</v>
      </c>
      <c r="G325" s="94">
        <v>41836</v>
      </c>
      <c r="H325" s="15" t="s">
        <v>1143</v>
      </c>
      <c r="I325" s="14" t="s">
        <v>276</v>
      </c>
      <c r="J325" s="14" t="s">
        <v>103</v>
      </c>
      <c r="K325" s="15" t="s">
        <v>845</v>
      </c>
      <c r="L325" s="9" t="s">
        <v>885</v>
      </c>
      <c r="M325" s="30">
        <v>1775</v>
      </c>
      <c r="N325" s="16">
        <v>1775</v>
      </c>
      <c r="O325" s="16">
        <v>1775</v>
      </c>
      <c r="P325" s="77">
        <f t="shared" si="104"/>
        <v>1</v>
      </c>
      <c r="Q325" s="17">
        <v>1.3888888888888888E-2</v>
      </c>
      <c r="R325" s="17">
        <v>1.3888888888888888E-2</v>
      </c>
      <c r="S325" s="42" t="s">
        <v>917</v>
      </c>
      <c r="T325" s="242" t="s">
        <v>26</v>
      </c>
      <c r="U325" s="10" t="str">
        <f t="shared" si="105"/>
        <v>C</v>
      </c>
      <c r="V325" s="11" t="str">
        <f>VLOOKUP(T325,Codes!A$9:B$52,2,FALSE)</f>
        <v>Conditionnement inadapté</v>
      </c>
      <c r="W325" s="11"/>
      <c r="X325" s="11"/>
      <c r="Y325" s="11"/>
      <c r="Z325" s="11"/>
      <c r="AA325" s="81">
        <v>1</v>
      </c>
      <c r="AB325" s="37" t="str">
        <f t="shared" si="108"/>
        <v>faible</v>
      </c>
      <c r="AC325" s="37" t="str">
        <f t="shared" si="84"/>
        <v>faible</v>
      </c>
      <c r="AD325" s="37" t="str">
        <f t="shared" ref="AD325:AD342" si="109">IF(AND(AB325="Faible",AC325="Faible"),"Faible",IF(AND(AB325="Faible",AC325="Faible"),"Fort",IF(AND(AB325="Faible",AC325="Fort"),"Faible",IF(AND(AB325="Faible",AC325="Fort"),"Fort",IF(AND(AB325="Fort",AC325="Faible"),"Fort",IF(AND(AB325="Fort",AC325="Faible"),"Fort",IF(AND(AB325="Fort",AC325="Fort"),"Fort","Fort")))))))</f>
        <v>Faible</v>
      </c>
      <c r="AE325" s="98" t="str">
        <f t="shared" ref="AE325:AE342" si="110">IF(AD325="Faible", "2", IF(AD325="Fort","5"))</f>
        <v>2</v>
      </c>
      <c r="AF325" s="261">
        <f t="shared" si="88"/>
        <v>1</v>
      </c>
      <c r="AG325" s="250" t="str">
        <f t="shared" ref="AG325:AG388" si="111">CONCATENATE(D325,E325,T325)</f>
        <v>20151374464C8</v>
      </c>
      <c r="AH325" s="38" t="str">
        <f t="shared" si="90"/>
        <v>Action cloturée</v>
      </c>
      <c r="AI325" s="29"/>
      <c r="AJ325" s="18">
        <v>42202</v>
      </c>
      <c r="AK325" s="95" t="s">
        <v>916</v>
      </c>
      <c r="AL325" s="18">
        <v>42202</v>
      </c>
      <c r="AM325" s="31">
        <f t="shared" si="97"/>
        <v>1</v>
      </c>
      <c r="AN325" s="31"/>
      <c r="AP325" s="31" t="e">
        <f>COUNTIF(#REF!,FALSE)</f>
        <v>#REF!</v>
      </c>
      <c r="AQ325">
        <f t="shared" si="89"/>
        <v>1</v>
      </c>
    </row>
    <row r="326" spans="1:43" ht="26.25" customHeight="1">
      <c r="A326" s="13">
        <v>145</v>
      </c>
      <c r="B326" s="6">
        <v>42206</v>
      </c>
      <c r="C326" s="7">
        <f t="shared" si="107"/>
        <v>7</v>
      </c>
      <c r="D326" s="7">
        <f t="shared" si="106"/>
        <v>2015</v>
      </c>
      <c r="E326" s="92">
        <v>1059517</v>
      </c>
      <c r="F326" s="27">
        <v>40035</v>
      </c>
      <c r="G326" s="94" t="s">
        <v>594</v>
      </c>
      <c r="H326" s="15" t="s">
        <v>1648</v>
      </c>
      <c r="I326" s="14" t="s">
        <v>1010</v>
      </c>
      <c r="J326" s="14" t="s">
        <v>90</v>
      </c>
      <c r="K326" s="15" t="s">
        <v>812</v>
      </c>
      <c r="L326" s="9" t="s">
        <v>537</v>
      </c>
      <c r="M326" s="30">
        <v>294</v>
      </c>
      <c r="N326" s="16">
        <v>200000</v>
      </c>
      <c r="O326" s="16">
        <v>199706</v>
      </c>
      <c r="P326" s="77">
        <f t="shared" ref="P326:P354" si="112">IF(OR($T326="b4",$T326="b6",$T326="c8",$T326="c11",$T326="c10",$T326="c7",$T326="c12",$T326="c14"),1,($M326/($N326/100)))</f>
        <v>1</v>
      </c>
      <c r="Q326" s="17">
        <v>4.1666666666666664E-2</v>
      </c>
      <c r="R326" s="17">
        <v>2.7777777777777776E-2</v>
      </c>
      <c r="S326" s="42" t="s">
        <v>918</v>
      </c>
      <c r="T326" s="242" t="s">
        <v>32</v>
      </c>
      <c r="U326" s="10" t="str">
        <f t="shared" si="105"/>
        <v>C</v>
      </c>
      <c r="V326" s="11" t="str">
        <f>VLOOKUP(T326,Codes!A$9:B$52,2,FALSE)</f>
        <v>produit déchiré, abimé dans l'emballage.</v>
      </c>
      <c r="W326" s="11"/>
      <c r="X326" s="11"/>
      <c r="Y326" s="11"/>
      <c r="Z326" s="11"/>
      <c r="AA326" s="81">
        <v>3</v>
      </c>
      <c r="AB326" s="37" t="str">
        <f t="shared" si="108"/>
        <v>fort</v>
      </c>
      <c r="AC326" s="37" t="str">
        <f t="shared" si="84"/>
        <v>faible</v>
      </c>
      <c r="AD326" s="37" t="str">
        <f t="shared" si="109"/>
        <v>Fort</v>
      </c>
      <c r="AE326" s="98" t="str">
        <f t="shared" si="110"/>
        <v>5</v>
      </c>
      <c r="AF326" s="261">
        <f t="shared" ref="AF326:AF389" si="113">COUNTIF($AG$5:$AG$1048576,AG326)</f>
        <v>1</v>
      </c>
      <c r="AG326" s="250" t="str">
        <f t="shared" si="111"/>
        <v>20151059517C7</v>
      </c>
      <c r="AH326" s="38" t="str">
        <f t="shared" si="90"/>
        <v>Action cloturée</v>
      </c>
      <c r="AI326" s="29" t="s">
        <v>919</v>
      </c>
      <c r="AJ326" s="18">
        <v>42207</v>
      </c>
      <c r="AK326" s="95" t="s">
        <v>1349</v>
      </c>
      <c r="AL326" s="18">
        <v>42213</v>
      </c>
      <c r="AM326" s="31">
        <f t="shared" si="97"/>
        <v>6</v>
      </c>
      <c r="AN326" s="31"/>
      <c r="AP326" s="31" t="e">
        <f>COUNTIF(#REF!,FALSE)</f>
        <v>#REF!</v>
      </c>
      <c r="AQ326">
        <f t="shared" ref="AQ326:AQ389" si="114">COUNTIF($AG$5:$AG$1048576,AG326)</f>
        <v>1</v>
      </c>
    </row>
    <row r="327" spans="1:43" ht="79.900000000000006" customHeight="1">
      <c r="A327" s="13">
        <v>146</v>
      </c>
      <c r="B327" s="6">
        <v>42206</v>
      </c>
      <c r="C327" s="7">
        <f t="shared" si="107"/>
        <v>7</v>
      </c>
      <c r="D327" s="7">
        <f t="shared" si="106"/>
        <v>2015</v>
      </c>
      <c r="E327" s="92">
        <v>1057734</v>
      </c>
      <c r="F327" s="27">
        <v>40275</v>
      </c>
      <c r="G327" s="94">
        <v>41811</v>
      </c>
      <c r="H327" s="15" t="s">
        <v>94</v>
      </c>
      <c r="I327" s="15" t="s">
        <v>410</v>
      </c>
      <c r="J327" s="14" t="s">
        <v>103</v>
      </c>
      <c r="K327" s="15"/>
      <c r="L327" s="9" t="s">
        <v>920</v>
      </c>
      <c r="M327" s="30">
        <v>2025</v>
      </c>
      <c r="N327" s="16">
        <v>81740</v>
      </c>
      <c r="O327" s="16">
        <v>67656</v>
      </c>
      <c r="P327" s="77">
        <f t="shared" si="112"/>
        <v>2.4773672620504037</v>
      </c>
      <c r="Q327" s="17">
        <v>1.3888888888888888E-2</v>
      </c>
      <c r="R327" s="17">
        <v>1.3888888888888888E-2</v>
      </c>
      <c r="S327" s="42" t="s">
        <v>921</v>
      </c>
      <c r="T327" s="242" t="s">
        <v>30</v>
      </c>
      <c r="U327" s="10" t="str">
        <f t="shared" si="105"/>
        <v>C</v>
      </c>
      <c r="V327" s="11" t="str">
        <f>VLOOKUP(T327,Codes!A$9:B$52,2,FALSE)</f>
        <v>Les documents d'accompagnement sont déformés</v>
      </c>
      <c r="W327" s="11"/>
      <c r="X327" s="11"/>
      <c r="Y327" s="11"/>
      <c r="Z327" s="11"/>
      <c r="AA327" s="81">
        <v>2</v>
      </c>
      <c r="AB327" s="37" t="str">
        <f t="shared" si="108"/>
        <v>faible</v>
      </c>
      <c r="AC327" s="37" t="str">
        <f t="shared" si="84"/>
        <v>faible</v>
      </c>
      <c r="AD327" s="37" t="str">
        <f t="shared" si="109"/>
        <v>Faible</v>
      </c>
      <c r="AE327" s="98" t="str">
        <f t="shared" si="110"/>
        <v>2</v>
      </c>
      <c r="AF327" s="261">
        <f t="shared" si="113"/>
        <v>1</v>
      </c>
      <c r="AG327" s="250" t="str">
        <f t="shared" si="111"/>
        <v>20151057734C2</v>
      </c>
      <c r="AH327" s="38" t="str">
        <f t="shared" si="90"/>
        <v>Action cloturée</v>
      </c>
      <c r="AI327" s="29"/>
      <c r="AJ327" s="18">
        <v>42206</v>
      </c>
      <c r="AK327" s="95" t="s">
        <v>922</v>
      </c>
      <c r="AL327" s="18">
        <v>42206</v>
      </c>
      <c r="AM327" s="31">
        <f t="shared" si="97"/>
        <v>1</v>
      </c>
      <c r="AN327" s="31"/>
      <c r="AP327" s="31" t="e">
        <f>COUNTIF(#REF!,FALSE)</f>
        <v>#REF!</v>
      </c>
      <c r="AQ327">
        <f t="shared" si="114"/>
        <v>1</v>
      </c>
    </row>
    <row r="328" spans="1:43" ht="79.900000000000006" customHeight="1">
      <c r="A328" s="13">
        <v>147</v>
      </c>
      <c r="B328" s="6">
        <v>42209</v>
      </c>
      <c r="C328" s="7">
        <f t="shared" si="107"/>
        <v>7</v>
      </c>
      <c r="D328" s="7">
        <f t="shared" si="106"/>
        <v>2015</v>
      </c>
      <c r="E328" s="92">
        <v>1131602</v>
      </c>
      <c r="F328" s="27">
        <v>39954</v>
      </c>
      <c r="G328" s="94">
        <v>41483</v>
      </c>
      <c r="H328" s="15" t="s">
        <v>1647</v>
      </c>
      <c r="I328" s="14" t="s">
        <v>924</v>
      </c>
      <c r="J328" s="14" t="s">
        <v>103</v>
      </c>
      <c r="K328" s="15" t="s">
        <v>925</v>
      </c>
      <c r="L328" s="9" t="s">
        <v>923</v>
      </c>
      <c r="M328" s="30">
        <v>1400</v>
      </c>
      <c r="N328" s="16">
        <v>9000</v>
      </c>
      <c r="O328" s="16">
        <v>7595</v>
      </c>
      <c r="P328" s="77">
        <f t="shared" si="112"/>
        <v>15.555555555555555</v>
      </c>
      <c r="Q328" s="17">
        <v>0.25</v>
      </c>
      <c r="R328" s="17">
        <v>4.1666666666666664E-2</v>
      </c>
      <c r="S328" s="42" t="s">
        <v>1350</v>
      </c>
      <c r="T328" s="242" t="s">
        <v>28</v>
      </c>
      <c r="U328" s="10" t="str">
        <f t="shared" si="105"/>
        <v>B</v>
      </c>
      <c r="V328" s="11" t="str">
        <f>VLOOKUP(T328,Codes!A$9:B$52,2,FALSE)</f>
        <v>Produit inadapté au processus</v>
      </c>
      <c r="W328" s="11"/>
      <c r="X328" s="11"/>
      <c r="Y328" s="11"/>
      <c r="Z328" s="11"/>
      <c r="AA328" s="81">
        <v>4</v>
      </c>
      <c r="AB328" s="37" t="str">
        <f t="shared" si="108"/>
        <v>fort</v>
      </c>
      <c r="AC328" s="37" t="str">
        <f t="shared" si="84"/>
        <v>fort</v>
      </c>
      <c r="AD328" s="37" t="str">
        <f t="shared" si="109"/>
        <v>Fort</v>
      </c>
      <c r="AE328" s="98" t="str">
        <f t="shared" si="110"/>
        <v>5</v>
      </c>
      <c r="AF328" s="261">
        <f t="shared" si="113"/>
        <v>1</v>
      </c>
      <c r="AG328" s="250" t="str">
        <f t="shared" si="111"/>
        <v>20151131602B2</v>
      </c>
      <c r="AH328" s="38" t="str">
        <f t="shared" ref="AH328:AH391" si="115">IF(AL328&lt;&gt;0,"Action cloturée",IF(AND(J328="HMO",AD328="Faible"),"",IF(AND(J328="HMO",AD328="Fort"),"Informer immédiatement le client pour connaitre la marche à suivre",IF(AND(J328="MO",AD328="Faible"),"",IF(AND(J328="MO",AD328="Fort"),"Tri par agence d'intérim et/ou fournisseur et FDNQ","")))))</f>
        <v>Action cloturée</v>
      </c>
      <c r="AI328" s="29" t="s">
        <v>928</v>
      </c>
      <c r="AJ328" s="18">
        <v>42209</v>
      </c>
      <c r="AK328" s="95" t="s">
        <v>1351</v>
      </c>
      <c r="AL328" s="18">
        <v>42209</v>
      </c>
      <c r="AM328" s="31">
        <f t="shared" si="97"/>
        <v>1</v>
      </c>
      <c r="AN328" s="31"/>
      <c r="AP328" s="31" t="e">
        <f>COUNTIF(#REF!,FALSE)</f>
        <v>#REF!</v>
      </c>
      <c r="AQ328">
        <f t="shared" si="114"/>
        <v>1</v>
      </c>
    </row>
    <row r="329" spans="1:43" ht="68.45" customHeight="1">
      <c r="A329" s="13">
        <v>148</v>
      </c>
      <c r="B329" s="6">
        <v>42209</v>
      </c>
      <c r="C329" s="7">
        <f t="shared" si="107"/>
        <v>7</v>
      </c>
      <c r="D329" s="7">
        <f t="shared" si="106"/>
        <v>2015</v>
      </c>
      <c r="E329" s="92">
        <v>1311601</v>
      </c>
      <c r="F329" s="27">
        <v>39945</v>
      </c>
      <c r="G329" s="94">
        <v>41483</v>
      </c>
      <c r="H329" s="15" t="s">
        <v>1647</v>
      </c>
      <c r="I329" s="14" t="s">
        <v>924</v>
      </c>
      <c r="J329" s="14" t="s">
        <v>103</v>
      </c>
      <c r="K329" s="15" t="s">
        <v>925</v>
      </c>
      <c r="L329" s="9" t="s">
        <v>926</v>
      </c>
      <c r="M329" s="30">
        <v>1500</v>
      </c>
      <c r="N329" s="16">
        <v>15500</v>
      </c>
      <c r="O329" s="16">
        <v>12000</v>
      </c>
      <c r="P329" s="77">
        <f t="shared" si="112"/>
        <v>9.67741935483871</v>
      </c>
      <c r="Q329" s="17">
        <v>0.83333333333333337</v>
      </c>
      <c r="R329" s="17">
        <v>4.1666666666666664E-2</v>
      </c>
      <c r="S329" s="42" t="s">
        <v>1352</v>
      </c>
      <c r="T329" s="242" t="s">
        <v>28</v>
      </c>
      <c r="U329" s="10" t="str">
        <f t="shared" si="105"/>
        <v>B</v>
      </c>
      <c r="V329" s="11" t="str">
        <f>VLOOKUP(T329,Codes!A$9:B$52,2,FALSE)</f>
        <v>Produit inadapté au processus</v>
      </c>
      <c r="W329" s="11"/>
      <c r="X329" s="11"/>
      <c r="Y329" s="11"/>
      <c r="Z329" s="11"/>
      <c r="AA329" s="81">
        <v>4</v>
      </c>
      <c r="AB329" s="37" t="str">
        <f t="shared" si="108"/>
        <v>fort</v>
      </c>
      <c r="AC329" s="37" t="str">
        <f t="shared" si="84"/>
        <v>fort</v>
      </c>
      <c r="AD329" s="37" t="str">
        <f t="shared" si="109"/>
        <v>Fort</v>
      </c>
      <c r="AE329" s="98" t="str">
        <f t="shared" si="110"/>
        <v>5</v>
      </c>
      <c r="AF329" s="261">
        <f t="shared" si="113"/>
        <v>1</v>
      </c>
      <c r="AG329" s="250" t="str">
        <f t="shared" si="111"/>
        <v>20151311601B2</v>
      </c>
      <c r="AH329" s="38" t="str">
        <f t="shared" si="115"/>
        <v>Action cloturée</v>
      </c>
      <c r="AI329" s="29" t="s">
        <v>927</v>
      </c>
      <c r="AJ329" s="18">
        <v>42209</v>
      </c>
      <c r="AK329" s="99" t="s">
        <v>932</v>
      </c>
      <c r="AL329" s="18">
        <v>42213</v>
      </c>
      <c r="AM329" s="31">
        <f t="shared" si="97"/>
        <v>3</v>
      </c>
      <c r="AN329" s="31"/>
      <c r="AP329" s="31" t="e">
        <f>COUNTIF(#REF!,FALSE)</f>
        <v>#REF!</v>
      </c>
      <c r="AQ329">
        <f t="shared" si="114"/>
        <v>1</v>
      </c>
    </row>
    <row r="330" spans="1:43" ht="22.9" customHeight="1">
      <c r="A330" s="13">
        <v>149</v>
      </c>
      <c r="B330" s="6">
        <v>42213</v>
      </c>
      <c r="C330" s="7">
        <f t="shared" si="107"/>
        <v>7</v>
      </c>
      <c r="D330" s="7">
        <f t="shared" si="106"/>
        <v>2015</v>
      </c>
      <c r="E330" s="92">
        <v>1058700</v>
      </c>
      <c r="F330" s="27">
        <v>39023</v>
      </c>
      <c r="G330" s="94">
        <v>40520</v>
      </c>
      <c r="H330" s="15" t="s">
        <v>1647</v>
      </c>
      <c r="I330" s="15" t="s">
        <v>23</v>
      </c>
      <c r="J330" s="14" t="s">
        <v>103</v>
      </c>
      <c r="K330" s="15"/>
      <c r="L330" s="9" t="s">
        <v>930</v>
      </c>
      <c r="M330" s="30">
        <v>10</v>
      </c>
      <c r="N330" s="16">
        <v>66000</v>
      </c>
      <c r="O330" s="16">
        <v>30688</v>
      </c>
      <c r="P330" s="77">
        <f t="shared" si="112"/>
        <v>1</v>
      </c>
      <c r="Q330" s="17">
        <v>6.9444444444444441E-3</v>
      </c>
      <c r="R330" s="17">
        <v>1.3888888888888888E-2</v>
      </c>
      <c r="S330" s="42" t="s">
        <v>931</v>
      </c>
      <c r="T330" s="242" t="s">
        <v>27</v>
      </c>
      <c r="U330" s="10" t="str">
        <f t="shared" si="105"/>
        <v>C</v>
      </c>
      <c r="V330" s="11" t="str">
        <f>VLOOKUP(T330,Codes!A$9:B$52,2,FALSE)</f>
        <v>Manque tout ou partie des documents.</v>
      </c>
      <c r="W330" s="11"/>
      <c r="X330" s="11"/>
      <c r="Y330" s="11"/>
      <c r="Z330" s="11"/>
      <c r="AA330" s="81">
        <v>1</v>
      </c>
      <c r="AB330" s="37" t="str">
        <f t="shared" si="108"/>
        <v>faible</v>
      </c>
      <c r="AC330" s="37" t="str">
        <f t="shared" si="84"/>
        <v>faible</v>
      </c>
      <c r="AD330" s="37" t="str">
        <f t="shared" si="109"/>
        <v>Faible</v>
      </c>
      <c r="AE330" s="98" t="str">
        <f t="shared" si="110"/>
        <v>2</v>
      </c>
      <c r="AF330" s="261">
        <f t="shared" si="113"/>
        <v>3</v>
      </c>
      <c r="AG330" s="250" t="str">
        <f t="shared" si="111"/>
        <v>20151058700C10</v>
      </c>
      <c r="AH330" s="38" t="str">
        <f t="shared" si="115"/>
        <v>Action cloturée</v>
      </c>
      <c r="AJ330" s="18">
        <v>42213</v>
      </c>
      <c r="AK330" s="95" t="s">
        <v>396</v>
      </c>
      <c r="AL330" s="18">
        <v>42213</v>
      </c>
      <c r="AM330" s="31">
        <f t="shared" si="97"/>
        <v>1</v>
      </c>
      <c r="AN330" s="31"/>
      <c r="AP330" s="31" t="e">
        <f>COUNTIF(#REF!,FALSE)</f>
        <v>#REF!</v>
      </c>
      <c r="AQ330">
        <f t="shared" si="114"/>
        <v>3</v>
      </c>
    </row>
    <row r="331" spans="1:43" ht="22.9" customHeight="1">
      <c r="A331" s="13">
        <v>150</v>
      </c>
      <c r="B331" s="6">
        <v>42213</v>
      </c>
      <c r="C331" s="7">
        <f t="shared" si="107"/>
        <v>7</v>
      </c>
      <c r="D331" s="7">
        <f t="shared" si="106"/>
        <v>2015</v>
      </c>
      <c r="E331" s="92">
        <v>1057735</v>
      </c>
      <c r="F331" s="27">
        <v>38806</v>
      </c>
      <c r="G331" s="94">
        <v>40856</v>
      </c>
      <c r="H331" s="15" t="s">
        <v>1647</v>
      </c>
      <c r="I331" s="14" t="s">
        <v>91</v>
      </c>
      <c r="J331" s="14" t="s">
        <v>90</v>
      </c>
      <c r="K331" s="15" t="s">
        <v>424</v>
      </c>
      <c r="L331" s="9" t="s">
        <v>423</v>
      </c>
      <c r="M331" s="30">
        <v>500</v>
      </c>
      <c r="N331" s="16">
        <v>67500</v>
      </c>
      <c r="O331" s="16">
        <v>8487</v>
      </c>
      <c r="P331" s="77">
        <f t="shared" si="112"/>
        <v>0.7407407407407407</v>
      </c>
      <c r="Q331" s="17">
        <v>6.9444444444444441E-3</v>
      </c>
      <c r="R331" s="17">
        <v>6.9444444444444441E-3</v>
      </c>
      <c r="S331" s="42" t="s">
        <v>933</v>
      </c>
      <c r="T331" s="242" t="s">
        <v>28</v>
      </c>
      <c r="U331" s="10" t="str">
        <f t="shared" si="105"/>
        <v>B</v>
      </c>
      <c r="V331" s="11" t="str">
        <f>VLOOKUP(T331,Codes!A$9:B$52,2,FALSE)</f>
        <v>Produit inadapté au processus</v>
      </c>
      <c r="W331" s="11"/>
      <c r="X331" s="11"/>
      <c r="Y331" s="11"/>
      <c r="Z331" s="11"/>
      <c r="AA331" s="81">
        <v>1</v>
      </c>
      <c r="AB331" s="37" t="str">
        <f t="shared" si="108"/>
        <v>faible</v>
      </c>
      <c r="AC331" s="37" t="str">
        <f t="shared" si="84"/>
        <v>faible</v>
      </c>
      <c r="AD331" s="37" t="str">
        <f t="shared" si="109"/>
        <v>Faible</v>
      </c>
      <c r="AE331" s="98" t="str">
        <f t="shared" si="110"/>
        <v>2</v>
      </c>
      <c r="AF331" s="261">
        <f t="shared" si="113"/>
        <v>1</v>
      </c>
      <c r="AG331" s="250" t="str">
        <f t="shared" si="111"/>
        <v>20151057735B2</v>
      </c>
      <c r="AH331" s="38" t="str">
        <f t="shared" si="115"/>
        <v>Action cloturée</v>
      </c>
      <c r="AI331" s="29"/>
      <c r="AJ331" s="18">
        <v>42215</v>
      </c>
      <c r="AK331" s="95" t="s">
        <v>934</v>
      </c>
      <c r="AL331" s="18">
        <v>42214</v>
      </c>
      <c r="AM331" s="31">
        <f t="shared" si="97"/>
        <v>2</v>
      </c>
      <c r="AN331" s="31"/>
      <c r="AP331" s="31" t="e">
        <f>COUNTIF(#REF!,FALSE)</f>
        <v>#REF!</v>
      </c>
      <c r="AQ331">
        <f t="shared" si="114"/>
        <v>1</v>
      </c>
    </row>
    <row r="332" spans="1:43" ht="34.15" customHeight="1">
      <c r="A332" s="13">
        <v>151</v>
      </c>
      <c r="B332" s="6">
        <v>42215</v>
      </c>
      <c r="C332" s="7">
        <f t="shared" si="107"/>
        <v>7</v>
      </c>
      <c r="D332" s="7">
        <f t="shared" si="106"/>
        <v>2015</v>
      </c>
      <c r="E332" s="92">
        <v>1371108</v>
      </c>
      <c r="F332" s="27">
        <v>39912</v>
      </c>
      <c r="G332" s="94">
        <v>41425</v>
      </c>
      <c r="H332" s="15" t="s">
        <v>1647</v>
      </c>
      <c r="I332" s="14" t="s">
        <v>276</v>
      </c>
      <c r="J332" s="14" t="s">
        <v>103</v>
      </c>
      <c r="K332" s="15"/>
      <c r="L332" s="9" t="s">
        <v>844</v>
      </c>
      <c r="M332" s="30">
        <v>2</v>
      </c>
      <c r="N332" s="16">
        <v>4250</v>
      </c>
      <c r="O332" s="16">
        <v>3126</v>
      </c>
      <c r="P332" s="77">
        <f t="shared" si="112"/>
        <v>1</v>
      </c>
      <c r="Q332" s="17">
        <v>3.472222222222222E-3</v>
      </c>
      <c r="R332" s="17">
        <v>6.9444444444444441E-3</v>
      </c>
      <c r="S332" s="42" t="s">
        <v>935</v>
      </c>
      <c r="T332" s="242" t="s">
        <v>72</v>
      </c>
      <c r="U332" s="10" t="str">
        <f t="shared" si="105"/>
        <v>B</v>
      </c>
      <c r="V332" s="11" t="str">
        <f>VLOOKUP(T332,Codes!A$9:B$52,2,FALSE)</f>
        <v>Plusieurs référence mélangées dans un même carton</v>
      </c>
      <c r="W332" s="11"/>
      <c r="X332" s="11"/>
      <c r="Y332" s="11"/>
      <c r="Z332" s="11"/>
      <c r="AA332" s="81">
        <v>1</v>
      </c>
      <c r="AB332" s="37" t="str">
        <f t="shared" si="108"/>
        <v>faible</v>
      </c>
      <c r="AC332" s="37" t="str">
        <f t="shared" si="84"/>
        <v>faible</v>
      </c>
      <c r="AD332" s="37" t="str">
        <f t="shared" si="109"/>
        <v>Faible</v>
      </c>
      <c r="AE332" s="98" t="str">
        <f t="shared" si="110"/>
        <v>2</v>
      </c>
      <c r="AF332" s="261">
        <f t="shared" si="113"/>
        <v>1</v>
      </c>
      <c r="AG332" s="250" t="str">
        <f t="shared" si="111"/>
        <v>20151371108B6</v>
      </c>
      <c r="AH332" s="38" t="str">
        <f t="shared" si="115"/>
        <v/>
      </c>
      <c r="AI332" s="29"/>
      <c r="AJ332" s="18">
        <v>42215</v>
      </c>
      <c r="AK332" s="95" t="s">
        <v>396</v>
      </c>
      <c r="AL332" s="18"/>
      <c r="AM332" s="31" t="str">
        <f t="shared" si="97"/>
        <v/>
      </c>
      <c r="AN332" s="31"/>
      <c r="AP332" s="31" t="e">
        <f>COUNTIF(#REF!,FALSE)</f>
        <v>#REF!</v>
      </c>
      <c r="AQ332">
        <f t="shared" si="114"/>
        <v>1</v>
      </c>
    </row>
    <row r="333" spans="1:43" ht="58.5" customHeight="1">
      <c r="A333" s="13">
        <v>152</v>
      </c>
      <c r="B333" s="6">
        <v>42216</v>
      </c>
      <c r="C333" s="7">
        <f t="shared" si="107"/>
        <v>7</v>
      </c>
      <c r="D333" s="7">
        <f t="shared" si="106"/>
        <v>2015</v>
      </c>
      <c r="E333" s="92">
        <v>1279134</v>
      </c>
      <c r="F333" s="27">
        <v>39118</v>
      </c>
      <c r="G333" s="94" t="s">
        <v>936</v>
      </c>
      <c r="H333" s="15" t="s">
        <v>46</v>
      </c>
      <c r="I333" s="15" t="s">
        <v>1245</v>
      </c>
      <c r="J333" s="14" t="s">
        <v>90</v>
      </c>
      <c r="K333" s="15" t="s">
        <v>118</v>
      </c>
      <c r="L333" s="9" t="s">
        <v>937</v>
      </c>
      <c r="M333" s="30">
        <v>7</v>
      </c>
      <c r="N333" s="16">
        <v>159482</v>
      </c>
      <c r="O333" s="16">
        <v>135358</v>
      </c>
      <c r="P333" s="77">
        <f t="shared" si="112"/>
        <v>4.3892100675938352E-3</v>
      </c>
      <c r="Q333" s="17">
        <v>2.0833333333333332E-2</v>
      </c>
      <c r="R333" s="100">
        <v>1.75</v>
      </c>
      <c r="S333" s="42" t="s">
        <v>938</v>
      </c>
      <c r="T333" s="242" t="s">
        <v>121</v>
      </c>
      <c r="U333" s="10" t="str">
        <f t="shared" si="105"/>
        <v>A</v>
      </c>
      <c r="V333" s="11" t="str">
        <f>VLOOKUP(T333,Codes!A$9:B$52,2,FALSE)</f>
        <v>Défaut carte préperso</v>
      </c>
      <c r="W333" s="11"/>
      <c r="X333" s="11"/>
      <c r="Y333" s="11"/>
      <c r="Z333" s="11"/>
      <c r="AA333" s="81">
        <v>5</v>
      </c>
      <c r="AB333" s="37" t="str">
        <f t="shared" si="108"/>
        <v>fort</v>
      </c>
      <c r="AC333" s="37" t="str">
        <f t="shared" si="84"/>
        <v>faible</v>
      </c>
      <c r="AD333" s="37" t="str">
        <f t="shared" si="109"/>
        <v>Fort</v>
      </c>
      <c r="AE333" s="98" t="str">
        <f t="shared" si="110"/>
        <v>5</v>
      </c>
      <c r="AF333" s="261">
        <f t="shared" si="113"/>
        <v>1</v>
      </c>
      <c r="AG333" s="250" t="str">
        <f t="shared" si="111"/>
        <v>20151279134A9</v>
      </c>
      <c r="AH333" s="38" t="str">
        <f t="shared" si="115"/>
        <v>Action cloturée</v>
      </c>
      <c r="AI333" s="29" t="s">
        <v>939</v>
      </c>
      <c r="AJ333" s="18">
        <v>42216</v>
      </c>
      <c r="AK333" s="95" t="s">
        <v>940</v>
      </c>
      <c r="AL333" s="18">
        <v>42264</v>
      </c>
      <c r="AM333" s="31">
        <f t="shared" si="97"/>
        <v>35</v>
      </c>
      <c r="AN333" s="31"/>
      <c r="AP333" s="31" t="e">
        <f>COUNTIF(#REF!,FALSE)</f>
        <v>#REF!</v>
      </c>
      <c r="AQ333">
        <f t="shared" si="114"/>
        <v>1</v>
      </c>
    </row>
    <row r="334" spans="1:43" ht="22.9" customHeight="1">
      <c r="A334" s="13">
        <v>153</v>
      </c>
      <c r="B334" s="6">
        <v>42216</v>
      </c>
      <c r="C334" s="7">
        <f t="shared" si="107"/>
        <v>7</v>
      </c>
      <c r="D334" s="7">
        <f t="shared" si="106"/>
        <v>2015</v>
      </c>
      <c r="E334" s="92">
        <v>1371108</v>
      </c>
      <c r="F334" s="27">
        <v>39912</v>
      </c>
      <c r="G334" s="94">
        <v>41425</v>
      </c>
      <c r="H334" s="15" t="s">
        <v>1647</v>
      </c>
      <c r="I334" s="14" t="s">
        <v>276</v>
      </c>
      <c r="J334" s="14" t="s">
        <v>103</v>
      </c>
      <c r="K334" s="15"/>
      <c r="L334" s="9" t="s">
        <v>844</v>
      </c>
      <c r="M334" s="30">
        <v>1</v>
      </c>
      <c r="N334" s="16">
        <v>4250</v>
      </c>
      <c r="O334" s="16">
        <v>2836</v>
      </c>
      <c r="P334" s="77">
        <f t="shared" si="112"/>
        <v>2.3529411764705882E-2</v>
      </c>
      <c r="Q334" s="17">
        <v>6.9444444444444441E-3</v>
      </c>
      <c r="R334" s="17">
        <v>6.9444444444444441E-3</v>
      </c>
      <c r="S334" s="42" t="s">
        <v>1353</v>
      </c>
      <c r="T334" s="242" t="s">
        <v>28</v>
      </c>
      <c r="U334" s="10" t="str">
        <f t="shared" si="105"/>
        <v>B</v>
      </c>
      <c r="V334" s="11" t="str">
        <f>VLOOKUP(T334,Codes!A$9:B$52,2,FALSE)</f>
        <v>Produit inadapté au processus</v>
      </c>
      <c r="W334" s="11"/>
      <c r="X334" s="11"/>
      <c r="Y334" s="11"/>
      <c r="Z334" s="11"/>
      <c r="AA334" s="81">
        <v>1</v>
      </c>
      <c r="AB334" s="37" t="str">
        <f t="shared" si="108"/>
        <v>faible</v>
      </c>
      <c r="AC334" s="37" t="str">
        <f t="shared" si="84"/>
        <v>faible</v>
      </c>
      <c r="AD334" s="37" t="str">
        <f t="shared" si="109"/>
        <v>Faible</v>
      </c>
      <c r="AE334" s="98" t="str">
        <f t="shared" si="110"/>
        <v>2</v>
      </c>
      <c r="AF334" s="261">
        <f t="shared" si="113"/>
        <v>1</v>
      </c>
      <c r="AG334" s="250" t="str">
        <f t="shared" si="111"/>
        <v>20151371108B2</v>
      </c>
      <c r="AH334" s="38" t="str">
        <f t="shared" si="115"/>
        <v>Action cloturée</v>
      </c>
      <c r="AI334" s="29"/>
      <c r="AJ334" s="18">
        <v>42219</v>
      </c>
      <c r="AK334" s="95" t="s">
        <v>864</v>
      </c>
      <c r="AL334" s="18">
        <v>42264</v>
      </c>
      <c r="AM334" s="31">
        <f t="shared" si="97"/>
        <v>35</v>
      </c>
      <c r="AN334" s="31"/>
      <c r="AP334" s="31" t="e">
        <f>COUNTIF(#REF!,FALSE)</f>
        <v>#REF!</v>
      </c>
      <c r="AQ334">
        <f t="shared" si="114"/>
        <v>1</v>
      </c>
    </row>
    <row r="335" spans="1:43" ht="57" customHeight="1">
      <c r="A335" s="13">
        <v>154</v>
      </c>
      <c r="B335" s="6">
        <v>42221</v>
      </c>
      <c r="C335" s="7">
        <f t="shared" si="107"/>
        <v>8</v>
      </c>
      <c r="D335" s="7">
        <f t="shared" si="106"/>
        <v>2015</v>
      </c>
      <c r="E335" s="92">
        <v>1179165</v>
      </c>
      <c r="F335" s="27">
        <v>40320</v>
      </c>
      <c r="G335" s="94">
        <v>41854</v>
      </c>
      <c r="H335" s="15" t="s">
        <v>1138</v>
      </c>
      <c r="I335" s="15" t="s">
        <v>1010</v>
      </c>
      <c r="J335" s="14" t="s">
        <v>103</v>
      </c>
      <c r="K335" s="15"/>
      <c r="L335" s="9" t="s">
        <v>537</v>
      </c>
      <c r="M335" s="30">
        <v>1500</v>
      </c>
      <c r="N335" s="16">
        <v>300000</v>
      </c>
      <c r="O335" s="16">
        <v>240500</v>
      </c>
      <c r="P335" s="77">
        <f t="shared" si="112"/>
        <v>0.5</v>
      </c>
      <c r="Q335" s="17">
        <v>2.0833333333333332E-2</v>
      </c>
      <c r="R335" s="100">
        <v>3.4722222222222224E-2</v>
      </c>
      <c r="S335" s="42" t="s">
        <v>942</v>
      </c>
      <c r="T335" s="242" t="s">
        <v>45</v>
      </c>
      <c r="U335" s="10" t="str">
        <f t="shared" si="105"/>
        <v>B</v>
      </c>
      <c r="V335" s="11" t="str">
        <f>VLOOKUP(T335,Codes!A$9:B$52,2,FALSE)</f>
        <v>Déformation lors du passage sur machine.</v>
      </c>
      <c r="W335" s="11"/>
      <c r="X335" s="11"/>
      <c r="Y335" s="11"/>
      <c r="Z335" s="11"/>
      <c r="AA335" s="81">
        <v>5</v>
      </c>
      <c r="AB335" s="37" t="str">
        <f t="shared" si="108"/>
        <v>fort</v>
      </c>
      <c r="AC335" s="37" t="str">
        <f t="shared" si="84"/>
        <v>faible</v>
      </c>
      <c r="AD335" s="37" t="str">
        <f t="shared" si="109"/>
        <v>Fort</v>
      </c>
      <c r="AE335" s="98" t="str">
        <f t="shared" si="110"/>
        <v>5</v>
      </c>
      <c r="AF335" s="261">
        <f t="shared" si="113"/>
        <v>1</v>
      </c>
      <c r="AG335" s="250" t="str">
        <f t="shared" si="111"/>
        <v>20151179165B5</v>
      </c>
      <c r="AH335" s="38" t="str">
        <f t="shared" si="115"/>
        <v>Action cloturée</v>
      </c>
      <c r="AI335" s="29"/>
      <c r="AJ335" s="18">
        <v>42221</v>
      </c>
      <c r="AK335" s="95" t="s">
        <v>864</v>
      </c>
      <c r="AL335" s="18">
        <v>42264</v>
      </c>
      <c r="AM335" s="31">
        <f t="shared" si="97"/>
        <v>32</v>
      </c>
      <c r="AN335" s="31"/>
      <c r="AP335" s="31" t="e">
        <f>COUNTIF(#REF!,FALSE)</f>
        <v>#REF!</v>
      </c>
      <c r="AQ335">
        <f t="shared" si="114"/>
        <v>1</v>
      </c>
    </row>
    <row r="336" spans="1:43" ht="57" customHeight="1">
      <c r="A336" s="13">
        <v>155</v>
      </c>
      <c r="B336" s="6">
        <v>42221</v>
      </c>
      <c r="C336" s="7">
        <f t="shared" si="107"/>
        <v>8</v>
      </c>
      <c r="D336" s="7">
        <f t="shared" si="106"/>
        <v>2015</v>
      </c>
      <c r="E336" s="92">
        <v>1179166</v>
      </c>
      <c r="F336" s="27">
        <v>40320</v>
      </c>
      <c r="G336" s="94">
        <v>41854</v>
      </c>
      <c r="H336" s="15" t="s">
        <v>1138</v>
      </c>
      <c r="I336" s="15" t="s">
        <v>1010</v>
      </c>
      <c r="J336" s="14" t="s">
        <v>103</v>
      </c>
      <c r="K336" s="15"/>
      <c r="L336" s="9" t="s">
        <v>527</v>
      </c>
      <c r="M336" s="30">
        <v>1500</v>
      </c>
      <c r="N336" s="16">
        <v>73000</v>
      </c>
      <c r="O336" s="16">
        <v>46000</v>
      </c>
      <c r="P336" s="77">
        <f t="shared" si="112"/>
        <v>2.0547945205479454</v>
      </c>
      <c r="Q336" s="17">
        <v>2.0833333333333332E-2</v>
      </c>
      <c r="R336" s="17">
        <v>6.9444444444444441E-3</v>
      </c>
      <c r="S336" s="42" t="s">
        <v>942</v>
      </c>
      <c r="T336" s="242" t="s">
        <v>45</v>
      </c>
      <c r="U336" s="10" t="str">
        <f t="shared" si="105"/>
        <v>B</v>
      </c>
      <c r="V336" s="11" t="str">
        <f>VLOOKUP(T336,Codes!A$9:B$52,2,FALSE)</f>
        <v>Déformation lors du passage sur machine.</v>
      </c>
      <c r="W336" s="11"/>
      <c r="X336" s="11"/>
      <c r="Y336" s="11"/>
      <c r="Z336" s="11"/>
      <c r="AA336" s="81">
        <v>5</v>
      </c>
      <c r="AB336" s="37" t="str">
        <f t="shared" si="108"/>
        <v>fort</v>
      </c>
      <c r="AC336" s="37" t="str">
        <f t="shared" si="84"/>
        <v>faible</v>
      </c>
      <c r="AD336" s="37" t="str">
        <f t="shared" si="109"/>
        <v>Fort</v>
      </c>
      <c r="AE336" s="98" t="str">
        <f t="shared" si="110"/>
        <v>5</v>
      </c>
      <c r="AF336" s="261">
        <f t="shared" si="113"/>
        <v>1</v>
      </c>
      <c r="AG336" s="250" t="str">
        <f t="shared" si="111"/>
        <v>20151179166B5</v>
      </c>
      <c r="AH336" s="38" t="str">
        <f t="shared" si="115"/>
        <v>Action cloturée</v>
      </c>
      <c r="AI336" s="29"/>
      <c r="AJ336" s="18">
        <v>42221</v>
      </c>
      <c r="AK336" s="95" t="s">
        <v>864</v>
      </c>
      <c r="AL336" s="18">
        <v>42264</v>
      </c>
      <c r="AM336" s="31">
        <f t="shared" si="97"/>
        <v>32</v>
      </c>
      <c r="AN336" s="31"/>
      <c r="AP336" s="31" t="e">
        <f>COUNTIF(#REF!,FALSE)</f>
        <v>#REF!</v>
      </c>
      <c r="AQ336">
        <f t="shared" si="114"/>
        <v>1</v>
      </c>
    </row>
    <row r="337" spans="1:43" ht="57" customHeight="1">
      <c r="A337" s="13">
        <v>156</v>
      </c>
      <c r="B337" s="6">
        <v>42222</v>
      </c>
      <c r="C337" s="7">
        <f t="shared" si="107"/>
        <v>8</v>
      </c>
      <c r="D337" s="7">
        <f t="shared" si="106"/>
        <v>2015</v>
      </c>
      <c r="E337" s="92">
        <v>1179167</v>
      </c>
      <c r="F337" s="27">
        <v>40320</v>
      </c>
      <c r="G337" s="94">
        <v>41854</v>
      </c>
      <c r="H337" s="15" t="s">
        <v>1138</v>
      </c>
      <c r="I337" s="15" t="s">
        <v>1010</v>
      </c>
      <c r="J337" s="14" t="s">
        <v>103</v>
      </c>
      <c r="K337" s="15"/>
      <c r="L337" s="9" t="s">
        <v>941</v>
      </c>
      <c r="M337" s="30">
        <v>1500</v>
      </c>
      <c r="N337" s="16">
        <v>20000</v>
      </c>
      <c r="O337" s="16">
        <v>16500</v>
      </c>
      <c r="P337" s="77">
        <f t="shared" si="112"/>
        <v>7.5</v>
      </c>
      <c r="Q337" s="17">
        <v>8.3333333333333329E-2</v>
      </c>
      <c r="R337" s="17">
        <v>3.4722222222222224E-2</v>
      </c>
      <c r="S337" s="42" t="s">
        <v>942</v>
      </c>
      <c r="T337" s="242" t="s">
        <v>45</v>
      </c>
      <c r="U337" s="10" t="str">
        <f t="shared" si="105"/>
        <v>B</v>
      </c>
      <c r="V337" s="11" t="str">
        <f>VLOOKUP(T337,Codes!A$9:B$52,2,FALSE)</f>
        <v>Déformation lors du passage sur machine.</v>
      </c>
      <c r="W337" s="11"/>
      <c r="X337" s="11"/>
      <c r="Y337" s="11"/>
      <c r="Z337" s="11"/>
      <c r="AA337" s="81">
        <v>5</v>
      </c>
      <c r="AB337" s="37" t="str">
        <f t="shared" si="108"/>
        <v>fort</v>
      </c>
      <c r="AC337" s="37" t="str">
        <f t="shared" si="84"/>
        <v>fort</v>
      </c>
      <c r="AD337" s="37" t="str">
        <f t="shared" si="109"/>
        <v>Fort</v>
      </c>
      <c r="AE337" s="98" t="str">
        <f t="shared" si="110"/>
        <v>5</v>
      </c>
      <c r="AF337" s="261">
        <f t="shared" si="113"/>
        <v>1</v>
      </c>
      <c r="AG337" s="250" t="str">
        <f t="shared" si="111"/>
        <v>20151179167B5</v>
      </c>
      <c r="AH337" s="38" t="str">
        <f t="shared" si="115"/>
        <v>Action cloturée</v>
      </c>
      <c r="AI337" s="29"/>
      <c r="AJ337" s="18">
        <v>42222</v>
      </c>
      <c r="AK337" s="95" t="s">
        <v>864</v>
      </c>
      <c r="AL337" s="18">
        <v>42264</v>
      </c>
      <c r="AM337" s="31">
        <f t="shared" ref="AM337:AM400" si="116">IF(AL337&lt;&gt;0,NETWORKDAYS(B337,AL337),"")</f>
        <v>31</v>
      </c>
      <c r="AN337" s="31"/>
      <c r="AP337" s="31" t="e">
        <f>COUNTIF(#REF!,FALSE)</f>
        <v>#REF!</v>
      </c>
      <c r="AQ337">
        <f t="shared" si="114"/>
        <v>1</v>
      </c>
    </row>
    <row r="338" spans="1:43" ht="57" customHeight="1">
      <c r="A338" s="13">
        <v>157</v>
      </c>
      <c r="B338" s="6">
        <v>42222</v>
      </c>
      <c r="C338" s="7">
        <f t="shared" si="107"/>
        <v>8</v>
      </c>
      <c r="D338" s="7">
        <f t="shared" si="106"/>
        <v>2015</v>
      </c>
      <c r="E338" s="92">
        <v>1179163</v>
      </c>
      <c r="F338" s="27">
        <v>39696</v>
      </c>
      <c r="G338" s="94">
        <v>41222</v>
      </c>
      <c r="H338" s="15" t="s">
        <v>1138</v>
      </c>
      <c r="I338" s="15" t="s">
        <v>1010</v>
      </c>
      <c r="J338" s="14" t="s">
        <v>103</v>
      </c>
      <c r="K338" s="15"/>
      <c r="L338" s="9" t="s">
        <v>943</v>
      </c>
      <c r="M338" s="30">
        <v>1500</v>
      </c>
      <c r="N338" s="16">
        <v>12000</v>
      </c>
      <c r="O338" s="16">
        <v>7000</v>
      </c>
      <c r="P338" s="77">
        <f t="shared" si="112"/>
        <v>12.5</v>
      </c>
      <c r="Q338" s="17">
        <v>8.3333333333333329E-2</v>
      </c>
      <c r="R338" s="17">
        <v>1.3888888888888888E-2</v>
      </c>
      <c r="S338" s="42" t="s">
        <v>942</v>
      </c>
      <c r="T338" s="242" t="s">
        <v>45</v>
      </c>
      <c r="U338" s="10" t="str">
        <f t="shared" si="105"/>
        <v>B</v>
      </c>
      <c r="V338" s="11" t="str">
        <f>VLOOKUP(T338,Codes!A$9:B$52,2,FALSE)</f>
        <v>Déformation lors du passage sur machine.</v>
      </c>
      <c r="W338" s="11"/>
      <c r="X338" s="11"/>
      <c r="Y338" s="11"/>
      <c r="Z338" s="11"/>
      <c r="AA338" s="81">
        <v>5</v>
      </c>
      <c r="AB338" s="37" t="str">
        <f t="shared" si="108"/>
        <v>fort</v>
      </c>
      <c r="AC338" s="37" t="str">
        <f t="shared" si="84"/>
        <v>fort</v>
      </c>
      <c r="AD338" s="37" t="str">
        <f t="shared" si="109"/>
        <v>Fort</v>
      </c>
      <c r="AE338" s="98" t="str">
        <f t="shared" si="110"/>
        <v>5</v>
      </c>
      <c r="AF338" s="261">
        <f t="shared" si="113"/>
        <v>1</v>
      </c>
      <c r="AG338" s="250" t="str">
        <f t="shared" si="111"/>
        <v>20151179163B5</v>
      </c>
      <c r="AH338" s="38" t="str">
        <f t="shared" si="115"/>
        <v>Action cloturée</v>
      </c>
      <c r="AI338" s="29"/>
      <c r="AJ338" s="18">
        <v>42222</v>
      </c>
      <c r="AK338" s="95" t="s">
        <v>864</v>
      </c>
      <c r="AL338" s="18">
        <v>42264</v>
      </c>
      <c r="AM338" s="31">
        <f t="shared" si="116"/>
        <v>31</v>
      </c>
      <c r="AN338" s="31"/>
      <c r="AP338" s="31" t="e">
        <f>COUNTIF(#REF!,FALSE)</f>
        <v>#REF!</v>
      </c>
      <c r="AQ338">
        <f t="shared" si="114"/>
        <v>1</v>
      </c>
    </row>
    <row r="339" spans="1:43" ht="57" customHeight="1">
      <c r="A339" s="13">
        <v>158</v>
      </c>
      <c r="B339" s="6">
        <v>42222</v>
      </c>
      <c r="C339" s="7">
        <f t="shared" si="107"/>
        <v>8</v>
      </c>
      <c r="D339" s="7">
        <f t="shared" si="106"/>
        <v>2015</v>
      </c>
      <c r="E339" s="92">
        <v>1169460</v>
      </c>
      <c r="F339" s="27">
        <v>39696</v>
      </c>
      <c r="G339" s="94">
        <v>41222</v>
      </c>
      <c r="H339" s="15" t="s">
        <v>1138</v>
      </c>
      <c r="I339" s="15" t="s">
        <v>1010</v>
      </c>
      <c r="J339" s="14" t="s">
        <v>103</v>
      </c>
      <c r="K339" s="15"/>
      <c r="L339" s="9" t="s">
        <v>533</v>
      </c>
      <c r="M339" s="30">
        <v>1500</v>
      </c>
      <c r="N339" s="16">
        <v>33000</v>
      </c>
      <c r="O339" s="16">
        <v>4500</v>
      </c>
      <c r="P339" s="77">
        <f t="shared" si="112"/>
        <v>4.5454545454545459</v>
      </c>
      <c r="Q339" s="17">
        <v>8.3333333333333329E-2</v>
      </c>
      <c r="R339" s="17">
        <v>1.3888888888888888E-2</v>
      </c>
      <c r="S339" s="42" t="s">
        <v>942</v>
      </c>
      <c r="T339" s="242" t="s">
        <v>45</v>
      </c>
      <c r="U339" s="10" t="str">
        <f t="shared" si="105"/>
        <v>B</v>
      </c>
      <c r="V339" s="11" t="str">
        <f>VLOOKUP(T339,Codes!A$9:B$52,2,FALSE)</f>
        <v>Déformation lors du passage sur machine.</v>
      </c>
      <c r="W339" s="11"/>
      <c r="X339" s="11"/>
      <c r="Y339" s="11"/>
      <c r="Z339" s="11"/>
      <c r="AA339" s="81">
        <v>5</v>
      </c>
      <c r="AB339" s="37" t="str">
        <f t="shared" si="108"/>
        <v>fort</v>
      </c>
      <c r="AC339" s="37" t="str">
        <f t="shared" si="84"/>
        <v>fort</v>
      </c>
      <c r="AD339" s="37" t="str">
        <f t="shared" si="109"/>
        <v>Fort</v>
      </c>
      <c r="AE339" s="98" t="str">
        <f t="shared" si="110"/>
        <v>5</v>
      </c>
      <c r="AF339" s="261">
        <f t="shared" si="113"/>
        <v>1</v>
      </c>
      <c r="AG339" s="250" t="str">
        <f t="shared" si="111"/>
        <v>20151169460B5</v>
      </c>
      <c r="AH339" s="38" t="str">
        <f t="shared" si="115"/>
        <v>Action cloturée</v>
      </c>
      <c r="AI339" s="29"/>
      <c r="AJ339" s="18">
        <v>42222</v>
      </c>
      <c r="AK339" s="95" t="s">
        <v>864</v>
      </c>
      <c r="AL339" s="18">
        <v>42264</v>
      </c>
      <c r="AM339" s="31">
        <f t="shared" si="116"/>
        <v>31</v>
      </c>
      <c r="AN339" s="31"/>
      <c r="AP339" s="31" t="e">
        <f>COUNTIF(#REF!,FALSE)</f>
        <v>#REF!</v>
      </c>
      <c r="AQ339">
        <f t="shared" si="114"/>
        <v>1</v>
      </c>
    </row>
    <row r="340" spans="1:43" ht="36">
      <c r="A340" s="13">
        <v>159</v>
      </c>
      <c r="B340" s="6">
        <v>42221</v>
      </c>
      <c r="C340" s="7">
        <f t="shared" si="107"/>
        <v>8</v>
      </c>
      <c r="D340" s="7">
        <f t="shared" si="106"/>
        <v>2015</v>
      </c>
      <c r="E340" s="92">
        <v>1058577</v>
      </c>
      <c r="F340" s="27">
        <v>39785</v>
      </c>
      <c r="G340" s="94">
        <v>51050</v>
      </c>
      <c r="H340" s="15" t="s">
        <v>46</v>
      </c>
      <c r="I340" s="15" t="s">
        <v>91</v>
      </c>
      <c r="J340" s="14" t="s">
        <v>90</v>
      </c>
      <c r="K340" s="15" t="s">
        <v>363</v>
      </c>
      <c r="L340" s="9" t="s">
        <v>364</v>
      </c>
      <c r="M340" s="30">
        <v>3</v>
      </c>
      <c r="N340" s="16">
        <v>90</v>
      </c>
      <c r="O340" s="16">
        <v>47</v>
      </c>
      <c r="P340" s="77">
        <f t="shared" si="112"/>
        <v>3.333333333333333</v>
      </c>
      <c r="Q340" s="17">
        <v>1.3888888888888888E-2</v>
      </c>
      <c r="R340" s="17">
        <v>1.3888888888888888E-2</v>
      </c>
      <c r="S340" s="42" t="s">
        <v>944</v>
      </c>
      <c r="T340" s="242" t="s">
        <v>38</v>
      </c>
      <c r="U340" s="10" t="str">
        <f t="shared" si="105"/>
        <v>A</v>
      </c>
      <c r="V340" s="11" t="str">
        <f>VLOOKUP(T340,Codes!A$9:B$52,2,FALSE)</f>
        <v>Produit inadapté au processus (tension ruban, etc…)</v>
      </c>
      <c r="W340" s="11"/>
      <c r="X340" s="11"/>
      <c r="Y340" s="11"/>
      <c r="Z340" s="11"/>
      <c r="AA340" s="81">
        <v>2</v>
      </c>
      <c r="AB340" s="37" t="str">
        <f t="shared" si="108"/>
        <v>faible</v>
      </c>
      <c r="AC340" s="37" t="str">
        <f t="shared" si="84"/>
        <v>fort</v>
      </c>
      <c r="AD340" s="37" t="str">
        <f t="shared" si="109"/>
        <v>Faible</v>
      </c>
      <c r="AE340" s="98" t="str">
        <f t="shared" si="110"/>
        <v>2</v>
      </c>
      <c r="AF340" s="261">
        <f t="shared" si="113"/>
        <v>10</v>
      </c>
      <c r="AG340" s="250" t="str">
        <f t="shared" si="111"/>
        <v>20151058577A8</v>
      </c>
      <c r="AH340" s="38" t="str">
        <f t="shared" si="115"/>
        <v>Action cloturée</v>
      </c>
      <c r="AI340" s="29" t="s">
        <v>945</v>
      </c>
      <c r="AJ340" s="18">
        <v>42222</v>
      </c>
      <c r="AK340" s="95" t="s">
        <v>752</v>
      </c>
      <c r="AL340" s="18">
        <v>42264</v>
      </c>
      <c r="AM340" s="31">
        <f t="shared" si="116"/>
        <v>32</v>
      </c>
      <c r="AN340" s="31"/>
      <c r="AP340" s="31" t="e">
        <f>COUNTIF(#REF!,FALSE)</f>
        <v>#REF!</v>
      </c>
      <c r="AQ340">
        <f t="shared" si="114"/>
        <v>10</v>
      </c>
    </row>
    <row r="341" spans="1:43" ht="34.15" customHeight="1">
      <c r="A341" s="13">
        <v>160</v>
      </c>
      <c r="B341" s="6">
        <v>42222</v>
      </c>
      <c r="C341" s="7">
        <f t="shared" si="107"/>
        <v>8</v>
      </c>
      <c r="D341" s="7">
        <f t="shared" si="106"/>
        <v>2015</v>
      </c>
      <c r="E341" s="92">
        <v>1058577</v>
      </c>
      <c r="F341" s="27">
        <v>39785</v>
      </c>
      <c r="G341" s="94">
        <v>51051</v>
      </c>
      <c r="H341" s="15" t="s">
        <v>46</v>
      </c>
      <c r="I341" s="15" t="s">
        <v>91</v>
      </c>
      <c r="J341" s="14" t="s">
        <v>90</v>
      </c>
      <c r="K341" s="15" t="s">
        <v>946</v>
      </c>
      <c r="L341" s="9" t="s">
        <v>364</v>
      </c>
      <c r="M341" s="30">
        <v>34</v>
      </c>
      <c r="N341" s="16">
        <v>270</v>
      </c>
      <c r="O341" s="16">
        <v>217</v>
      </c>
      <c r="P341" s="77">
        <f t="shared" si="112"/>
        <v>12.592592592592592</v>
      </c>
      <c r="Q341" s="17">
        <v>8.3333333333333329E-2</v>
      </c>
      <c r="R341" s="17">
        <v>4.1666666666666664E-2</v>
      </c>
      <c r="S341" s="42" t="s">
        <v>944</v>
      </c>
      <c r="T341" s="242" t="s">
        <v>38</v>
      </c>
      <c r="U341" s="10" t="str">
        <f t="shared" si="105"/>
        <v>A</v>
      </c>
      <c r="V341" s="11" t="str">
        <f>VLOOKUP(T341,Codes!A$9:B$52,2,FALSE)</f>
        <v>Produit inadapté au processus (tension ruban, etc…)</v>
      </c>
      <c r="W341" s="11"/>
      <c r="X341" s="11"/>
      <c r="Y341" s="11"/>
      <c r="Z341" s="11"/>
      <c r="AA341" s="81">
        <v>3</v>
      </c>
      <c r="AB341" s="37" t="str">
        <f t="shared" si="108"/>
        <v>fort</v>
      </c>
      <c r="AC341" s="37" t="str">
        <f t="shared" si="84"/>
        <v>fort</v>
      </c>
      <c r="AD341" s="37" t="str">
        <f t="shared" si="109"/>
        <v>Fort</v>
      </c>
      <c r="AE341" s="98" t="str">
        <f t="shared" si="110"/>
        <v>5</v>
      </c>
      <c r="AF341" s="261">
        <f t="shared" si="113"/>
        <v>10</v>
      </c>
      <c r="AG341" s="250" t="str">
        <f t="shared" si="111"/>
        <v>20151058577A8</v>
      </c>
      <c r="AH341" s="38" t="str">
        <f t="shared" si="115"/>
        <v>Action cloturée</v>
      </c>
      <c r="AI341" s="29"/>
      <c r="AJ341" s="18">
        <v>42222</v>
      </c>
      <c r="AK341" s="95" t="s">
        <v>947</v>
      </c>
      <c r="AL341" s="18">
        <v>42264</v>
      </c>
      <c r="AM341" s="31">
        <f t="shared" si="116"/>
        <v>31</v>
      </c>
      <c r="AN341" s="31"/>
      <c r="AP341" s="31" t="e">
        <f>COUNTIF(#REF!,FALSE)</f>
        <v>#REF!</v>
      </c>
      <c r="AQ341">
        <f t="shared" si="114"/>
        <v>10</v>
      </c>
    </row>
    <row r="342" spans="1:43" ht="34.15" customHeight="1">
      <c r="A342" s="13">
        <v>161</v>
      </c>
      <c r="B342" s="6">
        <v>42223</v>
      </c>
      <c r="C342" s="7">
        <f t="shared" si="107"/>
        <v>8</v>
      </c>
      <c r="D342" s="7">
        <f t="shared" si="106"/>
        <v>2015</v>
      </c>
      <c r="E342" s="92">
        <v>1384668</v>
      </c>
      <c r="F342" s="27">
        <v>40760</v>
      </c>
      <c r="G342" s="94" t="s">
        <v>949</v>
      </c>
      <c r="H342" s="15" t="s">
        <v>1648</v>
      </c>
      <c r="I342" s="15" t="s">
        <v>954</v>
      </c>
      <c r="J342" s="14" t="s">
        <v>90</v>
      </c>
      <c r="K342" s="15" t="s">
        <v>950</v>
      </c>
      <c r="L342" s="9" t="s">
        <v>948</v>
      </c>
      <c r="M342" s="30">
        <v>1000</v>
      </c>
      <c r="N342" s="16">
        <v>10000</v>
      </c>
      <c r="O342" s="16">
        <v>1000</v>
      </c>
      <c r="P342" s="77">
        <f t="shared" si="112"/>
        <v>10</v>
      </c>
      <c r="Q342" s="17">
        <v>8.3333333333333329E-2</v>
      </c>
      <c r="R342" s="17">
        <v>4.1666666666666664E-2</v>
      </c>
      <c r="S342" s="42" t="s">
        <v>951</v>
      </c>
      <c r="T342" s="242" t="s">
        <v>123</v>
      </c>
      <c r="U342" s="10" t="str">
        <f t="shared" si="105"/>
        <v>A</v>
      </c>
      <c r="V342" s="11" t="str">
        <f>VLOOKUP(T342,Codes!A$9:B$52,2,FALSE)</f>
        <v>Défaut carte visuel.</v>
      </c>
      <c r="W342" s="11"/>
      <c r="X342" s="11"/>
      <c r="Y342" s="11"/>
      <c r="Z342" s="11"/>
      <c r="AA342" s="81">
        <v>5</v>
      </c>
      <c r="AB342" s="37" t="str">
        <f t="shared" si="108"/>
        <v>fort</v>
      </c>
      <c r="AC342" s="37" t="str">
        <f t="shared" si="84"/>
        <v>fort</v>
      </c>
      <c r="AD342" s="37" t="str">
        <f t="shared" si="109"/>
        <v>Fort</v>
      </c>
      <c r="AE342" s="98" t="str">
        <f t="shared" si="110"/>
        <v>5</v>
      </c>
      <c r="AF342" s="261">
        <f t="shared" si="113"/>
        <v>1</v>
      </c>
      <c r="AG342" s="250" t="str">
        <f t="shared" si="111"/>
        <v>20151384668A10</v>
      </c>
      <c r="AH342" s="38" t="str">
        <f t="shared" si="115"/>
        <v>Action cloturée</v>
      </c>
      <c r="AI342" s="29" t="s">
        <v>953</v>
      </c>
      <c r="AJ342" s="18">
        <v>42222</v>
      </c>
      <c r="AK342" s="95" t="s">
        <v>952</v>
      </c>
      <c r="AL342" s="18">
        <v>42264</v>
      </c>
      <c r="AM342" s="31">
        <f t="shared" si="116"/>
        <v>30</v>
      </c>
      <c r="AN342" s="31"/>
      <c r="AP342" s="31" t="e">
        <f>COUNTIF(#REF!,FALSE)</f>
        <v>#REF!</v>
      </c>
      <c r="AQ342">
        <f t="shared" si="114"/>
        <v>1</v>
      </c>
    </row>
    <row r="343" spans="1:43" ht="114" customHeight="1">
      <c r="A343" s="13">
        <v>162</v>
      </c>
      <c r="B343" s="6">
        <v>42226</v>
      </c>
      <c r="C343" s="7">
        <f t="shared" si="107"/>
        <v>8</v>
      </c>
      <c r="D343" s="7">
        <f t="shared" si="106"/>
        <v>2015</v>
      </c>
      <c r="E343" s="92">
        <v>1057831</v>
      </c>
      <c r="F343" s="27">
        <v>38616</v>
      </c>
      <c r="G343" s="94">
        <v>40836</v>
      </c>
      <c r="H343" s="15" t="s">
        <v>1138</v>
      </c>
      <c r="I343" s="15" t="s">
        <v>195</v>
      </c>
      <c r="J343" s="14" t="s">
        <v>90</v>
      </c>
      <c r="K343" s="15" t="s">
        <v>134</v>
      </c>
      <c r="L343" s="9" t="s">
        <v>229</v>
      </c>
      <c r="M343" s="30">
        <v>500</v>
      </c>
      <c r="N343" s="16">
        <v>500000</v>
      </c>
      <c r="O343" s="16">
        <v>0</v>
      </c>
      <c r="P343" s="77">
        <f t="shared" si="112"/>
        <v>0.1</v>
      </c>
      <c r="Q343" s="17">
        <v>1.3888888888888888E-2</v>
      </c>
      <c r="R343" s="17">
        <v>1.0416666666666666E-2</v>
      </c>
      <c r="S343" s="42" t="s">
        <v>955</v>
      </c>
      <c r="T343" s="242" t="s">
        <v>25</v>
      </c>
      <c r="U343" s="10" t="str">
        <f t="shared" si="105"/>
        <v>C</v>
      </c>
      <c r="V343" s="11" t="str">
        <f>VLOOKUP(T343,Codes!A$9:B$52,2,FALSE)</f>
        <v>Mauvaise impression sur le produit</v>
      </c>
      <c r="W343" s="11"/>
      <c r="X343" s="11"/>
      <c r="Y343" s="11"/>
      <c r="Z343" s="11"/>
      <c r="AA343" s="81">
        <v>1</v>
      </c>
      <c r="AB343" s="37" t="str">
        <f>IF((AA343)&lt;=2,"faible","fort")</f>
        <v>faible</v>
      </c>
      <c r="AC343" s="37" t="str">
        <f t="shared" si="84"/>
        <v>faible</v>
      </c>
      <c r="AD343" s="37" t="str">
        <f t="shared" ref="AD343:AD349" si="117">IF(AND(AB343="Faible",AC343="Faible"),"Faible",IF(AND(AB343="Faible",AC343="Faible"),"Fort",IF(AND(AB343="Faible",AC343="Fort"),"Faible",IF(AND(AB343="Faible",AC343="Fort"),"Fort",IF(AND(AB343="Fort",AC343="Faible"),"Fort",IF(AND(AB343="Fort",AC343="Faible"),"Fort",IF(AND(AB343="Fort",AC343="Fort"),"Fort","Fort")))))))</f>
        <v>Faible</v>
      </c>
      <c r="AE343" s="98" t="str">
        <f t="shared" ref="AE343:AE349" si="118">IF(AD343="Faible", "2", IF(AD343="Fort","5"))</f>
        <v>2</v>
      </c>
      <c r="AF343" s="261">
        <f t="shared" si="113"/>
        <v>3</v>
      </c>
      <c r="AG343" s="250" t="str">
        <f t="shared" si="111"/>
        <v>20151057831C9</v>
      </c>
      <c r="AH343" s="38" t="str">
        <f t="shared" si="115"/>
        <v/>
      </c>
      <c r="AI343" s="29"/>
      <c r="AJ343" s="18">
        <v>42247</v>
      </c>
      <c r="AK343" s="95" t="s">
        <v>1354</v>
      </c>
      <c r="AL343" s="18"/>
      <c r="AM343" s="31" t="str">
        <f t="shared" si="116"/>
        <v/>
      </c>
      <c r="AN343" s="31"/>
      <c r="AP343" s="31" t="e">
        <f>COUNTIF(#REF!,FALSE)</f>
        <v>#REF!</v>
      </c>
      <c r="AQ343">
        <f t="shared" si="114"/>
        <v>3</v>
      </c>
    </row>
    <row r="344" spans="1:43" ht="68.45" customHeight="1">
      <c r="A344" s="13">
        <v>163</v>
      </c>
      <c r="B344" s="6">
        <v>42142</v>
      </c>
      <c r="C344" s="7">
        <f t="shared" si="107"/>
        <v>5</v>
      </c>
      <c r="D344" s="7">
        <f t="shared" si="106"/>
        <v>2015</v>
      </c>
      <c r="E344" s="92">
        <v>1328012</v>
      </c>
      <c r="F344" s="27">
        <v>37740</v>
      </c>
      <c r="G344" s="94">
        <v>39259</v>
      </c>
      <c r="H344" s="15" t="s">
        <v>1138</v>
      </c>
      <c r="I344" s="15" t="s">
        <v>410</v>
      </c>
      <c r="J344" s="14" t="s">
        <v>103</v>
      </c>
      <c r="K344" s="15"/>
      <c r="L344" s="9" t="s">
        <v>638</v>
      </c>
      <c r="M344" s="30">
        <v>7000</v>
      </c>
      <c r="N344" s="16">
        <v>90000</v>
      </c>
      <c r="O344" s="16">
        <v>82000</v>
      </c>
      <c r="P344" s="77">
        <f t="shared" si="112"/>
        <v>7.7777777777777777</v>
      </c>
      <c r="Q344" s="17">
        <v>6.25E-2</v>
      </c>
      <c r="R344" s="17">
        <v>4.1666666666666664E-2</v>
      </c>
      <c r="S344" s="42" t="s">
        <v>967</v>
      </c>
      <c r="T344" s="242" t="s">
        <v>30</v>
      </c>
      <c r="U344" s="10" t="str">
        <f t="shared" si="105"/>
        <v>C</v>
      </c>
      <c r="V344" s="11" t="str">
        <f>VLOOKUP(T344,Codes!A$9:B$52,2,FALSE)</f>
        <v>Les documents d'accompagnement sont déformés</v>
      </c>
      <c r="W344" s="11"/>
      <c r="X344" s="11"/>
      <c r="Y344" s="11"/>
      <c r="Z344" s="11"/>
      <c r="AA344" s="81">
        <v>3</v>
      </c>
      <c r="AB344" s="37" t="str">
        <f>IF((AA344)&lt;=2,"faible","fort")</f>
        <v>fort</v>
      </c>
      <c r="AC344" s="37" t="str">
        <f t="shared" si="84"/>
        <v>fort</v>
      </c>
      <c r="AD344" s="37" t="str">
        <f t="shared" si="117"/>
        <v>Fort</v>
      </c>
      <c r="AE344" s="98" t="str">
        <f t="shared" si="118"/>
        <v>5</v>
      </c>
      <c r="AF344" s="261">
        <f t="shared" si="113"/>
        <v>1</v>
      </c>
      <c r="AG344" s="250" t="str">
        <f t="shared" si="111"/>
        <v>20151328012C2</v>
      </c>
      <c r="AH344" s="38" t="str">
        <f t="shared" si="115"/>
        <v>Action cloturée</v>
      </c>
      <c r="AI344" s="29"/>
      <c r="AJ344" s="18">
        <v>42247</v>
      </c>
      <c r="AK344" s="95" t="s">
        <v>1355</v>
      </c>
      <c r="AL344" s="18">
        <v>42264</v>
      </c>
      <c r="AM344" s="31">
        <f t="shared" si="116"/>
        <v>89</v>
      </c>
      <c r="AN344" s="31"/>
      <c r="AP344" s="31" t="e">
        <f>COUNTIF(#REF!,FALSE)</f>
        <v>#REF!</v>
      </c>
      <c r="AQ344">
        <f t="shared" si="114"/>
        <v>1</v>
      </c>
    </row>
    <row r="345" spans="1:43" ht="34.15" customHeight="1">
      <c r="A345" s="13">
        <v>164</v>
      </c>
      <c r="B345" s="6">
        <v>42235</v>
      </c>
      <c r="C345" s="7">
        <f t="shared" si="107"/>
        <v>8</v>
      </c>
      <c r="D345" s="7">
        <f t="shared" si="106"/>
        <v>2015</v>
      </c>
      <c r="E345" s="92">
        <v>1129296</v>
      </c>
      <c r="F345" s="27"/>
      <c r="G345" s="94" t="s">
        <v>279</v>
      </c>
      <c r="H345" s="15" t="s">
        <v>46</v>
      </c>
      <c r="I345" s="15" t="s">
        <v>958</v>
      </c>
      <c r="J345" s="14" t="s">
        <v>90</v>
      </c>
      <c r="K345" s="15" t="s">
        <v>118</v>
      </c>
      <c r="L345" s="9" t="s">
        <v>957</v>
      </c>
      <c r="M345" s="30">
        <v>26</v>
      </c>
      <c r="N345" s="16">
        <v>2000</v>
      </c>
      <c r="O345" s="16">
        <v>73</v>
      </c>
      <c r="P345" s="77">
        <f t="shared" si="112"/>
        <v>1.3</v>
      </c>
      <c r="Q345" s="17">
        <v>2.0833333333333332E-2</v>
      </c>
      <c r="R345" s="17">
        <v>2.0833333333333332E-2</v>
      </c>
      <c r="S345" s="42" t="s">
        <v>959</v>
      </c>
      <c r="T345" s="242" t="s">
        <v>415</v>
      </c>
      <c r="U345" s="10" t="str">
        <f t="shared" si="105"/>
        <v>A</v>
      </c>
      <c r="V345" s="11" t="str">
        <f>VLOOKUP(T345,Codes!A$9:B$52,2,FALSE)</f>
        <v>Défaut carte piste</v>
      </c>
      <c r="W345" s="11"/>
      <c r="X345" s="11"/>
      <c r="Y345" s="11"/>
      <c r="Z345" s="11"/>
      <c r="AA345" s="81">
        <v>3</v>
      </c>
      <c r="AB345" s="37" t="str">
        <f>IF((AA345)&lt;=2,"faible","fort")</f>
        <v>fort</v>
      </c>
      <c r="AC345" s="37" t="str">
        <f t="shared" si="84"/>
        <v>faible</v>
      </c>
      <c r="AD345" s="37" t="str">
        <f t="shared" si="117"/>
        <v>Fort</v>
      </c>
      <c r="AE345" s="98" t="str">
        <f t="shared" si="118"/>
        <v>5</v>
      </c>
      <c r="AF345" s="261">
        <f t="shared" si="113"/>
        <v>1</v>
      </c>
      <c r="AG345" s="250" t="str">
        <f t="shared" si="111"/>
        <v>20151129296A11</v>
      </c>
      <c r="AH345" s="38" t="str">
        <f t="shared" si="115"/>
        <v>Action cloturée</v>
      </c>
      <c r="AI345" s="29"/>
      <c r="AJ345" s="18">
        <v>42247</v>
      </c>
      <c r="AK345" s="95" t="s">
        <v>960</v>
      </c>
      <c r="AL345" s="18">
        <v>42264</v>
      </c>
      <c r="AM345" s="31">
        <f t="shared" si="116"/>
        <v>22</v>
      </c>
      <c r="AN345" s="31"/>
      <c r="AP345" s="31" t="e">
        <f>COUNTIF(#REF!,FALSE)</f>
        <v>#REF!</v>
      </c>
      <c r="AQ345">
        <f t="shared" si="114"/>
        <v>1</v>
      </c>
    </row>
    <row r="346" spans="1:43" ht="22.9" customHeight="1">
      <c r="A346" s="13">
        <v>165</v>
      </c>
      <c r="B346" s="6">
        <v>42236</v>
      </c>
      <c r="C346" s="7">
        <f t="shared" si="107"/>
        <v>8</v>
      </c>
      <c r="D346" s="7">
        <f t="shared" si="106"/>
        <v>2015</v>
      </c>
      <c r="E346" s="92">
        <v>1058700</v>
      </c>
      <c r="F346" s="27">
        <v>39228</v>
      </c>
      <c r="G346" s="94">
        <v>40816</v>
      </c>
      <c r="H346" s="15" t="s">
        <v>1647</v>
      </c>
      <c r="I346" s="15" t="s">
        <v>23</v>
      </c>
      <c r="J346" s="14" t="s">
        <v>103</v>
      </c>
      <c r="K346" s="15"/>
      <c r="L346" s="9" t="s">
        <v>930</v>
      </c>
      <c r="M346" s="30">
        <v>10</v>
      </c>
      <c r="N346" s="16">
        <v>53550</v>
      </c>
      <c r="O346" s="16">
        <v>43671</v>
      </c>
      <c r="P346" s="77">
        <f t="shared" si="112"/>
        <v>1</v>
      </c>
      <c r="Q346" s="17">
        <v>6.9444444444444441E-3</v>
      </c>
      <c r="R346" s="17">
        <v>1.3888888888888888E-2</v>
      </c>
      <c r="S346" s="42" t="s">
        <v>961</v>
      </c>
      <c r="T346" s="242" t="s">
        <v>27</v>
      </c>
      <c r="U346" s="10" t="str">
        <f t="shared" si="105"/>
        <v>C</v>
      </c>
      <c r="V346" s="11" t="str">
        <f>VLOOKUP(T346,Codes!A$9:B$52,2,FALSE)</f>
        <v>Manque tout ou partie des documents.</v>
      </c>
      <c r="W346" s="11"/>
      <c r="X346" s="11"/>
      <c r="Y346" s="11"/>
      <c r="Z346" s="11"/>
      <c r="AA346" s="81">
        <v>1</v>
      </c>
      <c r="AB346" s="37" t="str">
        <f>IF((AA346)&lt;=2,"faible","fort")</f>
        <v>faible</v>
      </c>
      <c r="AC346" s="37" t="str">
        <f t="shared" si="84"/>
        <v>faible</v>
      </c>
      <c r="AD346" s="37" t="str">
        <f t="shared" si="117"/>
        <v>Faible</v>
      </c>
      <c r="AE346" s="98" t="str">
        <f t="shared" si="118"/>
        <v>2</v>
      </c>
      <c r="AF346" s="261">
        <f t="shared" si="113"/>
        <v>3</v>
      </c>
      <c r="AG346" s="250" t="str">
        <f t="shared" si="111"/>
        <v>20151058700C10</v>
      </c>
      <c r="AH346" s="38" t="str">
        <f t="shared" si="115"/>
        <v>Action cloturée</v>
      </c>
      <c r="AI346" s="29"/>
      <c r="AJ346" s="18">
        <v>42247</v>
      </c>
      <c r="AK346" s="95" t="s">
        <v>314</v>
      </c>
      <c r="AL346" s="18">
        <v>42264</v>
      </c>
      <c r="AM346" s="31">
        <f t="shared" si="116"/>
        <v>21</v>
      </c>
      <c r="AN346" s="31"/>
      <c r="AP346" s="31" t="e">
        <f>COUNTIF(#REF!,FALSE)</f>
        <v>#REF!</v>
      </c>
      <c r="AQ346">
        <f t="shared" si="114"/>
        <v>3</v>
      </c>
    </row>
    <row r="347" spans="1:43" ht="22.9" customHeight="1">
      <c r="A347" s="13">
        <v>166</v>
      </c>
      <c r="B347" s="6">
        <v>42240</v>
      </c>
      <c r="C347" s="7">
        <f t="shared" si="107"/>
        <v>8</v>
      </c>
      <c r="D347" s="7">
        <f t="shared" si="106"/>
        <v>2015</v>
      </c>
      <c r="E347" s="92">
        <v>1179166</v>
      </c>
      <c r="F347" s="27">
        <v>40714</v>
      </c>
      <c r="G347" s="94">
        <v>425053</v>
      </c>
      <c r="H347" s="15" t="s">
        <v>1138</v>
      </c>
      <c r="I347" s="15" t="s">
        <v>1010</v>
      </c>
      <c r="J347" s="14" t="s">
        <v>103</v>
      </c>
      <c r="K347" s="15"/>
      <c r="L347" s="9" t="s">
        <v>527</v>
      </c>
      <c r="M347" s="30">
        <v>1000</v>
      </c>
      <c r="N347" s="16">
        <v>20000</v>
      </c>
      <c r="O347" s="16">
        <v>17500</v>
      </c>
      <c r="P347" s="77">
        <f t="shared" si="112"/>
        <v>5</v>
      </c>
      <c r="Q347" s="17">
        <v>1.0416666666666666E-2</v>
      </c>
      <c r="R347" s="17">
        <v>1.3888888888888888E-2</v>
      </c>
      <c r="S347" s="42" t="s">
        <v>962</v>
      </c>
      <c r="T347" s="242" t="s">
        <v>70</v>
      </c>
      <c r="U347" s="10" t="str">
        <f t="shared" si="105"/>
        <v>A</v>
      </c>
      <c r="V347" s="11" t="str">
        <f>VLOOKUP(T347,Codes!A$9:B$52,2,FALSE)</f>
        <v>Mauvaise version du document</v>
      </c>
      <c r="W347" s="11"/>
      <c r="X347" s="11"/>
      <c r="Y347" s="11"/>
      <c r="Z347" s="11"/>
      <c r="AA347" s="81">
        <v>1</v>
      </c>
      <c r="AB347" s="37" t="str">
        <f t="shared" ref="AB347:AB409" si="119">IF((AA347)&lt;=2,"faible","fort")</f>
        <v>faible</v>
      </c>
      <c r="AC347" s="37" t="str">
        <f t="shared" si="84"/>
        <v>fort</v>
      </c>
      <c r="AD347" s="37" t="str">
        <f t="shared" si="117"/>
        <v>Faible</v>
      </c>
      <c r="AE347" s="98" t="str">
        <f t="shared" si="118"/>
        <v>2</v>
      </c>
      <c r="AF347" s="261">
        <f t="shared" si="113"/>
        <v>1</v>
      </c>
      <c r="AG347" s="250" t="str">
        <f t="shared" si="111"/>
        <v>20151179166A6</v>
      </c>
      <c r="AH347" s="38" t="str">
        <f t="shared" si="115"/>
        <v>Action cloturée</v>
      </c>
      <c r="AI347" s="29"/>
      <c r="AJ347" s="18">
        <v>42247</v>
      </c>
      <c r="AK347" s="95" t="s">
        <v>966</v>
      </c>
      <c r="AL347" s="18">
        <v>42249</v>
      </c>
      <c r="AM347" s="31">
        <f t="shared" si="116"/>
        <v>8</v>
      </c>
      <c r="AN347" s="31"/>
      <c r="AP347" s="31" t="e">
        <f>COUNTIF(#REF!,FALSE)</f>
        <v>#REF!</v>
      </c>
      <c r="AQ347">
        <f t="shared" si="114"/>
        <v>1</v>
      </c>
    </row>
    <row r="348" spans="1:43" ht="22.9" customHeight="1">
      <c r="A348" s="13">
        <v>167</v>
      </c>
      <c r="B348" s="6">
        <v>42247</v>
      </c>
      <c r="C348" s="7">
        <f t="shared" si="107"/>
        <v>8</v>
      </c>
      <c r="D348" s="7">
        <f t="shared" si="106"/>
        <v>2015</v>
      </c>
      <c r="E348" s="92">
        <v>1057831</v>
      </c>
      <c r="F348" s="27">
        <v>40387</v>
      </c>
      <c r="G348" s="94">
        <v>41954</v>
      </c>
      <c r="H348" s="15" t="s">
        <v>1138</v>
      </c>
      <c r="I348" s="15" t="s">
        <v>195</v>
      </c>
      <c r="J348" s="14" t="s">
        <v>90</v>
      </c>
      <c r="K348" s="15" t="s">
        <v>134</v>
      </c>
      <c r="L348" s="9" t="s">
        <v>229</v>
      </c>
      <c r="M348" s="30">
        <v>500</v>
      </c>
      <c r="N348" s="16">
        <v>157000</v>
      </c>
      <c r="O348" s="16">
        <v>127500</v>
      </c>
      <c r="P348" s="77">
        <f t="shared" si="112"/>
        <v>0.31847133757961782</v>
      </c>
      <c r="Q348" s="17">
        <v>1.0416666666666666E-2</v>
      </c>
      <c r="R348" s="17">
        <v>1.3888888888888888E-2</v>
      </c>
      <c r="S348" s="42" t="s">
        <v>963</v>
      </c>
      <c r="T348" s="242" t="s">
        <v>25</v>
      </c>
      <c r="U348" s="10" t="str">
        <f t="shared" si="105"/>
        <v>C</v>
      </c>
      <c r="V348" s="11" t="str">
        <f>VLOOKUP(T348,Codes!A$9:B$52,2,FALSE)</f>
        <v>Mauvaise impression sur le produit</v>
      </c>
      <c r="W348" s="11"/>
      <c r="X348" s="11"/>
      <c r="Y348" s="11"/>
      <c r="Z348" s="11"/>
      <c r="AA348" s="81">
        <v>1</v>
      </c>
      <c r="AB348" s="37" t="str">
        <f t="shared" si="119"/>
        <v>faible</v>
      </c>
      <c r="AC348" s="37" t="str">
        <f t="shared" si="84"/>
        <v>faible</v>
      </c>
      <c r="AD348" s="37" t="str">
        <f t="shared" si="117"/>
        <v>Faible</v>
      </c>
      <c r="AE348" s="98" t="str">
        <f t="shared" si="118"/>
        <v>2</v>
      </c>
      <c r="AF348" s="261">
        <f t="shared" si="113"/>
        <v>3</v>
      </c>
      <c r="AG348" s="250" t="str">
        <f t="shared" si="111"/>
        <v>20151057831C9</v>
      </c>
      <c r="AH348" s="38" t="str">
        <f t="shared" si="115"/>
        <v/>
      </c>
      <c r="AI348" s="29"/>
      <c r="AJ348" s="18">
        <v>42247</v>
      </c>
      <c r="AK348" s="95" t="s">
        <v>956</v>
      </c>
      <c r="AL348" s="18"/>
      <c r="AM348" s="31" t="str">
        <f t="shared" si="116"/>
        <v/>
      </c>
      <c r="AN348" s="31"/>
      <c r="AP348" s="31" t="e">
        <f>COUNTIF(#REF!,FALSE)</f>
        <v>#REF!</v>
      </c>
      <c r="AQ348">
        <f t="shared" si="114"/>
        <v>3</v>
      </c>
    </row>
    <row r="349" spans="1:43" ht="22.9" customHeight="1">
      <c r="A349" s="13">
        <v>168</v>
      </c>
      <c r="B349" s="6">
        <v>42248</v>
      </c>
      <c r="C349" s="7">
        <f t="shared" si="107"/>
        <v>9</v>
      </c>
      <c r="D349" s="7">
        <f t="shared" si="106"/>
        <v>2015</v>
      </c>
      <c r="E349" s="92">
        <v>1058555</v>
      </c>
      <c r="F349" s="27">
        <v>37667</v>
      </c>
      <c r="G349" s="94">
        <v>41822</v>
      </c>
      <c r="H349" s="15" t="s">
        <v>1647</v>
      </c>
      <c r="I349" s="15" t="s">
        <v>91</v>
      </c>
      <c r="J349" s="14" t="s">
        <v>90</v>
      </c>
      <c r="K349" s="15" t="s">
        <v>318</v>
      </c>
      <c r="L349" s="9" t="s">
        <v>344</v>
      </c>
      <c r="M349" s="30">
        <v>500</v>
      </c>
      <c r="N349" s="16">
        <v>90000</v>
      </c>
      <c r="O349" s="16">
        <v>86500</v>
      </c>
      <c r="P349" s="77">
        <f t="shared" si="112"/>
        <v>0.55555555555555558</v>
      </c>
      <c r="Q349" s="17">
        <v>4.1666666666666664E-2</v>
      </c>
      <c r="R349" s="17">
        <v>2.7777777777777776E-2</v>
      </c>
      <c r="S349" s="42" t="s">
        <v>964</v>
      </c>
      <c r="T349" s="242" t="s">
        <v>41</v>
      </c>
      <c r="U349" s="10" t="str">
        <f t="shared" si="105"/>
        <v>C</v>
      </c>
      <c r="V349" s="11" t="str">
        <f>VLOOKUP(T349,Codes!A$9:B$52,2,FALSE)</f>
        <v>Produits collés entre eux</v>
      </c>
      <c r="W349" s="11"/>
      <c r="X349" s="11"/>
      <c r="Y349" s="11"/>
      <c r="Z349" s="11"/>
      <c r="AA349" s="81">
        <v>2</v>
      </c>
      <c r="AB349" s="37" t="str">
        <f t="shared" si="119"/>
        <v>faible</v>
      </c>
      <c r="AC349" s="37" t="str">
        <f t="shared" si="84"/>
        <v>faible</v>
      </c>
      <c r="AD349" s="37" t="str">
        <f t="shared" si="117"/>
        <v>Faible</v>
      </c>
      <c r="AE349" s="98" t="str">
        <f t="shared" si="118"/>
        <v>2</v>
      </c>
      <c r="AF349" s="261">
        <f t="shared" si="113"/>
        <v>3</v>
      </c>
      <c r="AG349" s="250" t="str">
        <f t="shared" si="111"/>
        <v>20151058555C3</v>
      </c>
      <c r="AH349" s="38" t="str">
        <f t="shared" si="115"/>
        <v/>
      </c>
      <c r="AI349" s="29"/>
      <c r="AJ349" s="18">
        <v>42248</v>
      </c>
      <c r="AK349" s="95" t="s">
        <v>965</v>
      </c>
      <c r="AL349" s="18"/>
      <c r="AM349" s="31" t="str">
        <f t="shared" si="116"/>
        <v/>
      </c>
      <c r="AN349" s="31"/>
      <c r="AP349" s="31" t="e">
        <f>COUNTIF(#REF!,FALSE)</f>
        <v>#REF!</v>
      </c>
      <c r="AQ349">
        <f t="shared" si="114"/>
        <v>3</v>
      </c>
    </row>
    <row r="350" spans="1:43" ht="57" customHeight="1">
      <c r="A350" s="13">
        <v>169</v>
      </c>
      <c r="B350" s="6">
        <v>42247</v>
      </c>
      <c r="C350" s="7">
        <f t="shared" si="107"/>
        <v>8</v>
      </c>
      <c r="D350" s="7">
        <f t="shared" si="106"/>
        <v>2015</v>
      </c>
      <c r="E350" s="92">
        <v>1407433</v>
      </c>
      <c r="F350" s="27">
        <v>41188</v>
      </c>
      <c r="G350" s="94">
        <v>42528</v>
      </c>
      <c r="H350" s="15" t="s">
        <v>1143</v>
      </c>
      <c r="I350" s="15" t="s">
        <v>1643</v>
      </c>
      <c r="J350" s="14" t="s">
        <v>103</v>
      </c>
      <c r="K350" s="15" t="s">
        <v>525</v>
      </c>
      <c r="L350" s="9" t="s">
        <v>968</v>
      </c>
      <c r="M350" s="30">
        <v>270000</v>
      </c>
      <c r="N350" s="16">
        <v>270000</v>
      </c>
      <c r="O350" s="16">
        <v>270000</v>
      </c>
      <c r="P350" s="77">
        <f t="shared" si="112"/>
        <v>1</v>
      </c>
      <c r="Q350" s="17">
        <v>4.1666666666666664E-2</v>
      </c>
      <c r="R350" s="17">
        <v>1.3888888888888888E-2</v>
      </c>
      <c r="S350" s="42" t="s">
        <v>969</v>
      </c>
      <c r="T350" s="242" t="s">
        <v>26</v>
      </c>
      <c r="U350" s="10" t="str">
        <f t="shared" si="105"/>
        <v>C</v>
      </c>
      <c r="V350" s="11" t="str">
        <f>VLOOKUP(T349,Codes!A$9:B$52,2,FALSE)</f>
        <v>Produits collés entre eux</v>
      </c>
      <c r="W350" s="11"/>
      <c r="X350" s="11"/>
      <c r="Y350" s="11"/>
      <c r="Z350" s="11"/>
      <c r="AA350" s="81">
        <v>3</v>
      </c>
      <c r="AB350" s="37" t="str">
        <f t="shared" si="119"/>
        <v>fort</v>
      </c>
      <c r="AC350" s="37" t="str">
        <f t="shared" si="84"/>
        <v>faible</v>
      </c>
      <c r="AD350" s="37" t="str">
        <f t="shared" ref="AD350:AD355" si="120">IF(AND(AB350="Faible",AC350="Faible"),"Faible",IF(AND(AB350="Faible",AC350="Faible"),"Fort",IF(AND(AB350="Faible",AC350="Fort"),"Faible",IF(AND(AB350="Faible",AC350="Fort"),"Fort",IF(AND(AB350="Fort",AC350="Faible"),"Fort",IF(AND(AB350="Fort",AC350="Faible"),"Fort",IF(AND(AB350="Fort",AC350="Fort"),"Fort","Fort")))))))</f>
        <v>Fort</v>
      </c>
      <c r="AE350" s="98" t="str">
        <f t="shared" ref="AE350:AE355" si="121">IF(AD350="Faible", "2", IF(AD350="Fort","5"))</f>
        <v>5</v>
      </c>
      <c r="AF350" s="261">
        <f t="shared" si="113"/>
        <v>5</v>
      </c>
      <c r="AG350" s="250" t="str">
        <f t="shared" si="111"/>
        <v>20151407433C8</v>
      </c>
      <c r="AH350" s="38" t="str">
        <f t="shared" si="115"/>
        <v>Action cloturée</v>
      </c>
      <c r="AI350" s="29"/>
      <c r="AJ350" s="18">
        <v>42254</v>
      </c>
      <c r="AK350" s="95" t="s">
        <v>1002</v>
      </c>
      <c r="AL350" s="18">
        <v>42264</v>
      </c>
      <c r="AM350" s="31">
        <f t="shared" si="116"/>
        <v>14</v>
      </c>
      <c r="AN350" s="31"/>
      <c r="AP350" s="31" t="e">
        <f>COUNTIF(#REF!,FALSE)</f>
        <v>#REF!</v>
      </c>
      <c r="AQ350">
        <f t="shared" si="114"/>
        <v>5</v>
      </c>
    </row>
    <row r="351" spans="1:43" ht="57" customHeight="1">
      <c r="A351" s="13">
        <v>170</v>
      </c>
      <c r="B351" s="6">
        <v>42247</v>
      </c>
      <c r="C351" s="7">
        <f t="shared" si="107"/>
        <v>8</v>
      </c>
      <c r="D351" s="7">
        <f t="shared" si="106"/>
        <v>2015</v>
      </c>
      <c r="E351" s="92">
        <v>1407432</v>
      </c>
      <c r="F351" s="27">
        <v>41187</v>
      </c>
      <c r="G351" s="94">
        <v>42526</v>
      </c>
      <c r="H351" s="15" t="s">
        <v>1143</v>
      </c>
      <c r="I351" s="15" t="s">
        <v>1643</v>
      </c>
      <c r="J351" s="14" t="s">
        <v>103</v>
      </c>
      <c r="K351" s="15" t="s">
        <v>525</v>
      </c>
      <c r="L351" s="9" t="s">
        <v>970</v>
      </c>
      <c r="M351" s="30">
        <v>211750</v>
      </c>
      <c r="N351" s="16">
        <v>211750</v>
      </c>
      <c r="O351" s="16">
        <v>211750</v>
      </c>
      <c r="P351" s="77">
        <f t="shared" si="112"/>
        <v>1</v>
      </c>
      <c r="Q351" s="17">
        <v>4.1666666666666664E-2</v>
      </c>
      <c r="R351" s="17">
        <v>1.3888888888888888E-2</v>
      </c>
      <c r="S351" s="42" t="s">
        <v>969</v>
      </c>
      <c r="T351" s="242" t="s">
        <v>283</v>
      </c>
      <c r="U351" s="10" t="str">
        <f t="shared" si="105"/>
        <v>c</v>
      </c>
      <c r="V351" s="11" t="str">
        <f>VLOOKUP(T350,Codes!A$9:B$52,2,FALSE)</f>
        <v>Conditionnement inadapté</v>
      </c>
      <c r="W351" s="11"/>
      <c r="X351" s="11"/>
      <c r="Y351" s="11"/>
      <c r="Z351" s="11"/>
      <c r="AA351" s="81">
        <v>3</v>
      </c>
      <c r="AB351" s="37" t="str">
        <f t="shared" si="119"/>
        <v>fort</v>
      </c>
      <c r="AC351" s="37" t="str">
        <f t="shared" si="84"/>
        <v>faible</v>
      </c>
      <c r="AD351" s="37" t="str">
        <f t="shared" si="120"/>
        <v>Fort</v>
      </c>
      <c r="AE351" s="98" t="str">
        <f t="shared" si="121"/>
        <v>5</v>
      </c>
      <c r="AF351" s="261">
        <f t="shared" si="113"/>
        <v>2</v>
      </c>
      <c r="AG351" s="250" t="str">
        <f t="shared" si="111"/>
        <v>20151407432c8</v>
      </c>
      <c r="AH351" s="38" t="str">
        <f t="shared" si="115"/>
        <v>Action cloturée</v>
      </c>
      <c r="AI351" s="29" t="s">
        <v>983</v>
      </c>
      <c r="AJ351" s="18">
        <v>42254</v>
      </c>
      <c r="AK351" s="95" t="s">
        <v>1005</v>
      </c>
      <c r="AL351" s="18">
        <v>42264</v>
      </c>
      <c r="AM351" s="31">
        <f t="shared" si="116"/>
        <v>14</v>
      </c>
      <c r="AN351" s="31"/>
      <c r="AP351" s="31" t="e">
        <f>COUNTIF(#REF!,FALSE)</f>
        <v>#REF!</v>
      </c>
      <c r="AQ351">
        <f t="shared" si="114"/>
        <v>2</v>
      </c>
    </row>
    <row r="352" spans="1:43" ht="108">
      <c r="A352" s="13">
        <v>171</v>
      </c>
      <c r="B352" s="6">
        <v>42252</v>
      </c>
      <c r="C352" s="7">
        <f t="shared" si="107"/>
        <v>9</v>
      </c>
      <c r="D352" s="7">
        <f t="shared" si="106"/>
        <v>2015</v>
      </c>
      <c r="E352" s="92">
        <v>1058579</v>
      </c>
      <c r="F352" s="27">
        <v>38870</v>
      </c>
      <c r="G352" s="94">
        <v>40571</v>
      </c>
      <c r="H352" s="15" t="s">
        <v>46</v>
      </c>
      <c r="I352" s="15" t="s">
        <v>91</v>
      </c>
      <c r="J352" s="14" t="s">
        <v>90</v>
      </c>
      <c r="K352" s="15" t="s">
        <v>971</v>
      </c>
      <c r="L352" s="9" t="s">
        <v>498</v>
      </c>
      <c r="M352" s="30">
        <v>3</v>
      </c>
      <c r="N352" s="16">
        <v>20</v>
      </c>
      <c r="O352" s="16">
        <v>4</v>
      </c>
      <c r="P352" s="77">
        <f t="shared" si="112"/>
        <v>15</v>
      </c>
      <c r="Q352" s="17">
        <v>4.2361111111111106E-2</v>
      </c>
      <c r="R352" s="17">
        <v>5.5555555555555552E-2</v>
      </c>
      <c r="S352" s="42" t="s">
        <v>972</v>
      </c>
      <c r="T352" s="242" t="s">
        <v>38</v>
      </c>
      <c r="U352" s="10" t="str">
        <f t="shared" si="105"/>
        <v>A</v>
      </c>
      <c r="V352" s="11" t="str">
        <f>VLOOKUP(T351,Codes!A$9:B$52,2,FALSE)</f>
        <v>Conditionnement inadapté</v>
      </c>
      <c r="W352" s="11"/>
      <c r="X352" s="11"/>
      <c r="Y352" s="11"/>
      <c r="Z352" s="11"/>
      <c r="AA352" s="81">
        <v>2</v>
      </c>
      <c r="AB352" s="37" t="str">
        <f t="shared" si="119"/>
        <v>faible</v>
      </c>
      <c r="AC352" s="37" t="str">
        <f t="shared" si="84"/>
        <v>fort</v>
      </c>
      <c r="AD352" s="37" t="str">
        <f t="shared" si="120"/>
        <v>Faible</v>
      </c>
      <c r="AE352" s="98" t="str">
        <f t="shared" si="121"/>
        <v>2</v>
      </c>
      <c r="AF352" s="261">
        <f t="shared" si="113"/>
        <v>1</v>
      </c>
      <c r="AG352" s="250" t="str">
        <f t="shared" si="111"/>
        <v>20151058579A8</v>
      </c>
      <c r="AH352" s="38" t="str">
        <f t="shared" si="115"/>
        <v>Action cloturée</v>
      </c>
      <c r="AI352" s="29"/>
      <c r="AJ352" s="18">
        <v>42254</v>
      </c>
      <c r="AK352" s="95" t="s">
        <v>1356</v>
      </c>
      <c r="AL352" s="18">
        <v>42264</v>
      </c>
      <c r="AM352" s="31">
        <f t="shared" si="116"/>
        <v>9</v>
      </c>
      <c r="AN352" s="31"/>
      <c r="AP352" s="31" t="e">
        <f>COUNTIF(#REF!,FALSE)</f>
        <v>#REF!</v>
      </c>
      <c r="AQ352">
        <f t="shared" si="114"/>
        <v>1</v>
      </c>
    </row>
    <row r="353" spans="1:43" ht="57" customHeight="1">
      <c r="A353" s="13">
        <v>172</v>
      </c>
      <c r="B353" s="6">
        <v>42255</v>
      </c>
      <c r="C353" s="7">
        <f t="shared" si="107"/>
        <v>9</v>
      </c>
      <c r="D353" s="7">
        <f t="shared" si="106"/>
        <v>2015</v>
      </c>
      <c r="E353" s="92">
        <v>1407433</v>
      </c>
      <c r="F353" s="27">
        <v>41292</v>
      </c>
      <c r="G353" s="94">
        <v>42657</v>
      </c>
      <c r="H353" s="15" t="s">
        <v>1143</v>
      </c>
      <c r="I353" s="15" t="s">
        <v>1643</v>
      </c>
      <c r="J353" s="14" t="s">
        <v>103</v>
      </c>
      <c r="K353" s="15" t="s">
        <v>525</v>
      </c>
      <c r="L353" s="9" t="s">
        <v>968</v>
      </c>
      <c r="M353" s="30">
        <v>630000</v>
      </c>
      <c r="N353" s="16">
        <v>630000</v>
      </c>
      <c r="O353" s="16">
        <v>630000</v>
      </c>
      <c r="P353" s="77">
        <f t="shared" si="112"/>
        <v>1</v>
      </c>
      <c r="Q353" s="17">
        <v>4.1666666666666664E-2</v>
      </c>
      <c r="R353" s="17">
        <v>2.0833333333333332E-2</v>
      </c>
      <c r="S353" s="42" t="s">
        <v>969</v>
      </c>
      <c r="T353" s="242" t="s">
        <v>26</v>
      </c>
      <c r="U353" s="10" t="str">
        <f t="shared" si="105"/>
        <v>C</v>
      </c>
      <c r="V353" s="11" t="str">
        <f>VLOOKUP(T352,Codes!A$9:B$52,2,FALSE)</f>
        <v>Produit inadapté au processus (tension ruban, etc…)</v>
      </c>
      <c r="W353" s="11"/>
      <c r="X353" s="11"/>
      <c r="Y353" s="11"/>
      <c r="Z353" s="11"/>
      <c r="AA353" s="81">
        <v>3</v>
      </c>
      <c r="AB353" s="37" t="str">
        <f t="shared" si="119"/>
        <v>fort</v>
      </c>
      <c r="AC353" s="37" t="str">
        <f t="shared" si="84"/>
        <v>faible</v>
      </c>
      <c r="AD353" s="37" t="str">
        <f t="shared" si="120"/>
        <v>Fort</v>
      </c>
      <c r="AE353" s="98" t="str">
        <f t="shared" si="121"/>
        <v>5</v>
      </c>
      <c r="AF353" s="261">
        <f t="shared" si="113"/>
        <v>5</v>
      </c>
      <c r="AG353" s="250" t="str">
        <f t="shared" si="111"/>
        <v>20151407433C8</v>
      </c>
      <c r="AH353" s="38" t="str">
        <f t="shared" si="115"/>
        <v>Action cloturée</v>
      </c>
      <c r="AI353" s="29"/>
      <c r="AJ353" s="18">
        <v>42254</v>
      </c>
      <c r="AK353" s="96" t="s">
        <v>1003</v>
      </c>
      <c r="AL353" s="18">
        <v>42264</v>
      </c>
      <c r="AM353" s="31">
        <f t="shared" si="116"/>
        <v>8</v>
      </c>
      <c r="AN353" s="31"/>
      <c r="AP353" s="31" t="e">
        <f>COUNTIF(#REF!,FALSE)</f>
        <v>#REF!</v>
      </c>
      <c r="AQ353">
        <f t="shared" si="114"/>
        <v>5</v>
      </c>
    </row>
    <row r="354" spans="1:43" ht="34.15" customHeight="1">
      <c r="A354" s="13">
        <v>173</v>
      </c>
      <c r="B354" s="6">
        <v>42256</v>
      </c>
      <c r="C354" s="7">
        <f t="shared" si="107"/>
        <v>9</v>
      </c>
      <c r="D354" s="7">
        <f t="shared" si="106"/>
        <v>2015</v>
      </c>
      <c r="E354" s="92">
        <v>1386756</v>
      </c>
      <c r="F354" s="27">
        <v>39902</v>
      </c>
      <c r="G354" s="94">
        <v>41393</v>
      </c>
      <c r="H354" s="15" t="s">
        <v>46</v>
      </c>
      <c r="I354" s="15" t="s">
        <v>158</v>
      </c>
      <c r="J354" s="14" t="s">
        <v>90</v>
      </c>
      <c r="K354" s="15" t="s">
        <v>118</v>
      </c>
      <c r="L354" s="9" t="s">
        <v>1357</v>
      </c>
      <c r="M354" s="30">
        <v>6</v>
      </c>
      <c r="N354" s="16">
        <v>4390</v>
      </c>
      <c r="O354" s="16">
        <v>3961</v>
      </c>
      <c r="P354" s="77">
        <f t="shared" si="112"/>
        <v>0.1366742596810934</v>
      </c>
      <c r="Q354" s="17">
        <v>1.0416666666666666E-2</v>
      </c>
      <c r="R354" s="17">
        <v>1.3888888888888888E-2</v>
      </c>
      <c r="S354" s="42" t="s">
        <v>973</v>
      </c>
      <c r="T354" s="242" t="s">
        <v>123</v>
      </c>
      <c r="U354" s="10" t="str">
        <f t="shared" si="105"/>
        <v>A</v>
      </c>
      <c r="V354" s="11" t="str">
        <f>VLOOKUP(T354,Codes!A$9:B$52,2,FALSE)</f>
        <v>Défaut carte visuel.</v>
      </c>
      <c r="W354" s="11"/>
      <c r="X354" s="11"/>
      <c r="Y354" s="11"/>
      <c r="Z354" s="11"/>
      <c r="AA354" s="81">
        <v>3</v>
      </c>
      <c r="AB354" s="37" t="str">
        <f t="shared" si="119"/>
        <v>fort</v>
      </c>
      <c r="AC354" s="37" t="str">
        <f t="shared" si="84"/>
        <v>faible</v>
      </c>
      <c r="AD354" s="37" t="str">
        <f t="shared" si="120"/>
        <v>Fort</v>
      </c>
      <c r="AE354" s="98" t="str">
        <f t="shared" si="121"/>
        <v>5</v>
      </c>
      <c r="AF354" s="261">
        <f t="shared" si="113"/>
        <v>1</v>
      </c>
      <c r="AG354" s="250" t="str">
        <f t="shared" si="111"/>
        <v>20151386756A10</v>
      </c>
      <c r="AH354" s="38" t="str">
        <f t="shared" si="115"/>
        <v>Tri par agence d'intérim et/ou fournisseur et FDNQ</v>
      </c>
      <c r="AI354" s="29" t="s">
        <v>984</v>
      </c>
      <c r="AJ354" s="18">
        <v>42256</v>
      </c>
      <c r="AK354" s="95" t="s">
        <v>974</v>
      </c>
      <c r="AL354" s="18"/>
      <c r="AM354" s="31" t="str">
        <f t="shared" si="116"/>
        <v/>
      </c>
      <c r="AN354" s="31"/>
      <c r="AP354" s="31" t="e">
        <f>COUNTIF(#REF!,FALSE)</f>
        <v>#REF!</v>
      </c>
      <c r="AQ354">
        <f t="shared" si="114"/>
        <v>1</v>
      </c>
    </row>
    <row r="355" spans="1:43" ht="22.9" customHeight="1">
      <c r="A355" s="13">
        <v>174</v>
      </c>
      <c r="B355" s="6">
        <v>42248</v>
      </c>
      <c r="C355" s="7">
        <f t="shared" si="107"/>
        <v>9</v>
      </c>
      <c r="D355" s="7">
        <f t="shared" si="106"/>
        <v>2015</v>
      </c>
      <c r="E355" s="92">
        <v>1058555</v>
      </c>
      <c r="F355" s="27">
        <v>37667</v>
      </c>
      <c r="G355" s="94">
        <v>41822</v>
      </c>
      <c r="H355" s="15" t="s">
        <v>1647</v>
      </c>
      <c r="I355" s="15" t="s">
        <v>91</v>
      </c>
      <c r="J355" s="14" t="s">
        <v>90</v>
      </c>
      <c r="K355" s="15" t="s">
        <v>318</v>
      </c>
      <c r="L355" s="9" t="s">
        <v>344</v>
      </c>
      <c r="M355" s="30">
        <v>500</v>
      </c>
      <c r="N355" s="16">
        <v>90000</v>
      </c>
      <c r="O355" s="16">
        <v>65000</v>
      </c>
      <c r="P355" s="77">
        <f>IF(OR($T355="b4",$T355="b6",$T355="c8",$T355="c11",$T355="c10",$T355="c7",$T355="c12",$T355="c14"),1,($M356/($N356/100)))</f>
        <v>0.55555555555555558</v>
      </c>
      <c r="Q355" s="17">
        <v>8.3333333333333329E-2</v>
      </c>
      <c r="R355" s="17">
        <v>1.3888888888888888E-2</v>
      </c>
      <c r="S355" s="42" t="s">
        <v>964</v>
      </c>
      <c r="T355" s="242" t="s">
        <v>41</v>
      </c>
      <c r="U355" s="10" t="str">
        <f t="shared" si="105"/>
        <v>C</v>
      </c>
      <c r="V355" s="11" t="str">
        <f>VLOOKUP(T355,Codes!A$9:B$52,2,FALSE)</f>
        <v>Produits collés entre eux</v>
      </c>
      <c r="W355" s="11"/>
      <c r="X355" s="11"/>
      <c r="Y355" s="11"/>
      <c r="Z355" s="11"/>
      <c r="AA355" s="81">
        <v>2</v>
      </c>
      <c r="AB355" s="37" t="str">
        <f t="shared" si="119"/>
        <v>faible</v>
      </c>
      <c r="AC355" s="37" t="str">
        <f t="shared" si="84"/>
        <v>faible</v>
      </c>
      <c r="AD355" s="37" t="str">
        <f t="shared" si="120"/>
        <v>Faible</v>
      </c>
      <c r="AE355" s="98" t="str">
        <f t="shared" si="121"/>
        <v>2</v>
      </c>
      <c r="AF355" s="261">
        <f t="shared" si="113"/>
        <v>3</v>
      </c>
      <c r="AG355" s="250" t="str">
        <f t="shared" si="111"/>
        <v>20151058555C3</v>
      </c>
      <c r="AH355" s="38" t="str">
        <f t="shared" si="115"/>
        <v/>
      </c>
      <c r="AI355" s="29"/>
      <c r="AJ355" s="18">
        <v>42256</v>
      </c>
      <c r="AK355" s="95" t="s">
        <v>975</v>
      </c>
      <c r="AL355" s="18"/>
      <c r="AM355" s="31" t="str">
        <f t="shared" si="116"/>
        <v/>
      </c>
      <c r="AN355" s="31"/>
      <c r="AP355" s="31" t="e">
        <f>COUNTIF(#REF!,FALSE)</f>
        <v>#REF!</v>
      </c>
      <c r="AQ355">
        <f t="shared" si="114"/>
        <v>3</v>
      </c>
    </row>
    <row r="356" spans="1:43" ht="22.9" customHeight="1">
      <c r="A356" s="13">
        <v>175</v>
      </c>
      <c r="B356" s="6">
        <v>42252</v>
      </c>
      <c r="C356" s="7">
        <f t="shared" si="107"/>
        <v>9</v>
      </c>
      <c r="D356" s="7">
        <f t="shared" si="106"/>
        <v>2015</v>
      </c>
      <c r="E356" s="92">
        <v>1058555</v>
      </c>
      <c r="F356" s="27">
        <v>37667</v>
      </c>
      <c r="G356" s="94">
        <v>41822</v>
      </c>
      <c r="H356" s="15" t="s">
        <v>1647</v>
      </c>
      <c r="I356" s="15" t="s">
        <v>91</v>
      </c>
      <c r="J356" s="14" t="s">
        <v>90</v>
      </c>
      <c r="K356" s="15" t="s">
        <v>318</v>
      </c>
      <c r="L356" s="9" t="s">
        <v>344</v>
      </c>
      <c r="M356" s="30">
        <v>500</v>
      </c>
      <c r="N356" s="16">
        <v>90000</v>
      </c>
      <c r="O356" s="16">
        <v>65000</v>
      </c>
      <c r="P356" s="77">
        <f>IF(OR($T356="b4",$T356="b6",$T356="c8",$T356="c11",$T356="c10",$T356="c7",$T356="c12",$T356="c14"),1,($M357/($N357/100)))</f>
        <v>3.1847133757961783E-2</v>
      </c>
      <c r="Q356" s="17">
        <v>2.0833333333333332E-2</v>
      </c>
      <c r="R356" s="17">
        <v>1.3888888888888888E-2</v>
      </c>
      <c r="S356" s="42" t="s">
        <v>964</v>
      </c>
      <c r="T356" s="242" t="s">
        <v>41</v>
      </c>
      <c r="U356" s="10" t="str">
        <f t="shared" si="105"/>
        <v>C</v>
      </c>
      <c r="V356" s="11" t="str">
        <f>VLOOKUP(T356,Codes!A$9:B$52,2,FALSE)</f>
        <v>Produits collés entre eux</v>
      </c>
      <c r="W356" s="11"/>
      <c r="X356" s="11"/>
      <c r="Y356" s="11"/>
      <c r="Z356" s="11"/>
      <c r="AA356" s="81">
        <v>2</v>
      </c>
      <c r="AB356" s="37" t="str">
        <f t="shared" si="119"/>
        <v>faible</v>
      </c>
      <c r="AC356" s="37" t="str">
        <f t="shared" ref="AC356:AC435" si="122">IF(($P356)&lt;=3,"faible","fort")</f>
        <v>faible</v>
      </c>
      <c r="AD356" s="37" t="str">
        <f t="shared" ref="AD356:AD362" si="123">IF(AND(AB356="Faible",AC356="Faible"),"Faible",IF(AND(AB356="Faible",AC356="Faible"),"Fort",IF(AND(AB356="Faible",AC356="Fort"),"Faible",IF(AND(AB356="Faible",AC356="Fort"),"Fort",IF(AND(AB356="Fort",AC356="Faible"),"Fort",IF(AND(AB356="Fort",AC356="Faible"),"Fort",IF(AND(AB356="Fort",AC356="Fort"),"Fort","Fort")))))))</f>
        <v>Faible</v>
      </c>
      <c r="AE356" s="98" t="str">
        <f t="shared" ref="AE356:AE362" si="124">IF(AD356="Faible", "2", IF(AD356="Fort","5"))</f>
        <v>2</v>
      </c>
      <c r="AF356" s="261">
        <f t="shared" si="113"/>
        <v>3</v>
      </c>
      <c r="AG356" s="250" t="str">
        <f t="shared" si="111"/>
        <v>20151058555C3</v>
      </c>
      <c r="AH356" s="38" t="str">
        <f t="shared" si="115"/>
        <v/>
      </c>
      <c r="AI356" s="29"/>
      <c r="AJ356" s="18">
        <v>42256</v>
      </c>
      <c r="AK356" s="95" t="s">
        <v>975</v>
      </c>
      <c r="AL356" s="18"/>
      <c r="AM356" s="31" t="str">
        <f t="shared" si="116"/>
        <v/>
      </c>
      <c r="AN356" s="31"/>
      <c r="AP356" s="31" t="e">
        <f>COUNTIF(#REF!,FALSE)</f>
        <v>#REF!</v>
      </c>
      <c r="AQ356">
        <f t="shared" si="114"/>
        <v>3</v>
      </c>
    </row>
    <row r="357" spans="1:43" ht="22.9" customHeight="1">
      <c r="A357" s="13">
        <v>176</v>
      </c>
      <c r="B357" s="6">
        <v>42255</v>
      </c>
      <c r="C357" s="7">
        <f t="shared" si="107"/>
        <v>9</v>
      </c>
      <c r="D357" s="7">
        <f t="shared" si="106"/>
        <v>2015</v>
      </c>
      <c r="E357" s="92">
        <v>1058537</v>
      </c>
      <c r="F357" s="27">
        <v>38728</v>
      </c>
      <c r="G357" s="94">
        <v>40264</v>
      </c>
      <c r="H357" s="15" t="s">
        <v>1647</v>
      </c>
      <c r="I357" s="15" t="s">
        <v>167</v>
      </c>
      <c r="J357" s="14" t="s">
        <v>103</v>
      </c>
      <c r="K357" s="15"/>
      <c r="L357" s="9" t="s">
        <v>256</v>
      </c>
      <c r="M357" s="30">
        <v>50</v>
      </c>
      <c r="N357" s="16">
        <v>157000</v>
      </c>
      <c r="O357" s="16">
        <v>46500</v>
      </c>
      <c r="P357" s="77">
        <f t="shared" ref="P357:P388" si="125">IF(OR($T357="b4",$T357="b6",$T357="c8",$T357="c11",$T357="c10",$T357="c7",$T357="c12",$T357="c14"),1,($M357/($N357/100)))</f>
        <v>3.1847133757961783E-2</v>
      </c>
      <c r="Q357" s="17">
        <v>2.0833333333333332E-2</v>
      </c>
      <c r="R357" s="17">
        <v>1.3888888888888888E-2</v>
      </c>
      <c r="S357" s="42" t="s">
        <v>976</v>
      </c>
      <c r="T357" s="242" t="s">
        <v>22</v>
      </c>
      <c r="U357" s="10" t="str">
        <f t="shared" si="105"/>
        <v>C</v>
      </c>
      <c r="V357" s="11" t="str">
        <f>VLOOKUP(T357,Codes!A$9:B$52,2,FALSE)</f>
        <v xml:space="preserve">Absence ou manque de colle sur le produit </v>
      </c>
      <c r="W357" s="11"/>
      <c r="X357" s="11"/>
      <c r="Y357" s="11"/>
      <c r="Z357" s="11"/>
      <c r="AA357" s="81">
        <v>1</v>
      </c>
      <c r="AB357" s="37" t="str">
        <f t="shared" si="119"/>
        <v>faible</v>
      </c>
      <c r="AC357" s="37" t="str">
        <f t="shared" si="122"/>
        <v>faible</v>
      </c>
      <c r="AD357" s="37" t="str">
        <f t="shared" si="123"/>
        <v>Faible</v>
      </c>
      <c r="AE357" s="98" t="str">
        <f t="shared" si="124"/>
        <v>2</v>
      </c>
      <c r="AF357" s="261">
        <f t="shared" si="113"/>
        <v>1</v>
      </c>
      <c r="AG357" s="250" t="str">
        <f t="shared" si="111"/>
        <v>20151058537C4</v>
      </c>
      <c r="AH357" s="38" t="str">
        <f t="shared" si="115"/>
        <v>Action cloturée</v>
      </c>
      <c r="AI357" s="29"/>
      <c r="AJ357" s="18">
        <v>42256</v>
      </c>
      <c r="AK357" s="95" t="s">
        <v>977</v>
      </c>
      <c r="AL357" s="18">
        <v>42264</v>
      </c>
      <c r="AM357" s="31">
        <f t="shared" si="116"/>
        <v>8</v>
      </c>
      <c r="AN357" s="31"/>
      <c r="AP357" s="31" t="e">
        <f>COUNTIF(#REF!,FALSE)</f>
        <v>#REF!</v>
      </c>
      <c r="AQ357">
        <f t="shared" si="114"/>
        <v>1</v>
      </c>
    </row>
    <row r="358" spans="1:43" ht="34.15" customHeight="1">
      <c r="A358" s="13">
        <v>177</v>
      </c>
      <c r="B358" s="6">
        <v>42256</v>
      </c>
      <c r="C358" s="7">
        <f t="shared" si="107"/>
        <v>9</v>
      </c>
      <c r="D358" s="7">
        <f t="shared" si="106"/>
        <v>2015</v>
      </c>
      <c r="E358" s="92">
        <v>1058702</v>
      </c>
      <c r="F358" s="27">
        <v>39023</v>
      </c>
      <c r="G358" s="94">
        <v>40520</v>
      </c>
      <c r="H358" s="15" t="s">
        <v>1647</v>
      </c>
      <c r="I358" s="15" t="s">
        <v>23</v>
      </c>
      <c r="J358" s="14" t="s">
        <v>103</v>
      </c>
      <c r="K358" s="15"/>
      <c r="L358" s="9" t="s">
        <v>138</v>
      </c>
      <c r="M358" s="30">
        <v>30</v>
      </c>
      <c r="N358" s="16">
        <v>16500</v>
      </c>
      <c r="O358" s="16">
        <v>12830</v>
      </c>
      <c r="P358" s="77">
        <f t="shared" si="125"/>
        <v>1</v>
      </c>
      <c r="Q358" s="17">
        <v>6.9444444444444441E-3</v>
      </c>
      <c r="R358" s="17">
        <v>1.3888888888888888E-2</v>
      </c>
      <c r="S358" s="42" t="s">
        <v>978</v>
      </c>
      <c r="T358" s="242" t="s">
        <v>72</v>
      </c>
      <c r="U358" s="10" t="str">
        <f t="shared" si="105"/>
        <v>B</v>
      </c>
      <c r="V358" s="11" t="str">
        <f>VLOOKUP(T358,Codes!A$9:B$52,2,FALSE)</f>
        <v>Plusieurs référence mélangées dans un même carton</v>
      </c>
      <c r="W358" s="11"/>
      <c r="X358" s="11"/>
      <c r="Y358" s="11"/>
      <c r="Z358" s="11"/>
      <c r="AA358" s="81">
        <v>1</v>
      </c>
      <c r="AB358" s="37" t="str">
        <f t="shared" si="119"/>
        <v>faible</v>
      </c>
      <c r="AC358" s="37" t="str">
        <f t="shared" si="122"/>
        <v>faible</v>
      </c>
      <c r="AD358" s="37" t="str">
        <f t="shared" si="123"/>
        <v>Faible</v>
      </c>
      <c r="AE358" s="98" t="str">
        <f t="shared" si="124"/>
        <v>2</v>
      </c>
      <c r="AF358" s="261">
        <f t="shared" si="113"/>
        <v>2</v>
      </c>
      <c r="AG358" s="250" t="str">
        <f t="shared" si="111"/>
        <v>20151058702B6</v>
      </c>
      <c r="AH358" s="38" t="str">
        <f t="shared" si="115"/>
        <v>Action cloturée</v>
      </c>
      <c r="AI358" s="29"/>
      <c r="AJ358" s="18">
        <v>42256</v>
      </c>
      <c r="AK358" s="95" t="s">
        <v>396</v>
      </c>
      <c r="AL358" s="18">
        <v>42264</v>
      </c>
      <c r="AM358" s="31">
        <f t="shared" si="116"/>
        <v>7</v>
      </c>
      <c r="AN358" s="31"/>
      <c r="AP358" s="31" t="e">
        <f>COUNTIF(#REF!,FALSE)</f>
        <v>#REF!</v>
      </c>
      <c r="AQ358">
        <f t="shared" si="114"/>
        <v>2</v>
      </c>
    </row>
    <row r="359" spans="1:43" ht="45.6" customHeight="1">
      <c r="A359" s="13">
        <v>178</v>
      </c>
      <c r="B359" s="6">
        <v>42256</v>
      </c>
      <c r="C359" s="7">
        <f t="shared" si="107"/>
        <v>9</v>
      </c>
      <c r="D359" s="7">
        <f t="shared" si="106"/>
        <v>2015</v>
      </c>
      <c r="E359" s="92">
        <v>1346162</v>
      </c>
      <c r="F359" s="27">
        <v>38002</v>
      </c>
      <c r="G359" s="94">
        <v>40782</v>
      </c>
      <c r="H359" s="15" t="s">
        <v>46</v>
      </c>
      <c r="I359" s="15" t="s">
        <v>276</v>
      </c>
      <c r="J359" s="14" t="s">
        <v>90</v>
      </c>
      <c r="K359" s="15" t="s">
        <v>118</v>
      </c>
      <c r="L359" s="9" t="s">
        <v>979</v>
      </c>
      <c r="M359" s="30">
        <v>80</v>
      </c>
      <c r="N359" s="16">
        <v>12705</v>
      </c>
      <c r="O359" s="16">
        <v>1208</v>
      </c>
      <c r="P359" s="77">
        <f t="shared" si="125"/>
        <v>0.62967335694608428</v>
      </c>
      <c r="Q359" s="17">
        <v>8.3333333333333329E-2</v>
      </c>
      <c r="R359" s="17">
        <v>3.4722222222222224E-2</v>
      </c>
      <c r="S359" s="42" t="s">
        <v>980</v>
      </c>
      <c r="T359" s="242" t="s">
        <v>123</v>
      </c>
      <c r="U359" s="10" t="str">
        <f t="shared" si="105"/>
        <v>A</v>
      </c>
      <c r="V359" s="11" t="str">
        <f>VLOOKUP(T359,Codes!A$9:B$52,2,FALSE)</f>
        <v>Défaut carte visuel.</v>
      </c>
      <c r="W359" s="11"/>
      <c r="X359" s="11"/>
      <c r="Y359" s="11"/>
      <c r="Z359" s="11"/>
      <c r="AA359" s="81">
        <v>3</v>
      </c>
      <c r="AB359" s="37" t="str">
        <f t="shared" si="119"/>
        <v>fort</v>
      </c>
      <c r="AC359" s="37" t="str">
        <f t="shared" si="122"/>
        <v>faible</v>
      </c>
      <c r="AD359" s="37" t="str">
        <f t="shared" si="123"/>
        <v>Fort</v>
      </c>
      <c r="AE359" s="98" t="str">
        <f t="shared" si="124"/>
        <v>5</v>
      </c>
      <c r="AF359" s="261">
        <f t="shared" si="113"/>
        <v>2</v>
      </c>
      <c r="AG359" s="250" t="str">
        <f t="shared" si="111"/>
        <v>20151346162A10</v>
      </c>
      <c r="AH359" s="38" t="str">
        <f t="shared" si="115"/>
        <v>Tri par agence d'intérim et/ou fournisseur et FDNQ</v>
      </c>
      <c r="AI359" s="29" t="s">
        <v>982</v>
      </c>
      <c r="AJ359" s="18">
        <v>42256</v>
      </c>
      <c r="AK359" s="95" t="s">
        <v>981</v>
      </c>
      <c r="AL359" s="18"/>
      <c r="AM359" s="31" t="str">
        <f t="shared" si="116"/>
        <v/>
      </c>
      <c r="AN359" s="31"/>
      <c r="AP359" s="31" t="e">
        <f>COUNTIF(#REF!,FALSE)</f>
        <v>#REF!</v>
      </c>
      <c r="AQ359">
        <f t="shared" si="114"/>
        <v>2</v>
      </c>
    </row>
    <row r="360" spans="1:43" ht="22.9" customHeight="1">
      <c r="A360" s="13">
        <v>179</v>
      </c>
      <c r="B360" s="6">
        <v>42257</v>
      </c>
      <c r="C360" s="7">
        <f t="shared" si="107"/>
        <v>9</v>
      </c>
      <c r="D360" s="7">
        <f t="shared" si="106"/>
        <v>2015</v>
      </c>
      <c r="E360" s="92">
        <v>1396343</v>
      </c>
      <c r="F360" s="27">
        <v>41327</v>
      </c>
      <c r="G360" s="94">
        <v>65785</v>
      </c>
      <c r="H360" s="15" t="s">
        <v>1648</v>
      </c>
      <c r="I360" s="14" t="s">
        <v>158</v>
      </c>
      <c r="J360" s="14" t="s">
        <v>90</v>
      </c>
      <c r="K360" s="15" t="s">
        <v>118</v>
      </c>
      <c r="L360" s="9" t="s">
        <v>985</v>
      </c>
      <c r="M360" s="30">
        <v>51039</v>
      </c>
      <c r="N360" s="16">
        <v>51039</v>
      </c>
      <c r="O360" s="16">
        <v>51039</v>
      </c>
      <c r="P360" s="77">
        <f t="shared" si="125"/>
        <v>100</v>
      </c>
      <c r="Q360" s="17">
        <v>1.3888888888888888E-2</v>
      </c>
      <c r="R360" s="17">
        <v>3.4722222222222224E-2</v>
      </c>
      <c r="S360" s="42" t="s">
        <v>986</v>
      </c>
      <c r="T360" s="242" t="s">
        <v>123</v>
      </c>
      <c r="U360" s="10" t="str">
        <f t="shared" si="105"/>
        <v>A</v>
      </c>
      <c r="V360" s="11" t="str">
        <f>VLOOKUP(T360,Codes!A$9:B$52,2,FALSE)</f>
        <v>Défaut carte visuel.</v>
      </c>
      <c r="W360" s="11"/>
      <c r="X360" s="11"/>
      <c r="Y360" s="11"/>
      <c r="Z360" s="11"/>
      <c r="AA360" s="81">
        <v>3</v>
      </c>
      <c r="AB360" s="37" t="str">
        <f t="shared" si="119"/>
        <v>fort</v>
      </c>
      <c r="AC360" s="37" t="str">
        <f t="shared" si="122"/>
        <v>fort</v>
      </c>
      <c r="AD360" s="37" t="str">
        <f t="shared" si="123"/>
        <v>Fort</v>
      </c>
      <c r="AE360" s="98" t="str">
        <f t="shared" si="124"/>
        <v>5</v>
      </c>
      <c r="AF360" s="261">
        <f t="shared" si="113"/>
        <v>1</v>
      </c>
      <c r="AG360" s="250" t="str">
        <f t="shared" si="111"/>
        <v>20151396343A10</v>
      </c>
      <c r="AH360" s="38" t="str">
        <f t="shared" si="115"/>
        <v>Action cloturée</v>
      </c>
      <c r="AI360" s="29" t="s">
        <v>987</v>
      </c>
      <c r="AJ360" s="18">
        <v>42257</v>
      </c>
      <c r="AK360" s="95" t="s">
        <v>988</v>
      </c>
      <c r="AL360" s="18">
        <v>42307</v>
      </c>
      <c r="AM360" s="31">
        <f t="shared" si="116"/>
        <v>37</v>
      </c>
      <c r="AN360" s="31"/>
      <c r="AP360" s="31" t="e">
        <f>COUNTIF(#REF!,FALSE)</f>
        <v>#REF!</v>
      </c>
      <c r="AQ360">
        <f t="shared" si="114"/>
        <v>1</v>
      </c>
    </row>
    <row r="361" spans="1:43" ht="45.6" customHeight="1">
      <c r="A361" s="13">
        <v>180</v>
      </c>
      <c r="B361" s="6">
        <v>42258</v>
      </c>
      <c r="C361" s="7">
        <f t="shared" si="107"/>
        <v>9</v>
      </c>
      <c r="D361" s="7">
        <f t="shared" si="106"/>
        <v>2015</v>
      </c>
      <c r="E361" s="92">
        <v>1346162</v>
      </c>
      <c r="F361" s="27">
        <v>38002</v>
      </c>
      <c r="G361" s="94">
        <v>40782</v>
      </c>
      <c r="H361" s="15" t="s">
        <v>46</v>
      </c>
      <c r="I361" s="15" t="s">
        <v>276</v>
      </c>
      <c r="J361" s="14" t="s">
        <v>90</v>
      </c>
      <c r="K361" s="15" t="s">
        <v>118</v>
      </c>
      <c r="L361" s="9" t="s">
        <v>979</v>
      </c>
      <c r="M361" s="30">
        <v>40</v>
      </c>
      <c r="N361" s="16">
        <v>12705</v>
      </c>
      <c r="O361" s="16">
        <v>17017</v>
      </c>
      <c r="P361" s="77">
        <f t="shared" si="125"/>
        <v>0.31483667847304214</v>
      </c>
      <c r="Q361" s="17">
        <v>1.3888888888888888E-2</v>
      </c>
      <c r="R361" s="17">
        <v>1.3888888888888888E-2</v>
      </c>
      <c r="S361" s="42" t="s">
        <v>980</v>
      </c>
      <c r="T361" s="242" t="s">
        <v>123</v>
      </c>
      <c r="U361" s="10" t="str">
        <f t="shared" si="105"/>
        <v>A</v>
      </c>
      <c r="V361" s="11" t="str">
        <f>VLOOKUP(T361,Codes!A$9:B$52,2,FALSE)</f>
        <v>Défaut carte visuel.</v>
      </c>
      <c r="W361" s="11"/>
      <c r="X361" s="11"/>
      <c r="Y361" s="11"/>
      <c r="Z361" s="11"/>
      <c r="AA361" s="81">
        <v>5</v>
      </c>
      <c r="AB361" s="37" t="str">
        <f t="shared" si="119"/>
        <v>fort</v>
      </c>
      <c r="AC361" s="37" t="str">
        <f t="shared" si="122"/>
        <v>faible</v>
      </c>
      <c r="AD361" s="37" t="str">
        <f t="shared" si="123"/>
        <v>Fort</v>
      </c>
      <c r="AE361" s="98" t="str">
        <f t="shared" si="124"/>
        <v>5</v>
      </c>
      <c r="AF361" s="261">
        <f t="shared" si="113"/>
        <v>2</v>
      </c>
      <c r="AG361" s="250" t="str">
        <f t="shared" si="111"/>
        <v>20151346162A10</v>
      </c>
      <c r="AH361" s="38" t="str">
        <f t="shared" si="115"/>
        <v>Tri par agence d'intérim et/ou fournisseur et FDNQ</v>
      </c>
      <c r="AI361" s="29" t="s">
        <v>982</v>
      </c>
      <c r="AJ361" s="18">
        <v>42261</v>
      </c>
      <c r="AK361" s="95" t="s">
        <v>989</v>
      </c>
      <c r="AL361" s="18"/>
      <c r="AM361" s="31" t="str">
        <f t="shared" si="116"/>
        <v/>
      </c>
      <c r="AN361" s="31"/>
      <c r="AP361" s="31" t="e">
        <f>COUNTIF(#REF!,FALSE)</f>
        <v>#REF!</v>
      </c>
      <c r="AQ361">
        <f t="shared" si="114"/>
        <v>2</v>
      </c>
    </row>
    <row r="362" spans="1:43" ht="45.6" customHeight="1">
      <c r="A362" s="13">
        <v>181</v>
      </c>
      <c r="B362" s="6">
        <v>42258</v>
      </c>
      <c r="C362" s="7">
        <f t="shared" si="107"/>
        <v>9</v>
      </c>
      <c r="D362" s="7">
        <f t="shared" si="106"/>
        <v>2015</v>
      </c>
      <c r="E362" s="92">
        <v>112496</v>
      </c>
      <c r="F362" s="27">
        <v>39513</v>
      </c>
      <c r="G362" s="94">
        <v>41812</v>
      </c>
      <c r="H362" s="15" t="s">
        <v>94</v>
      </c>
      <c r="I362" s="14" t="s">
        <v>91</v>
      </c>
      <c r="J362" s="14" t="s">
        <v>90</v>
      </c>
      <c r="K362" s="15" t="s">
        <v>572</v>
      </c>
      <c r="L362" s="9" t="s">
        <v>990</v>
      </c>
      <c r="M362" s="30">
        <v>3000</v>
      </c>
      <c r="N362" s="16">
        <v>258000</v>
      </c>
      <c r="O362" s="16">
        <v>252000</v>
      </c>
      <c r="P362" s="77">
        <f t="shared" si="125"/>
        <v>1.1627906976744187</v>
      </c>
      <c r="Q362" s="17">
        <v>4.1666666666666664E-2</v>
      </c>
      <c r="R362" s="17">
        <v>1.3888888888888888E-2</v>
      </c>
      <c r="S362" s="42" t="s">
        <v>991</v>
      </c>
      <c r="T362" s="242" t="s">
        <v>34</v>
      </c>
      <c r="U362" s="10" t="str">
        <f t="shared" si="105"/>
        <v>B</v>
      </c>
      <c r="V362" s="11" t="str">
        <f>VLOOKUP(T362,Codes!A$9:B$52,2,FALSE)</f>
        <v>Mauvaise qualité ou position des micro-perforations</v>
      </c>
      <c r="W362" s="11"/>
      <c r="X362" s="11"/>
      <c r="Y362" s="11"/>
      <c r="Z362" s="11"/>
      <c r="AA362" s="81">
        <v>2</v>
      </c>
      <c r="AB362" s="37" t="str">
        <f t="shared" si="119"/>
        <v>faible</v>
      </c>
      <c r="AC362" s="37" t="str">
        <f t="shared" si="122"/>
        <v>faible</v>
      </c>
      <c r="AD362" s="37" t="str">
        <f t="shared" si="123"/>
        <v>Faible</v>
      </c>
      <c r="AE362" s="98" t="str">
        <f t="shared" si="124"/>
        <v>2</v>
      </c>
      <c r="AF362" s="261">
        <f t="shared" si="113"/>
        <v>1</v>
      </c>
      <c r="AG362" s="250" t="str">
        <f t="shared" si="111"/>
        <v>2015112496B3</v>
      </c>
      <c r="AH362" s="38" t="str">
        <f t="shared" si="115"/>
        <v>Action cloturée</v>
      </c>
      <c r="AI362" s="29"/>
      <c r="AJ362" s="18">
        <v>42261</v>
      </c>
      <c r="AK362" s="95" t="s">
        <v>992</v>
      </c>
      <c r="AL362" s="18">
        <v>42277</v>
      </c>
      <c r="AM362" s="31">
        <f t="shared" si="116"/>
        <v>14</v>
      </c>
      <c r="AN362" s="31"/>
      <c r="AP362" s="31" t="e">
        <f>COUNTIF(#REF!,FALSE)</f>
        <v>#REF!</v>
      </c>
      <c r="AQ362">
        <f t="shared" si="114"/>
        <v>1</v>
      </c>
    </row>
    <row r="363" spans="1:43" ht="45.6" customHeight="1">
      <c r="A363" s="13">
        <v>182</v>
      </c>
      <c r="B363" s="6">
        <v>42261</v>
      </c>
      <c r="C363" s="7">
        <f t="shared" si="107"/>
        <v>9</v>
      </c>
      <c r="D363" s="7">
        <f t="shared" si="106"/>
        <v>2015</v>
      </c>
      <c r="E363" s="92">
        <v>1325837</v>
      </c>
      <c r="F363" s="27">
        <v>39927</v>
      </c>
      <c r="G363" s="94">
        <v>41445</v>
      </c>
      <c r="H363" s="15" t="s">
        <v>1138</v>
      </c>
      <c r="I363" s="14" t="s">
        <v>167</v>
      </c>
      <c r="J363" s="14" t="s">
        <v>103</v>
      </c>
      <c r="K363" s="15" t="s">
        <v>770</v>
      </c>
      <c r="L363" s="9" t="s">
        <v>481</v>
      </c>
      <c r="M363" s="30">
        <v>1700</v>
      </c>
      <c r="N363" s="16">
        <v>100000</v>
      </c>
      <c r="O363" s="16">
        <v>102000</v>
      </c>
      <c r="P363" s="77">
        <f t="shared" si="125"/>
        <v>1.7</v>
      </c>
      <c r="Q363" s="17">
        <v>2.0833333333333332E-2</v>
      </c>
      <c r="R363" s="17">
        <v>2.0833333333333332E-2</v>
      </c>
      <c r="S363" s="42" t="s">
        <v>967</v>
      </c>
      <c r="T363" s="242" t="s">
        <v>28</v>
      </c>
      <c r="U363" s="10" t="str">
        <f t="shared" si="105"/>
        <v>B</v>
      </c>
      <c r="V363" s="11" t="str">
        <f>VLOOKUP(T363,Codes!A$9:B$52,2,FALSE)</f>
        <v>Produit inadapté au processus</v>
      </c>
      <c r="W363" s="11"/>
      <c r="X363" s="11"/>
      <c r="Y363" s="11"/>
      <c r="Z363" s="11"/>
      <c r="AA363" s="81">
        <v>3</v>
      </c>
      <c r="AB363" s="37" t="str">
        <f t="shared" si="119"/>
        <v>fort</v>
      </c>
      <c r="AC363" s="37" t="str">
        <f t="shared" si="122"/>
        <v>faible</v>
      </c>
      <c r="AD363" s="37" t="str">
        <f t="shared" ref="AD363:AD379" si="126">IF(AND(AB363="Faible",AC363="Faible"),"Faible",IF(AND(AB363="Faible",AC363="Faible"),"Fort",IF(AND(AB363="Faible",AC363="Fort"),"Faible",IF(AND(AB363="Faible",AC363="Fort"),"Fort",IF(AND(AB363="Fort",AC363="Faible"),"Fort",IF(AND(AB363="Fort",AC363="Faible"),"Fort",IF(AND(AB363="Fort",AC363="Fort"),"Fort","Fort")))))))</f>
        <v>Fort</v>
      </c>
      <c r="AE363" s="98" t="str">
        <f t="shared" ref="AE363:AE379" si="127">IF(AD363="Faible", "2", IF(AD363="Fort","5"))</f>
        <v>5</v>
      </c>
      <c r="AF363" s="261">
        <f t="shared" si="113"/>
        <v>2</v>
      </c>
      <c r="AG363" s="250" t="str">
        <f t="shared" si="111"/>
        <v>20151325837B2</v>
      </c>
      <c r="AH363" s="38" t="str">
        <f t="shared" si="115"/>
        <v>Action cloturée</v>
      </c>
      <c r="AI363" s="29"/>
      <c r="AJ363" s="18">
        <v>42261</v>
      </c>
      <c r="AK363" s="96" t="s">
        <v>1001</v>
      </c>
      <c r="AL363" s="18">
        <v>42264</v>
      </c>
      <c r="AM363" s="31">
        <f t="shared" si="116"/>
        <v>4</v>
      </c>
      <c r="AN363" s="31"/>
      <c r="AP363" s="31" t="e">
        <f>COUNTIF(#REF!,FALSE)</f>
        <v>#REF!</v>
      </c>
      <c r="AQ363">
        <f t="shared" si="114"/>
        <v>2</v>
      </c>
    </row>
    <row r="364" spans="1:43" ht="68.45" customHeight="1">
      <c r="A364" s="13">
        <v>183</v>
      </c>
      <c r="B364" s="6">
        <v>42261</v>
      </c>
      <c r="C364" s="7">
        <f t="shared" si="107"/>
        <v>9</v>
      </c>
      <c r="D364" s="7">
        <f t="shared" si="106"/>
        <v>2015</v>
      </c>
      <c r="E364" s="92">
        <v>1057738</v>
      </c>
      <c r="F364" s="27">
        <v>39611</v>
      </c>
      <c r="G364" s="94">
        <v>41148</v>
      </c>
      <c r="H364" s="15" t="s">
        <v>1647</v>
      </c>
      <c r="I364" s="15" t="s">
        <v>410</v>
      </c>
      <c r="J364" s="14" t="s">
        <v>103</v>
      </c>
      <c r="K364" s="15"/>
      <c r="L364" s="9" t="s">
        <v>436</v>
      </c>
      <c r="M364" s="30">
        <v>5263</v>
      </c>
      <c r="N364" s="16">
        <v>280000</v>
      </c>
      <c r="O364" s="16">
        <v>182000</v>
      </c>
      <c r="P364" s="77">
        <f t="shared" si="125"/>
        <v>1.8796428571428572</v>
      </c>
      <c r="Q364" s="17">
        <v>0.16666666666666666</v>
      </c>
      <c r="R364" s="17">
        <v>0.25</v>
      </c>
      <c r="S364" s="42" t="s">
        <v>993</v>
      </c>
      <c r="T364" s="242" t="s">
        <v>28</v>
      </c>
      <c r="U364" s="10" t="str">
        <f t="shared" si="105"/>
        <v>B</v>
      </c>
      <c r="V364" s="11" t="str">
        <f>VLOOKUP(T364,Codes!A$9:B$52,2,FALSE)</f>
        <v>Produit inadapté au processus</v>
      </c>
      <c r="W364" s="11"/>
      <c r="X364" s="11"/>
      <c r="Y364" s="11"/>
      <c r="Z364" s="11"/>
      <c r="AA364" s="81">
        <v>3</v>
      </c>
      <c r="AB364" s="37" t="str">
        <f t="shared" si="119"/>
        <v>fort</v>
      </c>
      <c r="AC364" s="37" t="str">
        <f t="shared" si="122"/>
        <v>faible</v>
      </c>
      <c r="AD364" s="37" t="str">
        <f t="shared" si="126"/>
        <v>Fort</v>
      </c>
      <c r="AE364" s="98" t="str">
        <f t="shared" si="127"/>
        <v>5</v>
      </c>
      <c r="AF364" s="261">
        <f t="shared" si="113"/>
        <v>1</v>
      </c>
      <c r="AG364" s="250" t="str">
        <f t="shared" si="111"/>
        <v>20151057738B2</v>
      </c>
      <c r="AH364" s="38" t="str">
        <f t="shared" si="115"/>
        <v>Action cloturée</v>
      </c>
      <c r="AI364" s="29" t="s">
        <v>994</v>
      </c>
      <c r="AJ364" s="18">
        <v>42263</v>
      </c>
      <c r="AK364" s="95" t="s">
        <v>995</v>
      </c>
      <c r="AL364" s="18">
        <v>42264</v>
      </c>
      <c r="AM364" s="31">
        <f t="shared" si="116"/>
        <v>4</v>
      </c>
      <c r="AN364" s="31"/>
      <c r="AP364" s="31" t="e">
        <f>COUNTIF(#REF!,FALSE)</f>
        <v>#REF!</v>
      </c>
      <c r="AQ364">
        <f t="shared" si="114"/>
        <v>1</v>
      </c>
    </row>
    <row r="365" spans="1:43" ht="34.15" customHeight="1">
      <c r="A365" s="13">
        <v>184</v>
      </c>
      <c r="B365" s="6">
        <v>42262</v>
      </c>
      <c r="C365" s="7">
        <f t="shared" si="107"/>
        <v>9</v>
      </c>
      <c r="D365" s="7">
        <f t="shared" si="106"/>
        <v>2015</v>
      </c>
      <c r="E365" s="92">
        <v>1058037</v>
      </c>
      <c r="F365" s="27">
        <v>38728</v>
      </c>
      <c r="G365" s="94">
        <v>40264</v>
      </c>
      <c r="H365" s="15" t="s">
        <v>1647</v>
      </c>
      <c r="I365" s="14" t="s">
        <v>167</v>
      </c>
      <c r="J365" s="14" t="s">
        <v>103</v>
      </c>
      <c r="K365" s="15"/>
      <c r="L365" s="9" t="s">
        <v>256</v>
      </c>
      <c r="M365" s="30">
        <v>1000</v>
      </c>
      <c r="N365" s="16">
        <v>157000</v>
      </c>
      <c r="O365" s="16">
        <v>41000</v>
      </c>
      <c r="P365" s="77">
        <f t="shared" si="125"/>
        <v>0.63694267515923564</v>
      </c>
      <c r="Q365" s="17">
        <v>0.16666666666666666</v>
      </c>
      <c r="R365" s="17">
        <v>1.3888888888888888E-2</v>
      </c>
      <c r="S365" s="42" t="s">
        <v>1358</v>
      </c>
      <c r="T365" s="242" t="s">
        <v>22</v>
      </c>
      <c r="U365" s="10" t="str">
        <f t="shared" si="105"/>
        <v>C</v>
      </c>
      <c r="V365" s="11" t="str">
        <f>VLOOKUP(T365,Codes!A$9:B$52,2,FALSE)</f>
        <v xml:space="preserve">Absence ou manque de colle sur le produit </v>
      </c>
      <c r="W365" s="11"/>
      <c r="X365" s="11"/>
      <c r="Y365" s="11"/>
      <c r="Z365" s="11"/>
      <c r="AA365" s="81">
        <v>1</v>
      </c>
      <c r="AB365" s="37" t="str">
        <f t="shared" si="119"/>
        <v>faible</v>
      </c>
      <c r="AC365" s="37" t="str">
        <f t="shared" si="122"/>
        <v>faible</v>
      </c>
      <c r="AD365" s="37" t="str">
        <f t="shared" si="126"/>
        <v>Faible</v>
      </c>
      <c r="AE365" s="98" t="str">
        <f t="shared" si="127"/>
        <v>2</v>
      </c>
      <c r="AF365" s="261">
        <f t="shared" si="113"/>
        <v>2</v>
      </c>
      <c r="AG365" s="250" t="str">
        <f t="shared" si="111"/>
        <v>20151058037C4</v>
      </c>
      <c r="AH365" s="38" t="str">
        <f t="shared" si="115"/>
        <v>Action cloturée</v>
      </c>
      <c r="AI365" s="29"/>
      <c r="AJ365" s="18">
        <v>42263</v>
      </c>
      <c r="AK365" s="95" t="s">
        <v>996</v>
      </c>
      <c r="AL365" s="18">
        <v>42264</v>
      </c>
      <c r="AM365" s="31">
        <f t="shared" si="116"/>
        <v>3</v>
      </c>
      <c r="AN365" s="31"/>
      <c r="AP365" s="31" t="e">
        <f>COUNTIF(#REF!,FALSE)</f>
        <v>#REF!</v>
      </c>
      <c r="AQ365">
        <f t="shared" si="114"/>
        <v>2</v>
      </c>
    </row>
    <row r="366" spans="1:43" ht="34.15" customHeight="1">
      <c r="A366" s="13">
        <v>185</v>
      </c>
      <c r="B366" s="6">
        <v>42262</v>
      </c>
      <c r="C366" s="7">
        <f t="shared" si="107"/>
        <v>9</v>
      </c>
      <c r="D366" s="7">
        <f t="shared" si="106"/>
        <v>2015</v>
      </c>
      <c r="E366" s="92">
        <v>1325837</v>
      </c>
      <c r="F366" s="27">
        <v>39927</v>
      </c>
      <c r="G366" s="94">
        <v>41445</v>
      </c>
      <c r="H366" s="15" t="s">
        <v>1647</v>
      </c>
      <c r="I366" s="14" t="s">
        <v>167</v>
      </c>
      <c r="J366" s="14" t="s">
        <v>103</v>
      </c>
      <c r="K366" s="15" t="s">
        <v>770</v>
      </c>
      <c r="L366" s="9" t="s">
        <v>481</v>
      </c>
      <c r="M366" s="30">
        <v>1700</v>
      </c>
      <c r="N366" s="16">
        <v>100000</v>
      </c>
      <c r="O366" s="16">
        <v>102000</v>
      </c>
      <c r="P366" s="77">
        <f t="shared" si="125"/>
        <v>1.7</v>
      </c>
      <c r="Q366" s="17">
        <v>6.25E-2</v>
      </c>
      <c r="R366" s="17">
        <v>1.3888888888888888E-2</v>
      </c>
      <c r="S366" s="42" t="s">
        <v>997</v>
      </c>
      <c r="T366" s="242" t="s">
        <v>28</v>
      </c>
      <c r="U366" s="10" t="str">
        <f t="shared" si="105"/>
        <v>B</v>
      </c>
      <c r="V366" s="11" t="str">
        <f>VLOOKUP(T366,Codes!A$9:B$52,2,FALSE)</f>
        <v>Produit inadapté au processus</v>
      </c>
      <c r="W366" s="11"/>
      <c r="X366" s="11"/>
      <c r="Y366" s="11"/>
      <c r="Z366" s="11"/>
      <c r="AA366" s="81">
        <v>3</v>
      </c>
      <c r="AB366" s="37" t="str">
        <f t="shared" si="119"/>
        <v>fort</v>
      </c>
      <c r="AC366" s="37" t="str">
        <f t="shared" si="122"/>
        <v>faible</v>
      </c>
      <c r="AD366" s="37" t="str">
        <f t="shared" si="126"/>
        <v>Fort</v>
      </c>
      <c r="AE366" s="98" t="str">
        <f t="shared" si="127"/>
        <v>5</v>
      </c>
      <c r="AF366" s="261">
        <f t="shared" si="113"/>
        <v>2</v>
      </c>
      <c r="AG366" s="250" t="str">
        <f t="shared" si="111"/>
        <v>20151325837B2</v>
      </c>
      <c r="AH366" s="38" t="str">
        <f t="shared" si="115"/>
        <v>Action cloturée</v>
      </c>
      <c r="AI366" s="29"/>
      <c r="AJ366" s="18">
        <v>42263</v>
      </c>
      <c r="AK366" s="95" t="s">
        <v>1004</v>
      </c>
      <c r="AL366" s="18">
        <v>42264</v>
      </c>
      <c r="AM366" s="31">
        <f t="shared" si="116"/>
        <v>3</v>
      </c>
      <c r="AN366" s="31"/>
      <c r="AP366" s="31" t="e">
        <f>COUNTIF(#REF!,FALSE)</f>
        <v>#REF!</v>
      </c>
      <c r="AQ366">
        <f t="shared" si="114"/>
        <v>2</v>
      </c>
    </row>
    <row r="367" spans="1:43" ht="34.15" customHeight="1">
      <c r="A367" s="13">
        <v>186</v>
      </c>
      <c r="B367" s="6">
        <v>42263</v>
      </c>
      <c r="C367" s="7">
        <f t="shared" si="107"/>
        <v>9</v>
      </c>
      <c r="D367" s="7">
        <f t="shared" si="106"/>
        <v>2015</v>
      </c>
      <c r="E367" s="92">
        <v>1058782</v>
      </c>
      <c r="F367" s="27">
        <v>38287</v>
      </c>
      <c r="G367" s="94">
        <v>39880</v>
      </c>
      <c r="H367" s="15" t="s">
        <v>1138</v>
      </c>
      <c r="I367" s="15" t="s">
        <v>1643</v>
      </c>
      <c r="J367" s="14" t="s">
        <v>103</v>
      </c>
      <c r="K367" s="15" t="s">
        <v>525</v>
      </c>
      <c r="L367" s="9" t="s">
        <v>998</v>
      </c>
      <c r="M367" s="30">
        <v>4500</v>
      </c>
      <c r="N367" s="16">
        <v>76000</v>
      </c>
      <c r="O367" s="16">
        <v>71000</v>
      </c>
      <c r="P367" s="77">
        <f t="shared" si="125"/>
        <v>5.9210526315789478</v>
      </c>
      <c r="Q367" s="17">
        <v>2.0833333333333332E-2</v>
      </c>
      <c r="R367" s="17">
        <v>3.4722222222222224E-2</v>
      </c>
      <c r="S367" s="42" t="s">
        <v>999</v>
      </c>
      <c r="T367" s="242" t="s">
        <v>28</v>
      </c>
      <c r="U367" s="10" t="str">
        <f t="shared" si="105"/>
        <v>B</v>
      </c>
      <c r="V367" s="11" t="str">
        <f>VLOOKUP(T367,Codes!A$9:B$52,2,FALSE)</f>
        <v>Produit inadapté au processus</v>
      </c>
      <c r="W367" s="11"/>
      <c r="X367" s="11"/>
      <c r="Y367" s="11"/>
      <c r="Z367" s="11"/>
      <c r="AA367" s="81">
        <v>1</v>
      </c>
      <c r="AB367" s="37" t="str">
        <f t="shared" si="119"/>
        <v>faible</v>
      </c>
      <c r="AC367" s="37" t="str">
        <f t="shared" si="122"/>
        <v>fort</v>
      </c>
      <c r="AD367" s="37" t="str">
        <f t="shared" si="126"/>
        <v>Faible</v>
      </c>
      <c r="AE367" s="98" t="str">
        <f t="shared" si="127"/>
        <v>2</v>
      </c>
      <c r="AF367" s="261">
        <f t="shared" si="113"/>
        <v>1</v>
      </c>
      <c r="AG367" s="250" t="str">
        <f t="shared" si="111"/>
        <v>20151058782B2</v>
      </c>
      <c r="AH367" s="38" t="str">
        <f t="shared" si="115"/>
        <v>Action cloturée</v>
      </c>
      <c r="AI367" s="29"/>
      <c r="AJ367" s="18">
        <v>42263</v>
      </c>
      <c r="AK367" s="95" t="s">
        <v>1000</v>
      </c>
      <c r="AL367" s="18">
        <v>42264</v>
      </c>
      <c r="AM367" s="31">
        <f t="shared" si="116"/>
        <v>2</v>
      </c>
      <c r="AN367" s="31"/>
      <c r="AP367" s="31" t="e">
        <f>COUNTIF(#REF!,FALSE)</f>
        <v>#REF!</v>
      </c>
      <c r="AQ367">
        <f t="shared" si="114"/>
        <v>1</v>
      </c>
    </row>
    <row r="368" spans="1:43" ht="114" customHeight="1">
      <c r="A368" s="13">
        <v>187</v>
      </c>
      <c r="B368" s="6">
        <v>42265</v>
      </c>
      <c r="C368" s="7">
        <f t="shared" si="107"/>
        <v>9</v>
      </c>
      <c r="D368" s="7">
        <f t="shared" si="106"/>
        <v>2015</v>
      </c>
      <c r="E368" s="92">
        <v>1289794</v>
      </c>
      <c r="F368" s="27">
        <v>41473</v>
      </c>
      <c r="G368" s="94">
        <v>42812</v>
      </c>
      <c r="H368" s="15" t="s">
        <v>489</v>
      </c>
      <c r="I368" s="14" t="s">
        <v>1007</v>
      </c>
      <c r="J368" s="14" t="s">
        <v>103</v>
      </c>
      <c r="K368" s="15" t="s">
        <v>1008</v>
      </c>
      <c r="L368" s="9" t="s">
        <v>1006</v>
      </c>
      <c r="M368" s="30">
        <v>1000</v>
      </c>
      <c r="N368" s="16">
        <v>1000</v>
      </c>
      <c r="O368" s="16">
        <v>1000</v>
      </c>
      <c r="P368" s="77">
        <f t="shared" si="125"/>
        <v>100</v>
      </c>
      <c r="Q368" s="17">
        <v>6.9444444444444441E-3</v>
      </c>
      <c r="R368" s="17">
        <v>0.11805555555555557</v>
      </c>
      <c r="S368" s="42" t="s">
        <v>1009</v>
      </c>
      <c r="T368" s="242" t="s">
        <v>25</v>
      </c>
      <c r="U368" s="10" t="str">
        <f t="shared" si="105"/>
        <v>C</v>
      </c>
      <c r="V368" s="11" t="str">
        <f>VLOOKUP(T368,Codes!A$9:B$52,2,FALSE)</f>
        <v>Mauvaise impression sur le produit</v>
      </c>
      <c r="W368" s="11"/>
      <c r="X368" s="11"/>
      <c r="Y368" s="11"/>
      <c r="Z368" s="11"/>
      <c r="AA368" s="81">
        <v>3</v>
      </c>
      <c r="AB368" s="37" t="str">
        <f t="shared" si="119"/>
        <v>fort</v>
      </c>
      <c r="AC368" s="37" t="str">
        <f t="shared" si="122"/>
        <v>fort</v>
      </c>
      <c r="AD368" s="37" t="str">
        <f t="shared" si="126"/>
        <v>Fort</v>
      </c>
      <c r="AE368" s="98" t="str">
        <f t="shared" si="127"/>
        <v>5</v>
      </c>
      <c r="AF368" s="261">
        <f t="shared" si="113"/>
        <v>1</v>
      </c>
      <c r="AG368" s="250" t="str">
        <f t="shared" si="111"/>
        <v>20151289794C9</v>
      </c>
      <c r="AH368" s="38" t="str">
        <f t="shared" si="115"/>
        <v>Action cloturée</v>
      </c>
      <c r="AI368" s="29" t="s">
        <v>1020</v>
      </c>
      <c r="AJ368" s="18">
        <v>42265</v>
      </c>
      <c r="AK368" s="95" t="s">
        <v>1021</v>
      </c>
      <c r="AL368" s="18">
        <v>42307</v>
      </c>
      <c r="AM368" s="31">
        <f t="shared" si="116"/>
        <v>31</v>
      </c>
      <c r="AN368" s="31"/>
      <c r="AP368" s="31" t="e">
        <f>COUNTIF(#REF!,FALSE)</f>
        <v>#REF!</v>
      </c>
      <c r="AQ368">
        <f t="shared" si="114"/>
        <v>1</v>
      </c>
    </row>
    <row r="369" spans="1:43" ht="34.15" customHeight="1">
      <c r="A369" s="13">
        <v>188</v>
      </c>
      <c r="B369" s="6">
        <v>42265</v>
      </c>
      <c r="C369" s="7">
        <f t="shared" si="107"/>
        <v>9</v>
      </c>
      <c r="D369" s="7">
        <f t="shared" si="106"/>
        <v>2015</v>
      </c>
      <c r="E369" s="92">
        <v>1233521</v>
      </c>
      <c r="F369" s="27">
        <v>39346</v>
      </c>
      <c r="G369" s="94">
        <v>40937</v>
      </c>
      <c r="H369" s="15" t="s">
        <v>1138</v>
      </c>
      <c r="I369" s="14" t="s">
        <v>1010</v>
      </c>
      <c r="J369" s="14" t="s">
        <v>103</v>
      </c>
      <c r="K369" s="15" t="s">
        <v>1149</v>
      </c>
      <c r="L369" s="9" t="s">
        <v>903</v>
      </c>
      <c r="M369" s="30">
        <v>1000</v>
      </c>
      <c r="N369" s="16">
        <v>8000</v>
      </c>
      <c r="O369" s="16">
        <v>3000</v>
      </c>
      <c r="P369" s="77">
        <f t="shared" si="125"/>
        <v>12.5</v>
      </c>
      <c r="Q369" s="17">
        <v>6.9444444444444441E-3</v>
      </c>
      <c r="R369" s="17">
        <v>3.4722222222222224E-2</v>
      </c>
      <c r="S369" s="42" t="s">
        <v>1011</v>
      </c>
      <c r="T369" s="242" t="s">
        <v>45</v>
      </c>
      <c r="U369" s="10" t="str">
        <f t="shared" si="105"/>
        <v>B</v>
      </c>
      <c r="V369" s="11" t="str">
        <f>VLOOKUP(T369,Codes!A$9:B$52,2,FALSE)</f>
        <v>Déformation lors du passage sur machine.</v>
      </c>
      <c r="W369" s="11"/>
      <c r="X369" s="11"/>
      <c r="Y369" s="11"/>
      <c r="Z369" s="11"/>
      <c r="AA369" s="81">
        <v>3</v>
      </c>
      <c r="AB369" s="37" t="str">
        <f t="shared" si="119"/>
        <v>fort</v>
      </c>
      <c r="AC369" s="37" t="str">
        <f t="shared" si="122"/>
        <v>fort</v>
      </c>
      <c r="AD369" s="37" t="str">
        <f t="shared" si="126"/>
        <v>Fort</v>
      </c>
      <c r="AE369" s="98" t="str">
        <f t="shared" si="127"/>
        <v>5</v>
      </c>
      <c r="AF369" s="261">
        <f t="shared" si="113"/>
        <v>1</v>
      </c>
      <c r="AG369" s="250" t="str">
        <f t="shared" si="111"/>
        <v>20151233521B5</v>
      </c>
      <c r="AH369" s="38" t="str">
        <f t="shared" si="115"/>
        <v>Action cloturée</v>
      </c>
      <c r="AI369" s="29"/>
      <c r="AJ369" s="18">
        <v>42265</v>
      </c>
      <c r="AK369" s="95" t="s">
        <v>981</v>
      </c>
      <c r="AL369" s="18">
        <v>42307</v>
      </c>
      <c r="AM369" s="31">
        <f t="shared" si="116"/>
        <v>31</v>
      </c>
      <c r="AN369" s="31"/>
      <c r="AP369" s="31" t="e">
        <f>COUNTIF(#REF!,FALSE)</f>
        <v>#REF!</v>
      </c>
      <c r="AQ369">
        <f t="shared" si="114"/>
        <v>1</v>
      </c>
    </row>
    <row r="370" spans="1:43" ht="34.15" customHeight="1">
      <c r="A370" s="13">
        <v>189</v>
      </c>
      <c r="B370" s="6">
        <v>42265</v>
      </c>
      <c r="C370" s="7">
        <f t="shared" si="107"/>
        <v>9</v>
      </c>
      <c r="D370" s="7">
        <f t="shared" si="106"/>
        <v>2015</v>
      </c>
      <c r="E370" s="92">
        <v>1250856</v>
      </c>
      <c r="F370" s="27">
        <v>40714</v>
      </c>
      <c r="G370" s="94">
        <v>42053</v>
      </c>
      <c r="H370" s="15" t="s">
        <v>1138</v>
      </c>
      <c r="I370" s="14" t="s">
        <v>1010</v>
      </c>
      <c r="J370" s="14" t="s">
        <v>103</v>
      </c>
      <c r="K370" s="15" t="s">
        <v>1149</v>
      </c>
      <c r="L370" s="9" t="s">
        <v>1012</v>
      </c>
      <c r="M370" s="30">
        <v>1000</v>
      </c>
      <c r="N370" s="16">
        <v>15000</v>
      </c>
      <c r="O370" s="16">
        <v>12500</v>
      </c>
      <c r="P370" s="77">
        <f t="shared" si="125"/>
        <v>6.666666666666667</v>
      </c>
      <c r="Q370" s="17">
        <v>2.4305555555555556E-2</v>
      </c>
      <c r="R370" s="17">
        <v>2.0833333333333332E-2</v>
      </c>
      <c r="S370" s="42" t="s">
        <v>1011</v>
      </c>
      <c r="T370" s="242" t="s">
        <v>45</v>
      </c>
      <c r="U370" s="10" t="str">
        <f t="shared" si="105"/>
        <v>B</v>
      </c>
      <c r="V370" s="11" t="str">
        <f>VLOOKUP(T370,Codes!A$9:B$52,2,FALSE)</f>
        <v>Déformation lors du passage sur machine.</v>
      </c>
      <c r="W370" s="11"/>
      <c r="X370" s="11"/>
      <c r="Y370" s="11"/>
      <c r="Z370" s="11"/>
      <c r="AA370" s="81">
        <v>3</v>
      </c>
      <c r="AB370" s="37" t="str">
        <f t="shared" si="119"/>
        <v>fort</v>
      </c>
      <c r="AC370" s="37" t="str">
        <f t="shared" si="122"/>
        <v>fort</v>
      </c>
      <c r="AD370" s="37" t="str">
        <f t="shared" si="126"/>
        <v>Fort</v>
      </c>
      <c r="AE370" s="98" t="str">
        <f t="shared" si="127"/>
        <v>5</v>
      </c>
      <c r="AF370" s="261">
        <f t="shared" si="113"/>
        <v>1</v>
      </c>
      <c r="AG370" s="250" t="str">
        <f t="shared" si="111"/>
        <v>20151250856B5</v>
      </c>
      <c r="AH370" s="38" t="str">
        <f t="shared" si="115"/>
        <v>Action cloturée</v>
      </c>
      <c r="AI370" s="29"/>
      <c r="AJ370" s="18">
        <v>42265</v>
      </c>
      <c r="AK370" s="95" t="s">
        <v>284</v>
      </c>
      <c r="AL370" s="18">
        <v>42307</v>
      </c>
      <c r="AM370" s="31">
        <f t="shared" si="116"/>
        <v>31</v>
      </c>
      <c r="AN370" s="31"/>
      <c r="AP370" s="31" t="e">
        <f>COUNTIF(#REF!,FALSE)</f>
        <v>#REF!</v>
      </c>
      <c r="AQ370">
        <f t="shared" si="114"/>
        <v>1</v>
      </c>
    </row>
    <row r="371" spans="1:43" ht="22.9" customHeight="1">
      <c r="A371" s="13">
        <v>190</v>
      </c>
      <c r="B371" s="6">
        <v>42265</v>
      </c>
      <c r="C371" s="7">
        <f t="shared" si="107"/>
        <v>9</v>
      </c>
      <c r="D371" s="7">
        <f t="shared" si="106"/>
        <v>2015</v>
      </c>
      <c r="E371" s="92">
        <v>1079183</v>
      </c>
      <c r="F371" s="27">
        <v>41305</v>
      </c>
      <c r="G371" s="94"/>
      <c r="H371" s="15" t="s">
        <v>1648</v>
      </c>
      <c r="I371" s="14" t="s">
        <v>44</v>
      </c>
      <c r="J371" s="14" t="s">
        <v>103</v>
      </c>
      <c r="K371" s="15" t="s">
        <v>1013</v>
      </c>
      <c r="L371" s="9" t="s">
        <v>1014</v>
      </c>
      <c r="M371" s="30">
        <v>50000</v>
      </c>
      <c r="N371" s="16">
        <v>50000</v>
      </c>
      <c r="O371" s="16">
        <v>50000</v>
      </c>
      <c r="P371" s="77">
        <f t="shared" si="125"/>
        <v>100</v>
      </c>
      <c r="Q371" s="17">
        <v>3.125E-2</v>
      </c>
      <c r="R371" s="17">
        <v>3.4722222222222224E-2</v>
      </c>
      <c r="S371" s="42" t="s">
        <v>1015</v>
      </c>
      <c r="T371" s="242" t="s">
        <v>123</v>
      </c>
      <c r="U371" s="10" t="str">
        <f t="shared" si="105"/>
        <v>A</v>
      </c>
      <c r="V371" s="11" t="str">
        <f>VLOOKUP(T371,Codes!A$9:B$52,2,FALSE)</f>
        <v>Défaut carte visuel.</v>
      </c>
      <c r="W371" s="11"/>
      <c r="X371" s="11"/>
      <c r="Y371" s="11"/>
      <c r="Z371" s="11"/>
      <c r="AA371" s="81">
        <v>2</v>
      </c>
      <c r="AB371" s="37" t="str">
        <f t="shared" si="119"/>
        <v>faible</v>
      </c>
      <c r="AC371" s="37" t="str">
        <f t="shared" si="122"/>
        <v>fort</v>
      </c>
      <c r="AD371" s="37" t="str">
        <f t="shared" si="126"/>
        <v>Faible</v>
      </c>
      <c r="AE371" s="98" t="str">
        <f t="shared" si="127"/>
        <v>2</v>
      </c>
      <c r="AF371" s="261">
        <f t="shared" si="113"/>
        <v>1</v>
      </c>
      <c r="AG371" s="250" t="str">
        <f t="shared" si="111"/>
        <v>20151079183A10</v>
      </c>
      <c r="AH371" s="38" t="str">
        <f t="shared" si="115"/>
        <v>Action cloturée</v>
      </c>
      <c r="AI371" s="29" t="s">
        <v>1016</v>
      </c>
      <c r="AJ371" s="18">
        <v>42265</v>
      </c>
      <c r="AK371" s="95" t="s">
        <v>1017</v>
      </c>
      <c r="AL371" s="18">
        <v>42307</v>
      </c>
      <c r="AM371" s="31">
        <f t="shared" si="116"/>
        <v>31</v>
      </c>
      <c r="AN371" s="31"/>
      <c r="AP371" s="31" t="e">
        <f>COUNTIF(#REF!,FALSE)</f>
        <v>#REF!</v>
      </c>
      <c r="AQ371">
        <f t="shared" si="114"/>
        <v>1</v>
      </c>
    </row>
    <row r="372" spans="1:43" ht="34.15" customHeight="1">
      <c r="A372" s="13">
        <v>191</v>
      </c>
      <c r="B372" s="6">
        <v>42257</v>
      </c>
      <c r="C372" s="7">
        <f t="shared" si="107"/>
        <v>9</v>
      </c>
      <c r="D372" s="7">
        <f t="shared" si="106"/>
        <v>2015</v>
      </c>
      <c r="E372" s="92">
        <v>1150634</v>
      </c>
      <c r="F372" s="27">
        <v>41419</v>
      </c>
      <c r="G372" s="94">
        <v>41779</v>
      </c>
      <c r="H372" s="15" t="s">
        <v>1143</v>
      </c>
      <c r="I372" s="15" t="s">
        <v>1245</v>
      </c>
      <c r="J372" s="14" t="s">
        <v>103</v>
      </c>
      <c r="K372" s="15" t="s">
        <v>1018</v>
      </c>
      <c r="L372" s="9" t="s">
        <v>39</v>
      </c>
      <c r="M372" s="30">
        <v>200</v>
      </c>
      <c r="N372" s="16">
        <v>200</v>
      </c>
      <c r="O372" s="16">
        <v>200</v>
      </c>
      <c r="P372" s="77">
        <f t="shared" si="125"/>
        <v>1</v>
      </c>
      <c r="Q372" s="17">
        <v>1.3888888888888888E-2</v>
      </c>
      <c r="R372" s="17">
        <v>1.3888888888888888E-2</v>
      </c>
      <c r="S372" s="42" t="s">
        <v>1019</v>
      </c>
      <c r="T372" s="242" t="s">
        <v>32</v>
      </c>
      <c r="U372" s="10" t="str">
        <f t="shared" si="105"/>
        <v>C</v>
      </c>
      <c r="V372" s="11" t="str">
        <f>VLOOKUP(T372,Codes!A$9:B$52,2,FALSE)</f>
        <v>produit déchiré, abimé dans l'emballage.</v>
      </c>
      <c r="W372" s="11"/>
      <c r="X372" s="11"/>
      <c r="Y372" s="11"/>
      <c r="Z372" s="11"/>
      <c r="AA372" s="81">
        <v>2</v>
      </c>
      <c r="AB372" s="37" t="str">
        <f t="shared" si="119"/>
        <v>faible</v>
      </c>
      <c r="AC372" s="37" t="str">
        <f t="shared" si="122"/>
        <v>faible</v>
      </c>
      <c r="AD372" s="37" t="str">
        <f t="shared" si="126"/>
        <v>Faible</v>
      </c>
      <c r="AE372" s="98" t="str">
        <f t="shared" si="127"/>
        <v>2</v>
      </c>
      <c r="AF372" s="261">
        <f t="shared" si="113"/>
        <v>1</v>
      </c>
      <c r="AG372" s="250" t="str">
        <f t="shared" si="111"/>
        <v>20151150634C7</v>
      </c>
      <c r="AH372" s="38" t="str">
        <f t="shared" si="115"/>
        <v>Action cloturée</v>
      </c>
      <c r="AI372" s="29"/>
      <c r="AJ372" s="18">
        <v>42268</v>
      </c>
      <c r="AK372" s="95" t="s">
        <v>396</v>
      </c>
      <c r="AL372" s="18">
        <v>42271</v>
      </c>
      <c r="AM372" s="31">
        <f t="shared" si="116"/>
        <v>11</v>
      </c>
      <c r="AN372" s="31"/>
      <c r="AP372" s="31" t="e">
        <f>COUNTIF(#REF!,FALSE)</f>
        <v>#REF!</v>
      </c>
      <c r="AQ372">
        <f t="shared" si="114"/>
        <v>1</v>
      </c>
    </row>
    <row r="373" spans="1:43" ht="159.6" customHeight="1">
      <c r="A373" s="13">
        <v>192</v>
      </c>
      <c r="B373" s="6">
        <v>42270</v>
      </c>
      <c r="C373" s="7">
        <f t="shared" si="107"/>
        <v>9</v>
      </c>
      <c r="D373" s="7">
        <f t="shared" si="106"/>
        <v>2015</v>
      </c>
      <c r="E373" s="92">
        <v>1057734</v>
      </c>
      <c r="F373" s="27">
        <v>41382</v>
      </c>
      <c r="G373" s="94">
        <v>42761</v>
      </c>
      <c r="H373" s="15" t="s">
        <v>94</v>
      </c>
      <c r="I373" s="15" t="s">
        <v>410</v>
      </c>
      <c r="J373" s="14" t="s">
        <v>103</v>
      </c>
      <c r="K373" s="15" t="s">
        <v>1022</v>
      </c>
      <c r="L373" s="9" t="s">
        <v>920</v>
      </c>
      <c r="M373" s="30">
        <v>2025</v>
      </c>
      <c r="N373" s="16">
        <v>162000</v>
      </c>
      <c r="O373" s="16">
        <v>153900</v>
      </c>
      <c r="P373" s="77">
        <f t="shared" si="125"/>
        <v>1.25</v>
      </c>
      <c r="Q373" s="17">
        <v>4.1666666666666664E-2</v>
      </c>
      <c r="R373" s="17">
        <v>1.3888888888888888E-2</v>
      </c>
      <c r="S373" s="42" t="s">
        <v>1023</v>
      </c>
      <c r="T373" s="242" t="s">
        <v>25</v>
      </c>
      <c r="U373" s="10" t="str">
        <f t="shared" si="105"/>
        <v>C</v>
      </c>
      <c r="V373" s="11" t="str">
        <f>VLOOKUP(T373,Codes!A$9:B$52,2,FALSE)</f>
        <v>Mauvaise impression sur le produit</v>
      </c>
      <c r="W373" s="11"/>
      <c r="X373" s="11"/>
      <c r="Y373" s="11"/>
      <c r="Z373" s="11"/>
      <c r="AA373" s="81">
        <v>1</v>
      </c>
      <c r="AB373" s="37" t="str">
        <f t="shared" si="119"/>
        <v>faible</v>
      </c>
      <c r="AC373" s="37" t="str">
        <f t="shared" si="122"/>
        <v>faible</v>
      </c>
      <c r="AD373" s="37" t="str">
        <f t="shared" si="126"/>
        <v>Faible</v>
      </c>
      <c r="AE373" s="98" t="str">
        <f t="shared" si="127"/>
        <v>2</v>
      </c>
      <c r="AF373" s="261">
        <f t="shared" si="113"/>
        <v>1</v>
      </c>
      <c r="AG373" s="250" t="str">
        <f t="shared" si="111"/>
        <v>20151057734C9</v>
      </c>
      <c r="AH373" s="38" t="str">
        <f t="shared" si="115"/>
        <v>Action cloturée</v>
      </c>
      <c r="AI373" s="29"/>
      <c r="AJ373" s="18">
        <v>42270</v>
      </c>
      <c r="AK373" s="95" t="s">
        <v>1029</v>
      </c>
      <c r="AL373" s="18">
        <v>42307</v>
      </c>
      <c r="AM373" s="31">
        <f t="shared" si="116"/>
        <v>28</v>
      </c>
      <c r="AN373" s="31"/>
      <c r="AP373" s="31" t="e">
        <f>COUNTIF(#REF!,FALSE)</f>
        <v>#REF!</v>
      </c>
      <c r="AQ373">
        <f t="shared" si="114"/>
        <v>1</v>
      </c>
    </row>
    <row r="374" spans="1:43" ht="34.15" customHeight="1">
      <c r="A374" s="13">
        <v>193</v>
      </c>
      <c r="B374" s="6">
        <v>42275</v>
      </c>
      <c r="C374" s="7">
        <f t="shared" ref="C374:C435" si="128">MONTH(B374)</f>
        <v>9</v>
      </c>
      <c r="D374" s="7">
        <f t="shared" si="106"/>
        <v>2015</v>
      </c>
      <c r="E374" s="92">
        <v>1368987</v>
      </c>
      <c r="F374" s="27">
        <v>41673</v>
      </c>
      <c r="G374" s="94">
        <v>150928</v>
      </c>
      <c r="H374" s="15" t="s">
        <v>1143</v>
      </c>
      <c r="I374" s="14" t="s">
        <v>117</v>
      </c>
      <c r="J374" s="14" t="s">
        <v>103</v>
      </c>
      <c r="K374" s="15"/>
      <c r="L374" s="9" t="s">
        <v>1025</v>
      </c>
      <c r="M374" s="30">
        <v>14400</v>
      </c>
      <c r="N374" s="16">
        <v>14400</v>
      </c>
      <c r="O374" s="16">
        <v>14400</v>
      </c>
      <c r="P374" s="77">
        <f t="shared" si="125"/>
        <v>1</v>
      </c>
      <c r="Q374" s="17">
        <v>2.0833333333333332E-2</v>
      </c>
      <c r="R374" s="17">
        <v>1.3888888888888888E-2</v>
      </c>
      <c r="S374" s="42" t="s">
        <v>1026</v>
      </c>
      <c r="T374" s="242" t="s">
        <v>598</v>
      </c>
      <c r="U374" s="10" t="str">
        <f t="shared" si="105"/>
        <v>C</v>
      </c>
      <c r="V374" s="11" t="str">
        <f>VLOOKUP(T374,Codes!A$9:B$52,2,FALSE)</f>
        <v>Mauvaise ou manque d'information sur la livraison</v>
      </c>
      <c r="W374" s="11"/>
      <c r="X374" s="11"/>
      <c r="Y374" s="11"/>
      <c r="Z374" s="11"/>
      <c r="AA374" s="81">
        <v>1</v>
      </c>
      <c r="AB374" s="37" t="str">
        <f t="shared" si="119"/>
        <v>faible</v>
      </c>
      <c r="AC374" s="37" t="str">
        <f t="shared" si="122"/>
        <v>faible</v>
      </c>
      <c r="AD374" s="37" t="str">
        <f t="shared" si="126"/>
        <v>Faible</v>
      </c>
      <c r="AE374" s="98" t="str">
        <f t="shared" si="127"/>
        <v>2</v>
      </c>
      <c r="AF374" s="261">
        <f t="shared" si="113"/>
        <v>1</v>
      </c>
      <c r="AG374" s="250" t="str">
        <f t="shared" si="111"/>
        <v>20151368987C14</v>
      </c>
      <c r="AH374" s="38" t="str">
        <f t="shared" si="115"/>
        <v>Action cloturée</v>
      </c>
      <c r="AI374" s="29"/>
      <c r="AJ374" s="18">
        <v>42277</v>
      </c>
      <c r="AK374" s="95" t="s">
        <v>1027</v>
      </c>
      <c r="AL374" s="18">
        <v>42307</v>
      </c>
      <c r="AM374" s="31">
        <f t="shared" si="116"/>
        <v>25</v>
      </c>
      <c r="AN374" s="31"/>
      <c r="AP374" s="31" t="e">
        <f>COUNTIF(#REF!,FALSE)</f>
        <v>#REF!</v>
      </c>
      <c r="AQ374">
        <f t="shared" si="114"/>
        <v>1</v>
      </c>
    </row>
    <row r="375" spans="1:43" ht="79.900000000000006" customHeight="1">
      <c r="A375" s="13">
        <v>194</v>
      </c>
      <c r="B375" s="6">
        <v>42277</v>
      </c>
      <c r="C375" s="7">
        <f t="shared" si="128"/>
        <v>9</v>
      </c>
      <c r="D375" s="7">
        <f t="shared" si="106"/>
        <v>2015</v>
      </c>
      <c r="E375" s="92">
        <v>1206732</v>
      </c>
      <c r="F375" s="27">
        <v>41594</v>
      </c>
      <c r="G375" s="94">
        <v>42940</v>
      </c>
      <c r="H375" s="15" t="s">
        <v>1647</v>
      </c>
      <c r="I375" s="14" t="s">
        <v>158</v>
      </c>
      <c r="J375" s="14" t="s">
        <v>103</v>
      </c>
      <c r="K375" s="15"/>
      <c r="L375" s="9" t="s">
        <v>200</v>
      </c>
      <c r="M375" s="30">
        <v>16</v>
      </c>
      <c r="N375" s="16">
        <v>3000</v>
      </c>
      <c r="O375" s="16">
        <v>1574</v>
      </c>
      <c r="P375" s="77">
        <f t="shared" si="125"/>
        <v>0.53333333333333333</v>
      </c>
      <c r="Q375" s="17">
        <v>4.1666666666666664E-2</v>
      </c>
      <c r="R375" s="17">
        <v>1.3888888888888888E-2</v>
      </c>
      <c r="S375" s="42" t="s">
        <v>1359</v>
      </c>
      <c r="T375" s="242" t="s">
        <v>35</v>
      </c>
      <c r="U375" s="10" t="str">
        <f t="shared" si="105"/>
        <v>C</v>
      </c>
      <c r="V375" s="11" t="str">
        <f>VLOOKUP(T375,Codes!A$9:B$52,2,FALSE)</f>
        <v>Les documents d'accompagnement sont doublés</v>
      </c>
      <c r="W375" s="11"/>
      <c r="X375" s="11"/>
      <c r="Y375" s="11"/>
      <c r="Z375" s="11"/>
      <c r="AA375" s="81">
        <v>3</v>
      </c>
      <c r="AB375" s="37" t="str">
        <f t="shared" si="119"/>
        <v>fort</v>
      </c>
      <c r="AC375" s="37" t="str">
        <f t="shared" si="122"/>
        <v>faible</v>
      </c>
      <c r="AD375" s="37" t="str">
        <f t="shared" si="126"/>
        <v>Fort</v>
      </c>
      <c r="AE375" s="98" t="str">
        <f t="shared" si="127"/>
        <v>5</v>
      </c>
      <c r="AF375" s="261">
        <f t="shared" si="113"/>
        <v>5</v>
      </c>
      <c r="AG375" s="250" t="str">
        <f t="shared" si="111"/>
        <v>20151206732C6</v>
      </c>
      <c r="AH375" s="38" t="str">
        <f t="shared" si="115"/>
        <v>Action cloturée</v>
      </c>
      <c r="AI375" s="29"/>
      <c r="AJ375" s="18">
        <v>42277</v>
      </c>
      <c r="AK375" s="95" t="s">
        <v>1028</v>
      </c>
      <c r="AL375" s="18">
        <v>42307</v>
      </c>
      <c r="AM375" s="31">
        <f t="shared" si="116"/>
        <v>23</v>
      </c>
      <c r="AN375" s="31"/>
      <c r="AP375" s="31" t="e">
        <f>COUNTIF(#REF!,FALSE)</f>
        <v>#REF!</v>
      </c>
      <c r="AQ375">
        <f t="shared" si="114"/>
        <v>5</v>
      </c>
    </row>
    <row r="376" spans="1:43" ht="22.9" customHeight="1">
      <c r="A376" s="13">
        <v>195</v>
      </c>
      <c r="B376" s="6">
        <v>42277</v>
      </c>
      <c r="C376" s="7">
        <f t="shared" si="128"/>
        <v>9</v>
      </c>
      <c r="D376" s="7">
        <f t="shared" si="106"/>
        <v>2015</v>
      </c>
      <c r="E376" s="92">
        <v>1407432</v>
      </c>
      <c r="F376" s="27">
        <v>41741</v>
      </c>
      <c r="G376" s="94">
        <v>150930</v>
      </c>
      <c r="H376" s="15" t="s">
        <v>1143</v>
      </c>
      <c r="I376" s="15" t="s">
        <v>1643</v>
      </c>
      <c r="J376" s="14" t="s">
        <v>103</v>
      </c>
      <c r="K376" s="15" t="s">
        <v>525</v>
      </c>
      <c r="L376" s="9" t="s">
        <v>970</v>
      </c>
      <c r="M376" s="30">
        <v>205500</v>
      </c>
      <c r="N376" s="16">
        <v>250500</v>
      </c>
      <c r="O376" s="16">
        <v>250500</v>
      </c>
      <c r="P376" s="77">
        <f t="shared" si="125"/>
        <v>1</v>
      </c>
      <c r="Q376" s="17">
        <v>1.3888888888888888E-2</v>
      </c>
      <c r="R376" s="17">
        <v>1.3888888888888888E-2</v>
      </c>
      <c r="S376" s="42" t="s">
        <v>1030</v>
      </c>
      <c r="T376" s="242" t="s">
        <v>26</v>
      </c>
      <c r="U376" s="10" t="str">
        <f t="shared" si="105"/>
        <v>C</v>
      </c>
      <c r="V376" s="11" t="str">
        <f>VLOOKUP(T376,Codes!A$9:B$52,2,FALSE)</f>
        <v>Conditionnement inadapté</v>
      </c>
      <c r="W376" s="11"/>
      <c r="X376" s="11"/>
      <c r="Y376" s="11"/>
      <c r="Z376" s="11"/>
      <c r="AA376" s="81">
        <v>1</v>
      </c>
      <c r="AB376" s="37" t="str">
        <f t="shared" si="119"/>
        <v>faible</v>
      </c>
      <c r="AC376" s="37" t="str">
        <f t="shared" si="122"/>
        <v>faible</v>
      </c>
      <c r="AD376" s="37" t="str">
        <f t="shared" si="126"/>
        <v>Faible</v>
      </c>
      <c r="AE376" s="98" t="str">
        <f t="shared" si="127"/>
        <v>2</v>
      </c>
      <c r="AF376" s="261">
        <f t="shared" si="113"/>
        <v>2</v>
      </c>
      <c r="AG376" s="250" t="str">
        <f t="shared" si="111"/>
        <v>20151407432C8</v>
      </c>
      <c r="AH376" s="38" t="str">
        <f t="shared" si="115"/>
        <v>Action cloturée</v>
      </c>
      <c r="AI376" s="29"/>
      <c r="AJ376" s="18">
        <v>42278</v>
      </c>
      <c r="AK376" s="95" t="s">
        <v>745</v>
      </c>
      <c r="AL376" s="18">
        <v>42307</v>
      </c>
      <c r="AM376" s="31">
        <f t="shared" si="116"/>
        <v>23</v>
      </c>
      <c r="AN376" s="31"/>
      <c r="AP376" s="31" t="e">
        <f>COUNTIF(#REF!,FALSE)</f>
        <v>#REF!</v>
      </c>
      <c r="AQ376">
        <f t="shared" si="114"/>
        <v>2</v>
      </c>
    </row>
    <row r="377" spans="1:43" ht="22.9" customHeight="1">
      <c r="A377" s="13">
        <v>196</v>
      </c>
      <c r="B377" s="6">
        <v>42277</v>
      </c>
      <c r="C377" s="7">
        <f t="shared" si="128"/>
        <v>9</v>
      </c>
      <c r="D377" s="7">
        <f t="shared" si="106"/>
        <v>2015</v>
      </c>
      <c r="E377" s="92">
        <v>1407433</v>
      </c>
      <c r="F377" s="27">
        <v>41740</v>
      </c>
      <c r="G377" s="94">
        <v>150930</v>
      </c>
      <c r="H377" s="15" t="s">
        <v>1143</v>
      </c>
      <c r="I377" s="15" t="s">
        <v>1643</v>
      </c>
      <c r="J377" s="14" t="s">
        <v>103</v>
      </c>
      <c r="K377" s="15" t="s">
        <v>525</v>
      </c>
      <c r="L377" s="9" t="s">
        <v>968</v>
      </c>
      <c r="M377" s="30">
        <v>904250</v>
      </c>
      <c r="N377" s="16">
        <v>904250</v>
      </c>
      <c r="O377" s="16">
        <v>904250</v>
      </c>
      <c r="P377" s="77">
        <f t="shared" si="125"/>
        <v>1</v>
      </c>
      <c r="Q377" s="17">
        <v>1.3888888888888888E-2</v>
      </c>
      <c r="R377" s="17">
        <v>1.3888888888888888E-2</v>
      </c>
      <c r="S377" s="42" t="s">
        <v>1031</v>
      </c>
      <c r="T377" s="242" t="s">
        <v>26</v>
      </c>
      <c r="U377" s="10" t="str">
        <f t="shared" si="105"/>
        <v>C</v>
      </c>
      <c r="V377" s="11" t="str">
        <f>VLOOKUP(T377,Codes!A$9:B$52,2,FALSE)</f>
        <v>Conditionnement inadapté</v>
      </c>
      <c r="W377" s="11"/>
      <c r="X377" s="11"/>
      <c r="Y377" s="11"/>
      <c r="Z377" s="11"/>
      <c r="AA377" s="81">
        <v>1</v>
      </c>
      <c r="AB377" s="37" t="str">
        <f t="shared" si="119"/>
        <v>faible</v>
      </c>
      <c r="AC377" s="37" t="str">
        <f t="shared" si="122"/>
        <v>faible</v>
      </c>
      <c r="AD377" s="37" t="str">
        <f t="shared" si="126"/>
        <v>Faible</v>
      </c>
      <c r="AE377" s="98" t="str">
        <f t="shared" si="127"/>
        <v>2</v>
      </c>
      <c r="AF377" s="261">
        <f t="shared" si="113"/>
        <v>5</v>
      </c>
      <c r="AG377" s="250" t="str">
        <f t="shared" si="111"/>
        <v>20151407433C8</v>
      </c>
      <c r="AH377" s="38" t="str">
        <f t="shared" si="115"/>
        <v>Action cloturée</v>
      </c>
      <c r="AI377" s="29"/>
      <c r="AJ377" s="18">
        <v>42278</v>
      </c>
      <c r="AK377" s="95" t="s">
        <v>745</v>
      </c>
      <c r="AL377" s="18">
        <v>42307</v>
      </c>
      <c r="AM377" s="31">
        <f t="shared" si="116"/>
        <v>23</v>
      </c>
      <c r="AN377" s="31"/>
      <c r="AP377" s="31" t="e">
        <f>COUNTIF(#REF!,FALSE)</f>
        <v>#REF!</v>
      </c>
      <c r="AQ377">
        <f t="shared" si="114"/>
        <v>5</v>
      </c>
    </row>
    <row r="378" spans="1:43" ht="72">
      <c r="A378" s="13">
        <v>197</v>
      </c>
      <c r="B378" s="6">
        <v>42279</v>
      </c>
      <c r="C378" s="7">
        <f t="shared" si="128"/>
        <v>10</v>
      </c>
      <c r="D378" s="7">
        <f t="shared" si="106"/>
        <v>2015</v>
      </c>
      <c r="E378" s="92">
        <v>1189836</v>
      </c>
      <c r="F378" s="27">
        <v>37311</v>
      </c>
      <c r="G378" s="94">
        <v>38974</v>
      </c>
      <c r="H378" s="15" t="s">
        <v>46</v>
      </c>
      <c r="I378" s="14" t="s">
        <v>44</v>
      </c>
      <c r="J378" s="14" t="s">
        <v>90</v>
      </c>
      <c r="K378" s="15" t="s">
        <v>812</v>
      </c>
      <c r="L378" s="9" t="s">
        <v>911</v>
      </c>
      <c r="M378" s="30">
        <v>554</v>
      </c>
      <c r="N378" s="16">
        <v>3000</v>
      </c>
      <c r="O378" s="16">
        <v>2446</v>
      </c>
      <c r="P378" s="77">
        <f t="shared" si="125"/>
        <v>18.466666666666665</v>
      </c>
      <c r="Q378" s="17">
        <v>1.3888888888888888E-2</v>
      </c>
      <c r="R378" s="17">
        <v>1.3888888888888888E-2</v>
      </c>
      <c r="S378" s="42" t="s">
        <v>1032</v>
      </c>
      <c r="T378" s="242" t="s">
        <v>28</v>
      </c>
      <c r="U378" s="10" t="str">
        <f t="shared" si="105"/>
        <v>B</v>
      </c>
      <c r="V378" s="11" t="str">
        <f>VLOOKUP(T378,Codes!A$9:B$52,2,FALSE)</f>
        <v>Produit inadapté au processus</v>
      </c>
      <c r="W378" s="11"/>
      <c r="X378" s="11"/>
      <c r="Y378" s="11"/>
      <c r="Z378" s="11"/>
      <c r="AA378" s="81">
        <v>3</v>
      </c>
      <c r="AB378" s="37" t="str">
        <f t="shared" si="119"/>
        <v>fort</v>
      </c>
      <c r="AC378" s="37" t="str">
        <f t="shared" si="122"/>
        <v>fort</v>
      </c>
      <c r="AD378" s="37" t="str">
        <f t="shared" si="126"/>
        <v>Fort</v>
      </c>
      <c r="AE378" s="98" t="str">
        <f t="shared" si="127"/>
        <v>5</v>
      </c>
      <c r="AF378" s="261">
        <f t="shared" si="113"/>
        <v>1</v>
      </c>
      <c r="AG378" s="250" t="str">
        <f t="shared" si="111"/>
        <v>20151189836B2</v>
      </c>
      <c r="AH378" s="38" t="str">
        <f t="shared" si="115"/>
        <v>Action cloturée</v>
      </c>
      <c r="AI378" s="29"/>
      <c r="AJ378" s="18">
        <v>42279</v>
      </c>
      <c r="AK378" s="96" t="s">
        <v>1360</v>
      </c>
      <c r="AL378" s="18">
        <v>42307</v>
      </c>
      <c r="AM378" s="31">
        <f t="shared" si="116"/>
        <v>21</v>
      </c>
      <c r="AN378" s="31"/>
      <c r="AP378" s="31" t="e">
        <f>COUNTIF(#REF!,FALSE)</f>
        <v>#REF!</v>
      </c>
      <c r="AQ378">
        <f t="shared" si="114"/>
        <v>1</v>
      </c>
    </row>
    <row r="379" spans="1:43" ht="22.9" customHeight="1">
      <c r="A379" s="13">
        <v>198</v>
      </c>
      <c r="B379" s="6">
        <v>42281</v>
      </c>
      <c r="C379" s="7">
        <f t="shared" si="128"/>
        <v>10</v>
      </c>
      <c r="D379" s="7">
        <f t="shared" si="106"/>
        <v>2015</v>
      </c>
      <c r="E379" s="92">
        <v>1058714</v>
      </c>
      <c r="F379" s="27">
        <v>41449</v>
      </c>
      <c r="G379" s="94">
        <v>42803</v>
      </c>
      <c r="H379" s="15" t="s">
        <v>1647</v>
      </c>
      <c r="I379" s="15" t="s">
        <v>23</v>
      </c>
      <c r="J379" s="14" t="s">
        <v>103</v>
      </c>
      <c r="K379" s="15"/>
      <c r="L379" s="9" t="s">
        <v>1033</v>
      </c>
      <c r="M379" s="30">
        <v>160</v>
      </c>
      <c r="N379" s="16">
        <v>2860</v>
      </c>
      <c r="O379" s="16">
        <v>620</v>
      </c>
      <c r="P379" s="77">
        <f t="shared" si="125"/>
        <v>1</v>
      </c>
      <c r="Q379" s="17">
        <v>1.3888888888888888E-2</v>
      </c>
      <c r="R379" s="17">
        <v>1.3888888888888888E-2</v>
      </c>
      <c r="S379" s="42" t="s">
        <v>1034</v>
      </c>
      <c r="T379" s="242" t="s">
        <v>27</v>
      </c>
      <c r="U379" s="10" t="str">
        <f t="shared" si="105"/>
        <v>C</v>
      </c>
      <c r="V379" s="11" t="str">
        <f>VLOOKUP(T379,Codes!A$9:B$52,2,FALSE)</f>
        <v>Manque tout ou partie des documents.</v>
      </c>
      <c r="W379" s="11"/>
      <c r="X379" s="11"/>
      <c r="Y379" s="11"/>
      <c r="Z379" s="11"/>
      <c r="AA379" s="81">
        <v>1</v>
      </c>
      <c r="AB379" s="37" t="str">
        <f t="shared" si="119"/>
        <v>faible</v>
      </c>
      <c r="AC379" s="37" t="str">
        <f t="shared" si="122"/>
        <v>faible</v>
      </c>
      <c r="AD379" s="37" t="str">
        <f t="shared" si="126"/>
        <v>Faible</v>
      </c>
      <c r="AE379" s="98" t="str">
        <f t="shared" si="127"/>
        <v>2</v>
      </c>
      <c r="AF379" s="261">
        <f t="shared" si="113"/>
        <v>1</v>
      </c>
      <c r="AG379" s="250" t="str">
        <f t="shared" si="111"/>
        <v>20151058714C10</v>
      </c>
      <c r="AH379" s="38" t="str">
        <f t="shared" si="115"/>
        <v>Action cloturée</v>
      </c>
      <c r="AI379" s="29"/>
      <c r="AJ379" s="18">
        <v>42282</v>
      </c>
      <c r="AK379" s="95" t="s">
        <v>396</v>
      </c>
      <c r="AL379" s="18">
        <v>42307</v>
      </c>
      <c r="AM379" s="31">
        <f t="shared" si="116"/>
        <v>20</v>
      </c>
      <c r="AN379" s="31"/>
      <c r="AP379" s="31" t="e">
        <f>COUNTIF(#REF!,FALSE)</f>
        <v>#REF!</v>
      </c>
      <c r="AQ379">
        <f t="shared" si="114"/>
        <v>1</v>
      </c>
    </row>
    <row r="380" spans="1:43" ht="195.75" customHeight="1">
      <c r="A380" s="13">
        <v>199</v>
      </c>
      <c r="B380" s="6">
        <v>42284</v>
      </c>
      <c r="C380" s="7">
        <f t="shared" si="128"/>
        <v>10</v>
      </c>
      <c r="D380" s="7">
        <f t="shared" si="106"/>
        <v>2015</v>
      </c>
      <c r="E380" s="92">
        <v>1117257</v>
      </c>
      <c r="F380" s="27">
        <v>8480</v>
      </c>
      <c r="G380" s="94" t="s">
        <v>1035</v>
      </c>
      <c r="H380" s="15" t="s">
        <v>46</v>
      </c>
      <c r="I380" s="14" t="s">
        <v>44</v>
      </c>
      <c r="J380" s="14" t="s">
        <v>90</v>
      </c>
      <c r="K380" s="15" t="s">
        <v>118</v>
      </c>
      <c r="L380" s="9" t="s">
        <v>814</v>
      </c>
      <c r="M380" s="30">
        <v>11</v>
      </c>
      <c r="N380" s="16">
        <v>80000</v>
      </c>
      <c r="O380" s="16">
        <v>5123</v>
      </c>
      <c r="P380" s="77">
        <f t="shared" si="125"/>
        <v>1.375E-2</v>
      </c>
      <c r="Q380" s="17">
        <v>6.9444444444444441E-3</v>
      </c>
      <c r="R380" s="17">
        <v>4.1666666666666664E-2</v>
      </c>
      <c r="S380" s="42" t="s">
        <v>1036</v>
      </c>
      <c r="T380" s="242" t="s">
        <v>38</v>
      </c>
      <c r="U380" s="10" t="str">
        <f t="shared" si="105"/>
        <v>A</v>
      </c>
      <c r="V380" s="11" t="str">
        <f>VLOOKUP(T380,Codes!A$9:B$52,2,FALSE)</f>
        <v>Produit inadapté au processus (tension ruban, etc…)</v>
      </c>
      <c r="W380" s="11"/>
      <c r="X380" s="11"/>
      <c r="Y380" s="11"/>
      <c r="Z380" s="11"/>
      <c r="AA380" s="81">
        <v>2</v>
      </c>
      <c r="AB380" s="37" t="str">
        <f t="shared" si="119"/>
        <v>faible</v>
      </c>
      <c r="AC380" s="37" t="str">
        <f t="shared" si="122"/>
        <v>faible</v>
      </c>
      <c r="AD380" s="37" t="str">
        <f t="shared" ref="AD380:AD419" si="129">IF(AND(AB380="Faible",AC380="Faible"),"Faible",IF(AND(AB380="Faible",AC380="Faible"),"Fort",IF(AND(AB380="Faible",AC380="Fort"),"Faible",IF(AND(AB380="Faible",AC380="Fort"),"Fort",IF(AND(AB380="Fort",AC380="Faible"),"Fort",IF(AND(AB380="Fort",AC380="Faible"),"Fort",IF(AND(AB380="Fort",AC380="Fort"),"Fort","Fort")))))))</f>
        <v>Faible</v>
      </c>
      <c r="AE380" s="98" t="str">
        <f t="shared" ref="AE380:AE415" si="130">IF(AD380="Faible", "2", IF(AD380="Fort","5"))</f>
        <v>2</v>
      </c>
      <c r="AF380" s="261">
        <f t="shared" si="113"/>
        <v>1</v>
      </c>
      <c r="AG380" s="250" t="str">
        <f t="shared" si="111"/>
        <v>20151117257A8</v>
      </c>
      <c r="AH380" s="38" t="str">
        <f t="shared" si="115"/>
        <v>Action cloturée</v>
      </c>
      <c r="AI380" s="29" t="s">
        <v>914</v>
      </c>
      <c r="AJ380" s="18">
        <v>42284</v>
      </c>
      <c r="AK380" s="95" t="s">
        <v>1361</v>
      </c>
      <c r="AL380" s="18">
        <v>42307</v>
      </c>
      <c r="AM380" s="31">
        <f t="shared" si="116"/>
        <v>18</v>
      </c>
      <c r="AN380" s="31"/>
      <c r="AP380" s="31" t="e">
        <f>COUNTIF(#REF!,FALSE)</f>
        <v>#REF!</v>
      </c>
      <c r="AQ380">
        <f t="shared" si="114"/>
        <v>1</v>
      </c>
    </row>
    <row r="381" spans="1:43" ht="165" customHeight="1">
      <c r="A381" s="13">
        <v>200</v>
      </c>
      <c r="B381" s="6">
        <v>42284</v>
      </c>
      <c r="C381" s="7">
        <f t="shared" si="128"/>
        <v>10</v>
      </c>
      <c r="D381" s="7">
        <f t="shared" si="106"/>
        <v>2015</v>
      </c>
      <c r="E381" s="92">
        <v>1058481</v>
      </c>
      <c r="F381" s="27">
        <v>39914</v>
      </c>
      <c r="G381" s="94">
        <v>42281</v>
      </c>
      <c r="H381" s="15" t="s">
        <v>1647</v>
      </c>
      <c r="I381" s="14" t="s">
        <v>91</v>
      </c>
      <c r="J381" s="14" t="s">
        <v>90</v>
      </c>
      <c r="K381" s="15" t="s">
        <v>258</v>
      </c>
      <c r="L381" s="9" t="s">
        <v>171</v>
      </c>
      <c r="M381" s="30">
        <v>2000</v>
      </c>
      <c r="N381" s="16">
        <v>1000000</v>
      </c>
      <c r="O381" s="16">
        <v>557000</v>
      </c>
      <c r="P381" s="77">
        <f t="shared" si="125"/>
        <v>0.2</v>
      </c>
      <c r="Q381" s="17">
        <v>2.0833333333333332E-2</v>
      </c>
      <c r="R381" s="17">
        <v>3.4722222222222224E-2</v>
      </c>
      <c r="S381" s="42" t="s">
        <v>1037</v>
      </c>
      <c r="T381" s="242" t="s">
        <v>38</v>
      </c>
      <c r="U381" s="10" t="str">
        <f t="shared" si="105"/>
        <v>A</v>
      </c>
      <c r="V381" s="11" t="str">
        <f>VLOOKUP(T381,Codes!A$9:B$52,2,FALSE)</f>
        <v>Produit inadapté au processus (tension ruban, etc…)</v>
      </c>
      <c r="W381" s="11"/>
      <c r="X381" s="11"/>
      <c r="Y381" s="11"/>
      <c r="Z381" s="11"/>
      <c r="AA381" s="81">
        <v>1</v>
      </c>
      <c r="AB381" s="37" t="str">
        <f t="shared" si="119"/>
        <v>faible</v>
      </c>
      <c r="AC381" s="37" t="str">
        <f t="shared" si="122"/>
        <v>faible</v>
      </c>
      <c r="AD381" s="37" t="str">
        <f t="shared" si="129"/>
        <v>Faible</v>
      </c>
      <c r="AE381" s="98" t="str">
        <f t="shared" si="130"/>
        <v>2</v>
      </c>
      <c r="AF381" s="261">
        <f t="shared" si="113"/>
        <v>6</v>
      </c>
      <c r="AG381" s="250" t="str">
        <f t="shared" si="111"/>
        <v>20151058481A8</v>
      </c>
      <c r="AH381" s="38" t="str">
        <f t="shared" si="115"/>
        <v>Action cloturée</v>
      </c>
      <c r="AI381" s="29"/>
      <c r="AJ381" s="18">
        <v>42285</v>
      </c>
      <c r="AK381" s="95" t="s">
        <v>1038</v>
      </c>
      <c r="AL381" s="18">
        <v>42307</v>
      </c>
      <c r="AM381" s="31">
        <f t="shared" si="116"/>
        <v>18</v>
      </c>
      <c r="AN381" s="31"/>
      <c r="AP381" s="31" t="e">
        <f>COUNTIF(#REF!,FALSE)</f>
        <v>#REF!</v>
      </c>
      <c r="AQ381">
        <f t="shared" si="114"/>
        <v>6</v>
      </c>
    </row>
    <row r="382" spans="1:43" ht="57" customHeight="1">
      <c r="A382" s="13">
        <v>201</v>
      </c>
      <c r="B382" s="6">
        <v>42286</v>
      </c>
      <c r="C382" s="7">
        <f t="shared" si="128"/>
        <v>10</v>
      </c>
      <c r="D382" s="7">
        <f t="shared" si="106"/>
        <v>2015</v>
      </c>
      <c r="E382" s="92">
        <v>1091058</v>
      </c>
      <c r="F382" s="27">
        <v>38241</v>
      </c>
      <c r="G382" s="94">
        <v>40192</v>
      </c>
      <c r="H382" s="15" t="s">
        <v>94</v>
      </c>
      <c r="I382" s="14" t="s">
        <v>276</v>
      </c>
      <c r="J382" s="14" t="s">
        <v>90</v>
      </c>
      <c r="K382" s="15" t="s">
        <v>765</v>
      </c>
      <c r="L382" s="9" t="s">
        <v>766</v>
      </c>
      <c r="M382" s="30">
        <v>434</v>
      </c>
      <c r="N382" s="16">
        <v>515000</v>
      </c>
      <c r="O382" s="16">
        <v>186000</v>
      </c>
      <c r="P382" s="77">
        <f t="shared" si="125"/>
        <v>8.4271844660194176E-2</v>
      </c>
      <c r="Q382" s="17">
        <v>4.1666666666666664E-2</v>
      </c>
      <c r="R382" s="17">
        <v>3.4722222222222224E-2</v>
      </c>
      <c r="S382" s="42" t="s">
        <v>1039</v>
      </c>
      <c r="T382" s="242" t="s">
        <v>25</v>
      </c>
      <c r="U382" s="10" t="str">
        <f t="shared" si="105"/>
        <v>C</v>
      </c>
      <c r="V382" s="11" t="str">
        <f>VLOOKUP(T382,Codes!A$9:B$52,2,FALSE)</f>
        <v>Mauvaise impression sur le produit</v>
      </c>
      <c r="W382" s="11"/>
      <c r="X382" s="11"/>
      <c r="Y382" s="11"/>
      <c r="Z382" s="11"/>
      <c r="AA382" s="81">
        <v>1</v>
      </c>
      <c r="AB382" s="37" t="str">
        <f t="shared" si="119"/>
        <v>faible</v>
      </c>
      <c r="AC382" s="37" t="str">
        <f t="shared" si="122"/>
        <v>faible</v>
      </c>
      <c r="AD382" s="37" t="str">
        <f t="shared" si="129"/>
        <v>Faible</v>
      </c>
      <c r="AE382" s="98" t="str">
        <f t="shared" si="130"/>
        <v>2</v>
      </c>
      <c r="AF382" s="261">
        <f t="shared" si="113"/>
        <v>2</v>
      </c>
      <c r="AG382" s="250" t="str">
        <f t="shared" si="111"/>
        <v>20151091058C9</v>
      </c>
      <c r="AH382" s="38" t="str">
        <f t="shared" si="115"/>
        <v>Action cloturée</v>
      </c>
      <c r="AI382" s="29"/>
      <c r="AJ382" s="18">
        <v>42286</v>
      </c>
      <c r="AK382" s="95" t="s">
        <v>1362</v>
      </c>
      <c r="AL382" s="18">
        <v>42307</v>
      </c>
      <c r="AM382" s="31">
        <f t="shared" si="116"/>
        <v>16</v>
      </c>
      <c r="AN382" s="31"/>
      <c r="AP382" s="31" t="e">
        <f>COUNTIF(#REF!,FALSE)</f>
        <v>#REF!</v>
      </c>
      <c r="AQ382">
        <f t="shared" si="114"/>
        <v>2</v>
      </c>
    </row>
    <row r="383" spans="1:43" ht="102.6" customHeight="1">
      <c r="A383" s="13">
        <v>202</v>
      </c>
      <c r="B383" s="6">
        <v>42286</v>
      </c>
      <c r="C383" s="7">
        <f t="shared" si="128"/>
        <v>10</v>
      </c>
      <c r="D383" s="7">
        <f t="shared" si="106"/>
        <v>2015</v>
      </c>
      <c r="E383" s="92">
        <v>1058481</v>
      </c>
      <c r="F383" s="27">
        <v>39914</v>
      </c>
      <c r="G383" s="94">
        <v>42281</v>
      </c>
      <c r="H383" s="15" t="s">
        <v>1647</v>
      </c>
      <c r="I383" s="14" t="s">
        <v>91</v>
      </c>
      <c r="J383" s="14" t="s">
        <v>90</v>
      </c>
      <c r="K383" s="15" t="s">
        <v>258</v>
      </c>
      <c r="L383" s="9" t="s">
        <v>171</v>
      </c>
      <c r="M383" s="30">
        <v>1829</v>
      </c>
      <c r="N383" s="16">
        <v>1000000</v>
      </c>
      <c r="O383" s="16">
        <v>491000</v>
      </c>
      <c r="P383" s="77">
        <f t="shared" si="125"/>
        <v>0.18290000000000001</v>
      </c>
      <c r="Q383" s="17">
        <v>2.0833333333333332E-2</v>
      </c>
      <c r="R383" s="17">
        <v>1.3888888888888888E-2</v>
      </c>
      <c r="S383" s="42" t="s">
        <v>1037</v>
      </c>
      <c r="T383" s="242" t="s">
        <v>38</v>
      </c>
      <c r="U383" s="10" t="str">
        <f t="shared" ref="U383:U408" si="131">+LEFT(T383,1)</f>
        <v>A</v>
      </c>
      <c r="V383" s="11" t="str">
        <f>VLOOKUP(T383,Codes!A$9:B$52,2,FALSE)</f>
        <v>Produit inadapté au processus (tension ruban, etc…)</v>
      </c>
      <c r="W383" s="11"/>
      <c r="X383" s="11"/>
      <c r="Y383" s="11"/>
      <c r="Z383" s="11"/>
      <c r="AA383" s="81">
        <v>1</v>
      </c>
      <c r="AB383" s="37" t="str">
        <f t="shared" si="119"/>
        <v>faible</v>
      </c>
      <c r="AC383" s="37" t="str">
        <f t="shared" si="122"/>
        <v>faible</v>
      </c>
      <c r="AD383" s="37" t="str">
        <f t="shared" si="129"/>
        <v>Faible</v>
      </c>
      <c r="AE383" s="98" t="str">
        <f t="shared" si="130"/>
        <v>2</v>
      </c>
      <c r="AF383" s="261">
        <f t="shared" si="113"/>
        <v>6</v>
      </c>
      <c r="AG383" s="250" t="str">
        <f t="shared" si="111"/>
        <v>20151058481A8</v>
      </c>
      <c r="AH383" s="38" t="str">
        <f t="shared" si="115"/>
        <v>Action cloturée</v>
      </c>
      <c r="AI383" s="29"/>
      <c r="AJ383" s="18">
        <v>42289</v>
      </c>
      <c r="AK383" s="95" t="s">
        <v>1363</v>
      </c>
      <c r="AL383" s="18">
        <v>42307</v>
      </c>
      <c r="AM383" s="31">
        <f t="shared" si="116"/>
        <v>16</v>
      </c>
      <c r="AN383" s="31"/>
      <c r="AP383" s="31" t="e">
        <f>COUNTIF(#REF!,FALSE)</f>
        <v>#REF!</v>
      </c>
      <c r="AQ383">
        <f t="shared" si="114"/>
        <v>6</v>
      </c>
    </row>
    <row r="384" spans="1:43" ht="102.6" customHeight="1">
      <c r="A384" s="13">
        <v>203</v>
      </c>
      <c r="B384" s="6">
        <v>42286</v>
      </c>
      <c r="C384" s="7">
        <f t="shared" si="128"/>
        <v>10</v>
      </c>
      <c r="D384" s="7">
        <f t="shared" si="106"/>
        <v>2015</v>
      </c>
      <c r="E384" s="92">
        <v>1058481</v>
      </c>
      <c r="F384" s="27">
        <v>39914</v>
      </c>
      <c r="G384" s="94">
        <v>42281</v>
      </c>
      <c r="H384" s="15" t="s">
        <v>1647</v>
      </c>
      <c r="I384" s="14" t="s">
        <v>91</v>
      </c>
      <c r="J384" s="14" t="s">
        <v>90</v>
      </c>
      <c r="K384" s="15" t="s">
        <v>258</v>
      </c>
      <c r="L384" s="9" t="s">
        <v>171</v>
      </c>
      <c r="M384" s="30">
        <v>19962</v>
      </c>
      <c r="N384" s="16">
        <v>1000000</v>
      </c>
      <c r="O384" s="16">
        <v>491000</v>
      </c>
      <c r="P384" s="77">
        <f t="shared" si="125"/>
        <v>1.9962</v>
      </c>
      <c r="Q384" s="17">
        <v>8.3333333333333329E-2</v>
      </c>
      <c r="R384" s="17">
        <v>0</v>
      </c>
      <c r="S384" s="42" t="s">
        <v>1037</v>
      </c>
      <c r="T384" s="242" t="s">
        <v>38</v>
      </c>
      <c r="U384" s="10" t="str">
        <f t="shared" si="131"/>
        <v>A</v>
      </c>
      <c r="V384" s="11" t="str">
        <f>VLOOKUP(T384,Codes!A$9:B$52,2,FALSE)</f>
        <v>Produit inadapté au processus (tension ruban, etc…)</v>
      </c>
      <c r="W384" s="11"/>
      <c r="X384" s="11"/>
      <c r="Y384" s="11"/>
      <c r="Z384" s="11"/>
      <c r="AA384" s="81">
        <v>1</v>
      </c>
      <c r="AB384" s="37" t="str">
        <f t="shared" si="119"/>
        <v>faible</v>
      </c>
      <c r="AC384" s="37" t="str">
        <f t="shared" si="122"/>
        <v>faible</v>
      </c>
      <c r="AD384" s="37" t="str">
        <f t="shared" si="129"/>
        <v>Faible</v>
      </c>
      <c r="AE384" s="98" t="str">
        <f t="shared" si="130"/>
        <v>2</v>
      </c>
      <c r="AF384" s="261">
        <f t="shared" si="113"/>
        <v>6</v>
      </c>
      <c r="AG384" s="250" t="str">
        <f t="shared" si="111"/>
        <v>20151058481A8</v>
      </c>
      <c r="AH384" s="38" t="str">
        <f t="shared" si="115"/>
        <v>Action cloturée</v>
      </c>
      <c r="AI384" s="29"/>
      <c r="AJ384" s="18">
        <v>42289</v>
      </c>
      <c r="AK384" s="95" t="s">
        <v>1363</v>
      </c>
      <c r="AL384" s="18">
        <v>42307</v>
      </c>
      <c r="AM384" s="31">
        <f t="shared" si="116"/>
        <v>16</v>
      </c>
      <c r="AN384" s="31"/>
      <c r="AP384" s="31" t="e">
        <f>COUNTIF(#REF!,FALSE)</f>
        <v>#REF!</v>
      </c>
      <c r="AQ384">
        <f t="shared" si="114"/>
        <v>6</v>
      </c>
    </row>
    <row r="385" spans="1:43" ht="102.6" customHeight="1">
      <c r="A385" s="13">
        <v>204</v>
      </c>
      <c r="B385" s="6">
        <v>42285</v>
      </c>
      <c r="C385" s="7">
        <f t="shared" si="128"/>
        <v>10</v>
      </c>
      <c r="D385" s="7">
        <f t="shared" si="106"/>
        <v>2015</v>
      </c>
      <c r="E385" s="92">
        <v>1058481</v>
      </c>
      <c r="F385" s="27">
        <v>39914</v>
      </c>
      <c r="G385" s="94">
        <v>42281</v>
      </c>
      <c r="H385" s="15" t="s">
        <v>1647</v>
      </c>
      <c r="I385" s="14" t="s">
        <v>91</v>
      </c>
      <c r="J385" s="14" t="s">
        <v>90</v>
      </c>
      <c r="K385" s="15" t="s">
        <v>258</v>
      </c>
      <c r="L385" s="9" t="s">
        <v>171</v>
      </c>
      <c r="M385" s="30">
        <v>7132</v>
      </c>
      <c r="N385" s="16">
        <v>1000000</v>
      </c>
      <c r="O385" s="16">
        <v>491000</v>
      </c>
      <c r="P385" s="77">
        <f t="shared" si="125"/>
        <v>0.71319999999999995</v>
      </c>
      <c r="Q385" s="17">
        <v>4.1666666666666664E-2</v>
      </c>
      <c r="R385" s="17">
        <v>0</v>
      </c>
      <c r="S385" s="42" t="s">
        <v>1037</v>
      </c>
      <c r="T385" s="242" t="s">
        <v>38</v>
      </c>
      <c r="U385" s="10" t="str">
        <f t="shared" si="131"/>
        <v>A</v>
      </c>
      <c r="V385" s="11" t="str">
        <f>VLOOKUP(T385,Codes!A$9:B$52,2,FALSE)</f>
        <v>Produit inadapté au processus (tension ruban, etc…)</v>
      </c>
      <c r="W385" s="11"/>
      <c r="X385" s="11"/>
      <c r="Y385" s="11"/>
      <c r="Z385" s="11"/>
      <c r="AA385" s="81">
        <v>1</v>
      </c>
      <c r="AB385" s="37" t="str">
        <f t="shared" si="119"/>
        <v>faible</v>
      </c>
      <c r="AC385" s="37" t="str">
        <f t="shared" si="122"/>
        <v>faible</v>
      </c>
      <c r="AD385" s="37" t="str">
        <f t="shared" si="129"/>
        <v>Faible</v>
      </c>
      <c r="AE385" s="98" t="str">
        <f t="shared" si="130"/>
        <v>2</v>
      </c>
      <c r="AF385" s="261">
        <f t="shared" si="113"/>
        <v>6</v>
      </c>
      <c r="AG385" s="250" t="str">
        <f t="shared" si="111"/>
        <v>20151058481A8</v>
      </c>
      <c r="AH385" s="38" t="str">
        <f t="shared" si="115"/>
        <v>Action cloturée</v>
      </c>
      <c r="AI385" s="29"/>
      <c r="AJ385" s="18">
        <v>42289</v>
      </c>
      <c r="AK385" s="95" t="s">
        <v>1363</v>
      </c>
      <c r="AL385" s="18">
        <v>42307</v>
      </c>
      <c r="AM385" s="31">
        <f t="shared" si="116"/>
        <v>17</v>
      </c>
      <c r="AN385" s="31"/>
      <c r="AP385" s="31" t="e">
        <f>COUNTIF(#REF!,FALSE)</f>
        <v>#REF!</v>
      </c>
      <c r="AQ385">
        <f t="shared" si="114"/>
        <v>6</v>
      </c>
    </row>
    <row r="386" spans="1:43" ht="45.6" customHeight="1">
      <c r="A386" s="13">
        <v>205</v>
      </c>
      <c r="B386" s="6">
        <v>42285</v>
      </c>
      <c r="C386" s="7">
        <f t="shared" si="128"/>
        <v>10</v>
      </c>
      <c r="D386" s="7">
        <f t="shared" si="106"/>
        <v>2015</v>
      </c>
      <c r="E386" s="92">
        <v>1058481</v>
      </c>
      <c r="F386" s="27">
        <v>39914</v>
      </c>
      <c r="G386" s="94">
        <v>42281</v>
      </c>
      <c r="H386" s="15" t="s">
        <v>1647</v>
      </c>
      <c r="I386" s="14" t="s">
        <v>91</v>
      </c>
      <c r="J386" s="14" t="s">
        <v>90</v>
      </c>
      <c r="K386" s="15" t="s">
        <v>258</v>
      </c>
      <c r="L386" s="9" t="s">
        <v>171</v>
      </c>
      <c r="M386" s="30">
        <v>1000</v>
      </c>
      <c r="N386" s="16">
        <v>1000000</v>
      </c>
      <c r="O386" s="16">
        <v>491000</v>
      </c>
      <c r="P386" s="77">
        <f t="shared" si="125"/>
        <v>0.1</v>
      </c>
      <c r="Q386" s="17">
        <v>1.3888888888888888E-2</v>
      </c>
      <c r="R386" s="17">
        <v>0</v>
      </c>
      <c r="S386" s="42" t="s">
        <v>1364</v>
      </c>
      <c r="T386" s="242" t="s">
        <v>38</v>
      </c>
      <c r="U386" s="10" t="str">
        <f t="shared" si="131"/>
        <v>A</v>
      </c>
      <c r="V386" s="11" t="str">
        <f>VLOOKUP(T386,Codes!A$9:B$52,2,FALSE)</f>
        <v>Produit inadapté au processus (tension ruban, etc…)</v>
      </c>
      <c r="W386" s="11"/>
      <c r="X386" s="11"/>
      <c r="Y386" s="11"/>
      <c r="Z386" s="11"/>
      <c r="AA386" s="81">
        <v>1</v>
      </c>
      <c r="AB386" s="37" t="str">
        <f t="shared" si="119"/>
        <v>faible</v>
      </c>
      <c r="AC386" s="37" t="str">
        <f t="shared" si="122"/>
        <v>faible</v>
      </c>
      <c r="AD386" s="37" t="str">
        <f t="shared" si="129"/>
        <v>Faible</v>
      </c>
      <c r="AE386" s="98" t="str">
        <f t="shared" si="130"/>
        <v>2</v>
      </c>
      <c r="AF386" s="261">
        <f t="shared" si="113"/>
        <v>6</v>
      </c>
      <c r="AG386" s="250" t="str">
        <f t="shared" si="111"/>
        <v>20151058481A8</v>
      </c>
      <c r="AH386" s="38" t="str">
        <f t="shared" si="115"/>
        <v>Action cloturée</v>
      </c>
      <c r="AI386" s="29"/>
      <c r="AJ386" s="18">
        <v>42289</v>
      </c>
      <c r="AK386" s="95" t="s">
        <v>1363</v>
      </c>
      <c r="AL386" s="18">
        <v>42307</v>
      </c>
      <c r="AM386" s="31">
        <f t="shared" si="116"/>
        <v>17</v>
      </c>
      <c r="AN386" s="31"/>
      <c r="AP386" s="31" t="e">
        <f>COUNTIF(#REF!,FALSE)</f>
        <v>#REF!</v>
      </c>
      <c r="AQ386">
        <f t="shared" si="114"/>
        <v>6</v>
      </c>
    </row>
    <row r="387" spans="1:43" ht="57" customHeight="1">
      <c r="A387" s="13">
        <v>206</v>
      </c>
      <c r="B387" s="6">
        <v>42291</v>
      </c>
      <c r="C387" s="7">
        <f t="shared" si="128"/>
        <v>10</v>
      </c>
      <c r="D387" s="7">
        <f t="shared" si="106"/>
        <v>2015</v>
      </c>
      <c r="E387" s="92">
        <v>1058481</v>
      </c>
      <c r="F387" s="27">
        <v>39914</v>
      </c>
      <c r="G387" s="94">
        <v>42281</v>
      </c>
      <c r="H387" s="15" t="s">
        <v>1647</v>
      </c>
      <c r="I387" s="14" t="s">
        <v>91</v>
      </c>
      <c r="J387" s="14" t="s">
        <v>90</v>
      </c>
      <c r="K387" s="15" t="s">
        <v>258</v>
      </c>
      <c r="L387" s="9" t="s">
        <v>171</v>
      </c>
      <c r="M387" s="30">
        <v>1800</v>
      </c>
      <c r="N387" s="16">
        <v>1000000</v>
      </c>
      <c r="O387" s="16">
        <v>450000</v>
      </c>
      <c r="P387" s="77">
        <f t="shared" si="125"/>
        <v>0.18</v>
      </c>
      <c r="Q387" s="17">
        <v>6.25E-2</v>
      </c>
      <c r="R387" s="17">
        <v>0</v>
      </c>
      <c r="S387" s="42" t="s">
        <v>1040</v>
      </c>
      <c r="T387" s="242" t="s">
        <v>38</v>
      </c>
      <c r="U387" s="10" t="str">
        <f t="shared" si="131"/>
        <v>A</v>
      </c>
      <c r="V387" s="11" t="str">
        <f>VLOOKUP(T387,Codes!A$9:B$52,2,FALSE)</f>
        <v>Produit inadapté au processus (tension ruban, etc…)</v>
      </c>
      <c r="W387" s="11"/>
      <c r="X387" s="11"/>
      <c r="Y387" s="11"/>
      <c r="Z387" s="11"/>
      <c r="AA387" s="81">
        <v>1</v>
      </c>
      <c r="AB387" s="37" t="str">
        <f t="shared" si="119"/>
        <v>faible</v>
      </c>
      <c r="AC387" s="37" t="str">
        <f t="shared" si="122"/>
        <v>faible</v>
      </c>
      <c r="AD387" s="37" t="str">
        <f t="shared" si="129"/>
        <v>Faible</v>
      </c>
      <c r="AE387" s="98" t="str">
        <f t="shared" si="130"/>
        <v>2</v>
      </c>
      <c r="AF387" s="261">
        <f t="shared" si="113"/>
        <v>6</v>
      </c>
      <c r="AG387" s="250" t="str">
        <f t="shared" si="111"/>
        <v>20151058481A8</v>
      </c>
      <c r="AH387" s="38" t="str">
        <f t="shared" si="115"/>
        <v>Action cloturée</v>
      </c>
      <c r="AI387" s="29" t="s">
        <v>1042</v>
      </c>
      <c r="AJ387" s="18">
        <v>42291</v>
      </c>
      <c r="AK387" s="95" t="s">
        <v>1041</v>
      </c>
      <c r="AL387" s="18">
        <v>42307</v>
      </c>
      <c r="AM387" s="31">
        <f t="shared" si="116"/>
        <v>13</v>
      </c>
      <c r="AN387" s="31"/>
      <c r="AP387" s="31" t="e">
        <f>COUNTIF(#REF!,FALSE)</f>
        <v>#REF!</v>
      </c>
      <c r="AQ387">
        <f t="shared" si="114"/>
        <v>6</v>
      </c>
    </row>
    <row r="388" spans="1:43" ht="66" customHeight="1">
      <c r="A388" s="13">
        <v>207</v>
      </c>
      <c r="B388" s="6">
        <v>42291</v>
      </c>
      <c r="C388" s="7">
        <f t="shared" si="128"/>
        <v>10</v>
      </c>
      <c r="D388" s="7">
        <f t="shared" si="106"/>
        <v>2015</v>
      </c>
      <c r="E388" s="92">
        <v>1266121</v>
      </c>
      <c r="F388" s="27">
        <v>39161</v>
      </c>
      <c r="G388" s="94">
        <v>40689</v>
      </c>
      <c r="H388" s="15" t="s">
        <v>46</v>
      </c>
      <c r="I388" s="14" t="s">
        <v>1043</v>
      </c>
      <c r="J388" s="14" t="s">
        <v>90</v>
      </c>
      <c r="K388" s="15" t="s">
        <v>118</v>
      </c>
      <c r="L388" s="9" t="s">
        <v>1044</v>
      </c>
      <c r="M388" s="30">
        <v>619</v>
      </c>
      <c r="N388" s="16">
        <v>949</v>
      </c>
      <c r="O388" s="16">
        <v>589</v>
      </c>
      <c r="P388" s="77">
        <f t="shared" si="125"/>
        <v>65.226554267650158</v>
      </c>
      <c r="Q388" s="17">
        <v>1.3888888888888888E-2</v>
      </c>
      <c r="R388" s="17">
        <v>8.3333333333333329E-2</v>
      </c>
      <c r="S388" s="42" t="s">
        <v>1045</v>
      </c>
      <c r="T388" s="242" t="s">
        <v>123</v>
      </c>
      <c r="U388" s="10" t="str">
        <f t="shared" si="131"/>
        <v>A</v>
      </c>
      <c r="V388" s="11" t="str">
        <f>VLOOKUP(T388,Codes!A$9:B$52,2,FALSE)</f>
        <v>Défaut carte visuel.</v>
      </c>
      <c r="W388" s="11"/>
      <c r="X388" s="11"/>
      <c r="Y388" s="11"/>
      <c r="Z388" s="11"/>
      <c r="AA388" s="81">
        <v>3</v>
      </c>
      <c r="AB388" s="37" t="str">
        <f t="shared" si="119"/>
        <v>fort</v>
      </c>
      <c r="AC388" s="37" t="str">
        <f t="shared" si="122"/>
        <v>fort</v>
      </c>
      <c r="AD388" s="37" t="str">
        <f t="shared" si="129"/>
        <v>Fort</v>
      </c>
      <c r="AE388" s="98" t="str">
        <f t="shared" si="130"/>
        <v>5</v>
      </c>
      <c r="AF388" s="261">
        <f t="shared" si="113"/>
        <v>1</v>
      </c>
      <c r="AG388" s="250" t="str">
        <f t="shared" si="111"/>
        <v>20151266121A10</v>
      </c>
      <c r="AH388" s="38" t="str">
        <f t="shared" si="115"/>
        <v>Tri par agence d'intérim et/ou fournisseur et FDNQ</v>
      </c>
      <c r="AI388" s="29" t="s">
        <v>1046</v>
      </c>
      <c r="AJ388" s="18">
        <v>42291</v>
      </c>
      <c r="AK388" s="95" t="s">
        <v>1047</v>
      </c>
      <c r="AL388" s="18"/>
      <c r="AM388" s="31" t="str">
        <f t="shared" si="116"/>
        <v/>
      </c>
      <c r="AN388" s="31"/>
      <c r="AP388" s="31" t="e">
        <f>COUNTIF(#REF!,FALSE)</f>
        <v>#REF!</v>
      </c>
      <c r="AQ388">
        <f t="shared" si="114"/>
        <v>1</v>
      </c>
    </row>
    <row r="389" spans="1:43" ht="34.15" customHeight="1">
      <c r="A389" s="13">
        <v>208</v>
      </c>
      <c r="B389" s="6">
        <v>42291</v>
      </c>
      <c r="C389" s="7">
        <f t="shared" si="128"/>
        <v>10</v>
      </c>
      <c r="D389" s="7">
        <f t="shared" si="106"/>
        <v>2015</v>
      </c>
      <c r="E389" s="92">
        <v>1058718</v>
      </c>
      <c r="F389" s="27">
        <v>41598</v>
      </c>
      <c r="G389" s="94">
        <v>42949</v>
      </c>
      <c r="H389" s="15" t="s">
        <v>1647</v>
      </c>
      <c r="I389" s="15" t="s">
        <v>23</v>
      </c>
      <c r="J389" s="14" t="s">
        <v>103</v>
      </c>
      <c r="K389" s="15"/>
      <c r="L389" s="9" t="s">
        <v>1048</v>
      </c>
      <c r="M389" s="30">
        <v>120</v>
      </c>
      <c r="N389" s="16">
        <v>7680</v>
      </c>
      <c r="O389" s="16">
        <v>7098</v>
      </c>
      <c r="P389" s="77">
        <f t="shared" ref="P389:P418" si="132">IF(OR($T389="b4",$T389="b6",$T389="c8",$T389="c11",$T389="c10",$T389="c7",$T389="c12",$T389="c14"),1,($M389/($N389/100)))</f>
        <v>1</v>
      </c>
      <c r="Q389" s="17">
        <v>1.0416666666666666E-2</v>
      </c>
      <c r="R389" s="17">
        <v>1.3888888888888888E-2</v>
      </c>
      <c r="S389" s="42" t="s">
        <v>1049</v>
      </c>
      <c r="T389" s="242" t="s">
        <v>72</v>
      </c>
      <c r="U389" s="10" t="str">
        <f t="shared" si="131"/>
        <v>B</v>
      </c>
      <c r="V389" s="11" t="str">
        <f>VLOOKUP(T389,Codes!A$9:B$52,2,FALSE)</f>
        <v>Plusieurs référence mélangées dans un même carton</v>
      </c>
      <c r="W389" s="11"/>
      <c r="X389" s="11"/>
      <c r="Y389" s="11"/>
      <c r="Z389" s="11"/>
      <c r="AA389" s="81">
        <v>1</v>
      </c>
      <c r="AB389" s="37" t="str">
        <f t="shared" si="119"/>
        <v>faible</v>
      </c>
      <c r="AC389" s="37" t="str">
        <f t="shared" si="122"/>
        <v>faible</v>
      </c>
      <c r="AD389" s="37" t="str">
        <f t="shared" si="129"/>
        <v>Faible</v>
      </c>
      <c r="AE389" s="98" t="str">
        <f t="shared" si="130"/>
        <v>2</v>
      </c>
      <c r="AF389" s="261">
        <f t="shared" si="113"/>
        <v>2</v>
      </c>
      <c r="AG389" s="250" t="str">
        <f t="shared" ref="AG389:AG452" si="133">CONCATENATE(D389,E389,T389)</f>
        <v>20151058718B6</v>
      </c>
      <c r="AH389" s="38" t="str">
        <f t="shared" si="115"/>
        <v>Action cloturée</v>
      </c>
      <c r="AI389" s="29"/>
      <c r="AJ389" s="18">
        <v>42292</v>
      </c>
      <c r="AK389" s="95" t="s">
        <v>1213</v>
      </c>
      <c r="AL389" s="18">
        <v>42307</v>
      </c>
      <c r="AM389" s="31">
        <f t="shared" si="116"/>
        <v>13</v>
      </c>
      <c r="AN389" s="31"/>
      <c r="AP389" s="31" t="e">
        <f>COUNTIF(#REF!,FALSE)</f>
        <v>#REF!</v>
      </c>
      <c r="AQ389">
        <f t="shared" si="114"/>
        <v>2</v>
      </c>
    </row>
    <row r="390" spans="1:43" ht="36">
      <c r="A390" s="13">
        <v>209</v>
      </c>
      <c r="B390" s="6">
        <v>42293</v>
      </c>
      <c r="C390" s="7">
        <f t="shared" si="128"/>
        <v>10</v>
      </c>
      <c r="D390" s="7">
        <f t="shared" si="106"/>
        <v>2015</v>
      </c>
      <c r="E390" s="92">
        <v>1058577</v>
      </c>
      <c r="F390" s="27">
        <v>41287</v>
      </c>
      <c r="G390" s="94">
        <v>42767</v>
      </c>
      <c r="H390" s="15" t="s">
        <v>46</v>
      </c>
      <c r="I390" s="14" t="s">
        <v>91</v>
      </c>
      <c r="J390" s="14" t="s">
        <v>90</v>
      </c>
      <c r="K390" s="15" t="s">
        <v>363</v>
      </c>
      <c r="L390" s="9" t="s">
        <v>364</v>
      </c>
      <c r="M390" s="30">
        <v>2</v>
      </c>
      <c r="N390" s="16">
        <v>180</v>
      </c>
      <c r="O390" s="16">
        <v>102</v>
      </c>
      <c r="P390" s="77">
        <f t="shared" si="132"/>
        <v>1.1111111111111112</v>
      </c>
      <c r="Q390" s="17">
        <v>1.7361111111111112E-2</v>
      </c>
      <c r="R390" s="17">
        <v>1.3888888888888888E-2</v>
      </c>
      <c r="S390" s="42" t="s">
        <v>1050</v>
      </c>
      <c r="T390" s="242" t="s">
        <v>38</v>
      </c>
      <c r="U390" s="10" t="str">
        <f t="shared" si="131"/>
        <v>A</v>
      </c>
      <c r="V390" s="11" t="str">
        <f>VLOOKUP(T390,Codes!A$9:B$52,2,FALSE)</f>
        <v>Produit inadapté au processus (tension ruban, etc…)</v>
      </c>
      <c r="W390" s="11"/>
      <c r="X390" s="11"/>
      <c r="Y390" s="11"/>
      <c r="Z390" s="11"/>
      <c r="AA390" s="81">
        <v>1</v>
      </c>
      <c r="AB390" s="37" t="str">
        <f t="shared" si="119"/>
        <v>faible</v>
      </c>
      <c r="AC390" s="37" t="str">
        <f t="shared" si="122"/>
        <v>faible</v>
      </c>
      <c r="AD390" s="37" t="str">
        <f t="shared" si="129"/>
        <v>Faible</v>
      </c>
      <c r="AE390" s="98" t="str">
        <f t="shared" si="130"/>
        <v>2</v>
      </c>
      <c r="AF390" s="261">
        <f t="shared" ref="AF390:AF453" si="134">COUNTIF($AG$5:$AG$1048576,AG390)</f>
        <v>10</v>
      </c>
      <c r="AG390" s="250" t="str">
        <f t="shared" si="133"/>
        <v>20151058577A8</v>
      </c>
      <c r="AH390" s="38" t="str">
        <f t="shared" si="115"/>
        <v/>
      </c>
      <c r="AI390" s="29"/>
      <c r="AJ390" s="18">
        <v>42293</v>
      </c>
      <c r="AK390" s="95" t="s">
        <v>1051</v>
      </c>
      <c r="AL390" s="18"/>
      <c r="AM390" s="31" t="str">
        <f t="shared" si="116"/>
        <v/>
      </c>
      <c r="AN390" s="31"/>
      <c r="AP390" s="31" t="e">
        <f>COUNTIF(#REF!,FALSE)</f>
        <v>#REF!</v>
      </c>
      <c r="AQ390">
        <f t="shared" ref="AQ390:AQ453" si="135">COUNTIF($AG$5:$AG$1048576,AG390)</f>
        <v>10</v>
      </c>
    </row>
    <row r="391" spans="1:43" ht="57" customHeight="1">
      <c r="A391" s="13">
        <v>210</v>
      </c>
      <c r="B391" s="6">
        <v>42296</v>
      </c>
      <c r="C391" s="7">
        <f t="shared" si="128"/>
        <v>10</v>
      </c>
      <c r="D391" s="7">
        <f t="shared" si="106"/>
        <v>2015</v>
      </c>
      <c r="E391" s="92">
        <v>1331376</v>
      </c>
      <c r="F391" s="16">
        <v>40727</v>
      </c>
      <c r="G391" s="94">
        <v>67665</v>
      </c>
      <c r="H391" s="15" t="s">
        <v>1648</v>
      </c>
      <c r="I391" s="15" t="s">
        <v>1245</v>
      </c>
      <c r="J391" s="14" t="s">
        <v>90</v>
      </c>
      <c r="K391" s="15" t="s">
        <v>118</v>
      </c>
      <c r="L391" s="9" t="s">
        <v>1052</v>
      </c>
      <c r="M391" s="30">
        <v>433</v>
      </c>
      <c r="N391" s="16">
        <v>491</v>
      </c>
      <c r="O391" s="16">
        <v>488</v>
      </c>
      <c r="P391" s="77">
        <f t="shared" si="132"/>
        <v>88.187372708757636</v>
      </c>
      <c r="Q391" s="17">
        <v>1.3888888888888888E-2</v>
      </c>
      <c r="R391" s="17">
        <v>8.3333333333333329E-2</v>
      </c>
      <c r="S391" s="42" t="s">
        <v>1053</v>
      </c>
      <c r="T391" s="242" t="s">
        <v>123</v>
      </c>
      <c r="U391" s="10" t="str">
        <f t="shared" si="131"/>
        <v>A</v>
      </c>
      <c r="V391" s="11" t="str">
        <f>VLOOKUP(T391,Codes!A$9:B$52,2,FALSE)</f>
        <v>Défaut carte visuel.</v>
      </c>
      <c r="W391" s="11"/>
      <c r="X391" s="11"/>
      <c r="Y391" s="11"/>
      <c r="Z391" s="11"/>
      <c r="AA391" s="81">
        <v>3</v>
      </c>
      <c r="AB391" s="37" t="str">
        <f t="shared" si="119"/>
        <v>fort</v>
      </c>
      <c r="AC391" s="37" t="str">
        <f t="shared" si="122"/>
        <v>fort</v>
      </c>
      <c r="AD391" s="37" t="str">
        <f t="shared" si="129"/>
        <v>Fort</v>
      </c>
      <c r="AE391" s="98" t="str">
        <f t="shared" si="130"/>
        <v>5</v>
      </c>
      <c r="AF391" s="261">
        <f t="shared" si="134"/>
        <v>1</v>
      </c>
      <c r="AG391" s="250" t="str">
        <f t="shared" si="133"/>
        <v>20151331376A10</v>
      </c>
      <c r="AH391" s="38" t="str">
        <f t="shared" si="115"/>
        <v>Tri par agence d'intérim et/ou fournisseur et FDNQ</v>
      </c>
      <c r="AI391" s="29" t="s">
        <v>1063</v>
      </c>
      <c r="AJ391" s="18">
        <v>42296</v>
      </c>
      <c r="AK391" s="95" t="s">
        <v>1054</v>
      </c>
      <c r="AL391" s="18"/>
      <c r="AM391" s="31" t="str">
        <f t="shared" si="116"/>
        <v/>
      </c>
      <c r="AN391" s="31"/>
      <c r="AP391" s="31" t="e">
        <f>COUNTIF(#REF!,FALSE)</f>
        <v>#REF!</v>
      </c>
      <c r="AQ391">
        <f t="shared" si="135"/>
        <v>1</v>
      </c>
    </row>
    <row r="392" spans="1:43" ht="13.15" customHeight="1">
      <c r="A392" s="13">
        <v>211</v>
      </c>
      <c r="B392" s="6">
        <v>42298</v>
      </c>
      <c r="C392" s="7">
        <f t="shared" si="128"/>
        <v>10</v>
      </c>
      <c r="D392" s="7">
        <f t="shared" si="106"/>
        <v>2015</v>
      </c>
      <c r="E392" s="92">
        <v>1058445</v>
      </c>
      <c r="F392" s="27">
        <v>41247</v>
      </c>
      <c r="G392" s="94">
        <v>150918</v>
      </c>
      <c r="H392" s="15" t="s">
        <v>1647</v>
      </c>
      <c r="I392" s="14" t="s">
        <v>91</v>
      </c>
      <c r="J392" s="14" t="s">
        <v>90</v>
      </c>
      <c r="K392" s="15" t="s">
        <v>258</v>
      </c>
      <c r="L392" s="9" t="s">
        <v>818</v>
      </c>
      <c r="M392" s="30">
        <v>100</v>
      </c>
      <c r="N392" s="16">
        <v>6400</v>
      </c>
      <c r="O392" s="16">
        <v>5700</v>
      </c>
      <c r="P392" s="77">
        <f t="shared" si="132"/>
        <v>1.5625</v>
      </c>
      <c r="Q392" s="17">
        <v>1.3888888888888888E-2</v>
      </c>
      <c r="R392" s="17">
        <v>1.3888888888888888E-2</v>
      </c>
      <c r="S392" s="42" t="s">
        <v>1055</v>
      </c>
      <c r="T392" s="242" t="s">
        <v>307</v>
      </c>
      <c r="U392" s="10" t="str">
        <f t="shared" si="131"/>
        <v>C</v>
      </c>
      <c r="V392" s="11" t="str">
        <f>VLOOKUP(T392,Codes!A$9:B$52,2,FALSE)</f>
        <v xml:space="preserve">Mauvais encollage </v>
      </c>
      <c r="W392" s="11"/>
      <c r="X392" s="11"/>
      <c r="Y392" s="11"/>
      <c r="Z392" s="11"/>
      <c r="AA392" s="81">
        <v>1</v>
      </c>
      <c r="AB392" s="37" t="str">
        <f t="shared" si="119"/>
        <v>faible</v>
      </c>
      <c r="AC392" s="37" t="str">
        <f t="shared" si="122"/>
        <v>faible</v>
      </c>
      <c r="AD392" s="37" t="str">
        <f t="shared" si="129"/>
        <v>Faible</v>
      </c>
      <c r="AE392" s="98" t="str">
        <f t="shared" si="130"/>
        <v>2</v>
      </c>
      <c r="AF392" s="261">
        <f t="shared" si="134"/>
        <v>2</v>
      </c>
      <c r="AG392" s="250" t="str">
        <f t="shared" si="133"/>
        <v>20151058445C13</v>
      </c>
      <c r="AH392" s="38" t="str">
        <f t="shared" ref="AH392:AH455" si="136">IF(AL392&lt;&gt;0,"Action cloturée",IF(AND(J392="HMO",AD392="Faible"),"",IF(AND(J392="HMO",AD392="Fort"),"Informer immédiatement le client pour connaitre la marche à suivre",IF(AND(J392="MO",AD392="Faible"),"",IF(AND(J392="MO",AD392="Fort"),"Tri par agence d'intérim et/ou fournisseur et FDNQ","")))))</f>
        <v>Action cloturée</v>
      </c>
      <c r="AI392" s="29"/>
      <c r="AJ392" s="18">
        <v>42300</v>
      </c>
      <c r="AK392" s="95" t="s">
        <v>1056</v>
      </c>
      <c r="AL392" s="18">
        <v>42307</v>
      </c>
      <c r="AM392" s="31">
        <f t="shared" si="116"/>
        <v>8</v>
      </c>
      <c r="AN392" s="31"/>
      <c r="AP392" s="31" t="e">
        <f>COUNTIF(#REF!,FALSE)</f>
        <v>#REF!</v>
      </c>
      <c r="AQ392">
        <f t="shared" si="135"/>
        <v>2</v>
      </c>
    </row>
    <row r="393" spans="1:43" ht="22.9" customHeight="1">
      <c r="A393" s="13">
        <v>212</v>
      </c>
      <c r="B393" s="6">
        <v>42299</v>
      </c>
      <c r="C393" s="7">
        <f t="shared" si="128"/>
        <v>10</v>
      </c>
      <c r="D393" s="7">
        <f t="shared" si="106"/>
        <v>2015</v>
      </c>
      <c r="E393" s="92">
        <v>1058653</v>
      </c>
      <c r="F393" s="27">
        <v>38570</v>
      </c>
      <c r="G393" s="94">
        <v>150408</v>
      </c>
      <c r="H393" s="15" t="s">
        <v>1647</v>
      </c>
      <c r="I393" s="15" t="s">
        <v>23</v>
      </c>
      <c r="J393" s="14" t="s">
        <v>103</v>
      </c>
      <c r="K393" s="15"/>
      <c r="L393" s="9" t="s">
        <v>102</v>
      </c>
      <c r="M393" s="30">
        <v>5</v>
      </c>
      <c r="N393" s="16">
        <v>6940</v>
      </c>
      <c r="O393" s="16">
        <v>5623</v>
      </c>
      <c r="P393" s="77">
        <f t="shared" si="132"/>
        <v>7.2046109510086456E-2</v>
      </c>
      <c r="Q393" s="17">
        <v>1.3888888888888888E-2</v>
      </c>
      <c r="R393" s="17">
        <v>1.3888888888888888E-2</v>
      </c>
      <c r="S393" s="42" t="s">
        <v>1057</v>
      </c>
      <c r="T393" s="242" t="s">
        <v>36</v>
      </c>
      <c r="U393" s="10" t="str">
        <f t="shared" si="131"/>
        <v>A</v>
      </c>
      <c r="V393" s="11" t="str">
        <f>VLOOKUP(T393,Codes!A$9:B$52,2,FALSE)</f>
        <v xml:space="preserve">Absence ou manque de colle sur le produit </v>
      </c>
      <c r="W393" s="11"/>
      <c r="X393" s="11"/>
      <c r="Y393" s="11"/>
      <c r="Z393" s="11"/>
      <c r="AA393" s="81">
        <v>1</v>
      </c>
      <c r="AB393" s="37" t="str">
        <f t="shared" si="119"/>
        <v>faible</v>
      </c>
      <c r="AC393" s="37" t="str">
        <f t="shared" si="122"/>
        <v>faible</v>
      </c>
      <c r="AD393" s="37" t="str">
        <f t="shared" si="129"/>
        <v>Faible</v>
      </c>
      <c r="AE393" s="98" t="str">
        <f t="shared" si="130"/>
        <v>2</v>
      </c>
      <c r="AF393" s="261">
        <f t="shared" si="134"/>
        <v>1</v>
      </c>
      <c r="AG393" s="250" t="str">
        <f t="shared" si="133"/>
        <v>20151058653A1</v>
      </c>
      <c r="AH393" s="38" t="str">
        <f t="shared" si="136"/>
        <v>Action cloturée</v>
      </c>
      <c r="AI393" s="29"/>
      <c r="AJ393" s="18">
        <v>42300</v>
      </c>
      <c r="AK393" s="95" t="s">
        <v>396</v>
      </c>
      <c r="AL393" s="18">
        <v>42307</v>
      </c>
      <c r="AM393" s="31">
        <f t="shared" si="116"/>
        <v>7</v>
      </c>
      <c r="AN393" s="31"/>
      <c r="AP393" s="31" t="e">
        <f>COUNTIF(#REF!,FALSE)</f>
        <v>#REF!</v>
      </c>
      <c r="AQ393">
        <f t="shared" si="135"/>
        <v>1</v>
      </c>
    </row>
    <row r="394" spans="1:43" ht="52.9" customHeight="1">
      <c r="A394" s="13">
        <v>213</v>
      </c>
      <c r="B394" s="6">
        <v>42300</v>
      </c>
      <c r="C394" s="7">
        <f t="shared" si="128"/>
        <v>10</v>
      </c>
      <c r="D394" s="7">
        <f t="shared" si="106"/>
        <v>2015</v>
      </c>
      <c r="E394" s="92">
        <v>1060176</v>
      </c>
      <c r="F394" s="27">
        <v>42128</v>
      </c>
      <c r="G394" s="94" t="s">
        <v>275</v>
      </c>
      <c r="H394" s="15" t="s">
        <v>1648</v>
      </c>
      <c r="I394" s="15" t="s">
        <v>1058</v>
      </c>
      <c r="J394" s="14" t="s">
        <v>103</v>
      </c>
      <c r="K394" s="15" t="s">
        <v>1365</v>
      </c>
      <c r="L394" s="9" t="s">
        <v>1059</v>
      </c>
      <c r="M394" s="30">
        <v>176</v>
      </c>
      <c r="N394" s="16">
        <v>5000</v>
      </c>
      <c r="O394" s="16">
        <v>4824</v>
      </c>
      <c r="P394" s="77">
        <f t="shared" si="132"/>
        <v>1</v>
      </c>
      <c r="Q394" s="17">
        <v>1.3888888888888888E-2</v>
      </c>
      <c r="R394" s="17">
        <v>1.3888888888888888E-2</v>
      </c>
      <c r="S394" s="42" t="s">
        <v>1060</v>
      </c>
      <c r="T394" s="242" t="s">
        <v>32</v>
      </c>
      <c r="U394" s="10" t="str">
        <f t="shared" si="131"/>
        <v>C</v>
      </c>
      <c r="V394" s="11" t="str">
        <f>VLOOKUP(T394,Codes!A$9:B$52,2,FALSE)</f>
        <v>produit déchiré, abimé dans l'emballage.</v>
      </c>
      <c r="W394" s="11"/>
      <c r="X394" s="11"/>
      <c r="Y394" s="11"/>
      <c r="Z394" s="11"/>
      <c r="AA394" s="81">
        <v>3</v>
      </c>
      <c r="AB394" s="37" t="str">
        <f t="shared" si="119"/>
        <v>fort</v>
      </c>
      <c r="AC394" s="37" t="str">
        <f t="shared" si="122"/>
        <v>faible</v>
      </c>
      <c r="AD394" s="37" t="str">
        <f t="shared" si="129"/>
        <v>Fort</v>
      </c>
      <c r="AE394" s="98" t="str">
        <f t="shared" si="130"/>
        <v>5</v>
      </c>
      <c r="AF394" s="261">
        <f t="shared" si="134"/>
        <v>1</v>
      </c>
      <c r="AG394" s="250" t="str">
        <f t="shared" si="133"/>
        <v>20151060176C7</v>
      </c>
      <c r="AH394" s="38" t="str">
        <f t="shared" si="136"/>
        <v>Action cloturée</v>
      </c>
      <c r="AI394" s="29" t="s">
        <v>1062</v>
      </c>
      <c r="AJ394" s="18">
        <v>42300</v>
      </c>
      <c r="AK394" s="95" t="s">
        <v>1061</v>
      </c>
      <c r="AL394" s="18">
        <v>42310</v>
      </c>
      <c r="AM394" s="31">
        <f t="shared" si="116"/>
        <v>7</v>
      </c>
      <c r="AN394" s="31"/>
      <c r="AP394" s="31" t="e">
        <f>COUNTIF(#REF!,FALSE)</f>
        <v>#REF!</v>
      </c>
      <c r="AQ394">
        <f t="shared" si="135"/>
        <v>1</v>
      </c>
    </row>
    <row r="395" spans="1:43" ht="22.9" customHeight="1">
      <c r="A395" s="13">
        <v>214</v>
      </c>
      <c r="B395" s="6">
        <v>42305</v>
      </c>
      <c r="C395" s="7">
        <f t="shared" si="128"/>
        <v>10</v>
      </c>
      <c r="D395" s="7">
        <f t="shared" si="106"/>
        <v>2015</v>
      </c>
      <c r="E395" s="92">
        <v>1188626</v>
      </c>
      <c r="F395" s="27">
        <v>42290</v>
      </c>
      <c r="G395" s="94">
        <v>151028</v>
      </c>
      <c r="H395" s="15" t="s">
        <v>1143</v>
      </c>
      <c r="I395" s="14" t="s">
        <v>158</v>
      </c>
      <c r="J395" s="14" t="s">
        <v>103</v>
      </c>
      <c r="K395" s="15" t="s">
        <v>159</v>
      </c>
      <c r="L395" s="9" t="s">
        <v>1064</v>
      </c>
      <c r="M395" s="30">
        <v>100</v>
      </c>
      <c r="N395" s="16">
        <v>100</v>
      </c>
      <c r="O395" s="16">
        <v>100</v>
      </c>
      <c r="P395" s="77">
        <f t="shared" si="132"/>
        <v>1</v>
      </c>
      <c r="Q395" s="17">
        <v>1.3888888888888888E-2</v>
      </c>
      <c r="R395" s="17">
        <v>1.3888888888888888E-2</v>
      </c>
      <c r="S395" s="42" t="s">
        <v>1065</v>
      </c>
      <c r="T395" s="242" t="s">
        <v>86</v>
      </c>
      <c r="U395" s="10" t="str">
        <f t="shared" si="131"/>
        <v>C</v>
      </c>
      <c r="V395" s="11" t="str">
        <f>VLOOKUP(T395,Codes!A$9:B$52,2,FALSE)</f>
        <v>Quantité livrée non conforme au document.</v>
      </c>
      <c r="W395" s="11"/>
      <c r="X395" s="11"/>
      <c r="Y395" s="11"/>
      <c r="Z395" s="11"/>
      <c r="AA395" s="81">
        <v>1</v>
      </c>
      <c r="AB395" s="37" t="str">
        <f t="shared" si="119"/>
        <v>faible</v>
      </c>
      <c r="AC395" s="37" t="str">
        <f t="shared" si="122"/>
        <v>faible</v>
      </c>
      <c r="AD395" s="37" t="str">
        <f t="shared" si="129"/>
        <v>Faible</v>
      </c>
      <c r="AE395" s="98" t="str">
        <f t="shared" si="130"/>
        <v>2</v>
      </c>
      <c r="AF395" s="261">
        <f t="shared" si="134"/>
        <v>1</v>
      </c>
      <c r="AG395" s="250" t="str">
        <f t="shared" si="133"/>
        <v>20151188626C11</v>
      </c>
      <c r="AH395" s="38" t="str">
        <f t="shared" si="136"/>
        <v>Action cloturée</v>
      </c>
      <c r="AI395" s="29"/>
      <c r="AJ395" s="18">
        <v>42307</v>
      </c>
      <c r="AK395" s="95" t="s">
        <v>396</v>
      </c>
      <c r="AL395" s="18">
        <v>42307</v>
      </c>
      <c r="AM395" s="31">
        <f t="shared" si="116"/>
        <v>3</v>
      </c>
      <c r="AN395" s="31"/>
      <c r="AP395" s="31" t="e">
        <f>COUNTIF(#REF!,FALSE)</f>
        <v>#REF!</v>
      </c>
      <c r="AQ395">
        <f t="shared" si="135"/>
        <v>1</v>
      </c>
    </row>
    <row r="396" spans="1:43" ht="34.15" customHeight="1">
      <c r="A396" s="13">
        <v>215</v>
      </c>
      <c r="B396" s="6">
        <v>42306</v>
      </c>
      <c r="C396" s="7">
        <f t="shared" si="128"/>
        <v>10</v>
      </c>
      <c r="D396" s="7">
        <f t="shared" si="106"/>
        <v>2015</v>
      </c>
      <c r="E396" s="92">
        <v>1058334</v>
      </c>
      <c r="F396" s="27">
        <v>42307</v>
      </c>
      <c r="G396" s="94">
        <v>151029</v>
      </c>
      <c r="H396" s="15" t="s">
        <v>1143</v>
      </c>
      <c r="I396" s="14" t="s">
        <v>1067</v>
      </c>
      <c r="J396" s="14" t="s">
        <v>103</v>
      </c>
      <c r="K396" s="15" t="s">
        <v>1068</v>
      </c>
      <c r="L396" s="9" t="s">
        <v>1066</v>
      </c>
      <c r="M396" s="30">
        <v>5091</v>
      </c>
      <c r="N396" s="16">
        <v>5091</v>
      </c>
      <c r="O396" s="16">
        <v>5091</v>
      </c>
      <c r="P396" s="77">
        <f t="shared" si="132"/>
        <v>1</v>
      </c>
      <c r="Q396" s="17">
        <v>0.125</v>
      </c>
      <c r="R396" s="17">
        <v>1.3888888888888888E-2</v>
      </c>
      <c r="S396" s="42" t="s">
        <v>1069</v>
      </c>
      <c r="T396" s="242" t="s">
        <v>26</v>
      </c>
      <c r="U396" s="10" t="str">
        <f t="shared" si="131"/>
        <v>C</v>
      </c>
      <c r="V396" s="11" t="str">
        <f>VLOOKUP(T396,Codes!A$9:B$52,2,FALSE)</f>
        <v>Conditionnement inadapté</v>
      </c>
      <c r="W396" s="11"/>
      <c r="X396" s="11"/>
      <c r="Y396" s="11"/>
      <c r="Z396" s="11"/>
      <c r="AA396" s="81">
        <v>1</v>
      </c>
      <c r="AB396" s="37" t="str">
        <f t="shared" si="119"/>
        <v>faible</v>
      </c>
      <c r="AC396" s="37" t="str">
        <f t="shared" si="122"/>
        <v>faible</v>
      </c>
      <c r="AD396" s="37" t="str">
        <f t="shared" si="129"/>
        <v>Faible</v>
      </c>
      <c r="AE396" s="98" t="str">
        <f t="shared" si="130"/>
        <v>2</v>
      </c>
      <c r="AF396" s="261">
        <f t="shared" si="134"/>
        <v>1</v>
      </c>
      <c r="AG396" s="250" t="str">
        <f t="shared" si="133"/>
        <v>20151058334C8</v>
      </c>
      <c r="AH396" s="38" t="str">
        <f t="shared" si="136"/>
        <v>Action cloturée</v>
      </c>
      <c r="AI396" s="29"/>
      <c r="AJ396" s="18">
        <v>42307</v>
      </c>
      <c r="AK396" s="95" t="s">
        <v>396</v>
      </c>
      <c r="AL396" s="18">
        <v>42307</v>
      </c>
      <c r="AM396" s="31">
        <f t="shared" si="116"/>
        <v>2</v>
      </c>
      <c r="AN396" s="31"/>
      <c r="AP396" s="31" t="e">
        <f>COUNTIF(#REF!,FALSE)</f>
        <v>#REF!</v>
      </c>
      <c r="AQ396">
        <f t="shared" si="135"/>
        <v>1</v>
      </c>
    </row>
    <row r="397" spans="1:43" ht="52.9" customHeight="1">
      <c r="A397" s="13">
        <v>216</v>
      </c>
      <c r="B397" s="6">
        <v>42306</v>
      </c>
      <c r="C397" s="7">
        <f t="shared" si="128"/>
        <v>10</v>
      </c>
      <c r="D397" s="7">
        <f t="shared" si="106"/>
        <v>2015</v>
      </c>
      <c r="E397" s="92">
        <v>1169780</v>
      </c>
      <c r="F397" s="27">
        <v>40238</v>
      </c>
      <c r="G397" s="94">
        <v>190415</v>
      </c>
      <c r="H397" s="15" t="s">
        <v>94</v>
      </c>
      <c r="I397" s="15" t="s">
        <v>1245</v>
      </c>
      <c r="J397" s="14" t="s">
        <v>90</v>
      </c>
      <c r="K397" s="15" t="s">
        <v>765</v>
      </c>
      <c r="L397" s="9" t="s">
        <v>1070</v>
      </c>
      <c r="M397" s="30">
        <v>157</v>
      </c>
      <c r="N397" s="16">
        <v>300000</v>
      </c>
      <c r="O397" s="16">
        <v>215000</v>
      </c>
      <c r="P397" s="77">
        <f t="shared" si="132"/>
        <v>5.2333333333333336E-2</v>
      </c>
      <c r="Q397" s="17">
        <v>2.0833333333333332E-2</v>
      </c>
      <c r="R397" s="17">
        <v>1.3888888888888888E-2</v>
      </c>
      <c r="S397" s="42" t="s">
        <v>1071</v>
      </c>
      <c r="T397" s="242" t="s">
        <v>43</v>
      </c>
      <c r="U397" s="10" t="str">
        <f t="shared" si="131"/>
        <v>A</v>
      </c>
      <c r="V397" s="11" t="str">
        <f>VLOOKUP(T397,Codes!A$9:B$52,2,FALSE)</f>
        <v>Manque complexe code conf</v>
      </c>
      <c r="W397" s="11"/>
      <c r="X397" s="11"/>
      <c r="Y397" s="11"/>
      <c r="Z397" s="11"/>
      <c r="AA397" s="81">
        <v>1</v>
      </c>
      <c r="AB397" s="37" t="str">
        <f t="shared" si="119"/>
        <v>faible</v>
      </c>
      <c r="AC397" s="37" t="str">
        <f t="shared" si="122"/>
        <v>faible</v>
      </c>
      <c r="AD397" s="37" t="str">
        <f t="shared" si="129"/>
        <v>Faible</v>
      </c>
      <c r="AE397" s="98" t="str">
        <f t="shared" si="130"/>
        <v>2</v>
      </c>
      <c r="AF397" s="261">
        <f t="shared" si="134"/>
        <v>1</v>
      </c>
      <c r="AG397" s="250" t="str">
        <f t="shared" si="133"/>
        <v>20151169780A5</v>
      </c>
      <c r="AH397" s="38" t="str">
        <f t="shared" si="136"/>
        <v>Action cloturée</v>
      </c>
      <c r="AI397" s="29" t="s">
        <v>1075</v>
      </c>
      <c r="AJ397" s="18">
        <v>42307</v>
      </c>
      <c r="AK397" s="95" t="s">
        <v>1076</v>
      </c>
      <c r="AL397" s="18">
        <v>42328</v>
      </c>
      <c r="AM397" s="31">
        <f t="shared" si="116"/>
        <v>17</v>
      </c>
      <c r="AN397" s="31"/>
      <c r="AP397" s="31" t="e">
        <f>COUNTIF(#REF!,FALSE)</f>
        <v>#REF!</v>
      </c>
      <c r="AQ397">
        <f t="shared" si="135"/>
        <v>1</v>
      </c>
    </row>
    <row r="398" spans="1:43" ht="34.15" customHeight="1">
      <c r="A398" s="13">
        <v>217</v>
      </c>
      <c r="B398" s="6">
        <v>42305</v>
      </c>
      <c r="C398" s="7">
        <f t="shared" si="128"/>
        <v>10</v>
      </c>
      <c r="D398" s="7">
        <f t="shared" si="106"/>
        <v>2015</v>
      </c>
      <c r="E398" s="92">
        <v>1058700</v>
      </c>
      <c r="F398" s="27">
        <v>40487</v>
      </c>
      <c r="G398" s="94">
        <v>150804</v>
      </c>
      <c r="H398" s="15" t="s">
        <v>1647</v>
      </c>
      <c r="I398" s="15" t="s">
        <v>23</v>
      </c>
      <c r="J398" s="14" t="s">
        <v>103</v>
      </c>
      <c r="K398" s="15"/>
      <c r="L398" s="9" t="s">
        <v>930</v>
      </c>
      <c r="M398" s="30">
        <v>150</v>
      </c>
      <c r="N398" s="16">
        <v>64800</v>
      </c>
      <c r="O398" s="16">
        <v>21229</v>
      </c>
      <c r="P398" s="77">
        <f t="shared" si="132"/>
        <v>1</v>
      </c>
      <c r="Q398" s="17">
        <v>1.3888888888888888E-2</v>
      </c>
      <c r="R398" s="17">
        <v>1.3888888888888888E-2</v>
      </c>
      <c r="S398" s="42" t="s">
        <v>1072</v>
      </c>
      <c r="T398" s="242" t="s">
        <v>27</v>
      </c>
      <c r="U398" s="10" t="str">
        <f t="shared" si="131"/>
        <v>C</v>
      </c>
      <c r="V398" s="11" t="str">
        <f>VLOOKUP(T398,Codes!A$9:B$52,2,FALSE)</f>
        <v>Manque tout ou partie des documents.</v>
      </c>
      <c r="W398" s="11"/>
      <c r="X398" s="11"/>
      <c r="Y398" s="11"/>
      <c r="Z398" s="11"/>
      <c r="AA398" s="81">
        <v>3</v>
      </c>
      <c r="AB398" s="37" t="str">
        <f t="shared" si="119"/>
        <v>fort</v>
      </c>
      <c r="AC398" s="37" t="str">
        <f t="shared" si="122"/>
        <v>faible</v>
      </c>
      <c r="AD398" s="37" t="str">
        <f t="shared" si="129"/>
        <v>Fort</v>
      </c>
      <c r="AE398" s="98" t="str">
        <f t="shared" si="130"/>
        <v>5</v>
      </c>
      <c r="AF398" s="261">
        <f t="shared" si="134"/>
        <v>3</v>
      </c>
      <c r="AG398" s="250" t="str">
        <f t="shared" si="133"/>
        <v>20151058700C10</v>
      </c>
      <c r="AH398" s="38" t="str">
        <f t="shared" si="136"/>
        <v>Action cloturée</v>
      </c>
      <c r="AI398" s="29"/>
      <c r="AJ398" s="18">
        <v>42307</v>
      </c>
      <c r="AK398" s="95" t="s">
        <v>396</v>
      </c>
      <c r="AL398" s="18">
        <v>42328</v>
      </c>
      <c r="AM398" s="31">
        <f t="shared" si="116"/>
        <v>18</v>
      </c>
      <c r="AN398" s="31"/>
      <c r="AP398" s="31" t="e">
        <f>COUNTIF(#REF!,FALSE)</f>
        <v>#REF!</v>
      </c>
      <c r="AQ398">
        <f t="shared" si="135"/>
        <v>3</v>
      </c>
    </row>
    <row r="399" spans="1:43" ht="34.15" customHeight="1">
      <c r="A399" s="13">
        <v>218</v>
      </c>
      <c r="B399" s="6">
        <v>42307</v>
      </c>
      <c r="C399" s="7">
        <f t="shared" si="128"/>
        <v>10</v>
      </c>
      <c r="D399" s="7">
        <f t="shared" si="106"/>
        <v>2015</v>
      </c>
      <c r="E399" s="92">
        <v>1078119</v>
      </c>
      <c r="F399" s="27"/>
      <c r="G399" s="94"/>
      <c r="H399" s="15" t="s">
        <v>46</v>
      </c>
      <c r="I399" s="14" t="s">
        <v>195</v>
      </c>
      <c r="J399" s="14" t="s">
        <v>90</v>
      </c>
      <c r="K399" s="101" t="s">
        <v>812</v>
      </c>
      <c r="L399" s="9" t="s">
        <v>655</v>
      </c>
      <c r="M399" s="30">
        <v>9</v>
      </c>
      <c r="N399" s="16">
        <v>200000</v>
      </c>
      <c r="O399" s="16">
        <v>266511</v>
      </c>
      <c r="P399" s="77">
        <f t="shared" si="132"/>
        <v>4.4999999999999997E-3</v>
      </c>
      <c r="Q399" s="17">
        <v>6.9444444444444441E-3</v>
      </c>
      <c r="R399" s="17">
        <v>1.3888888888888888E-2</v>
      </c>
      <c r="S399" s="42" t="s">
        <v>1073</v>
      </c>
      <c r="T399" s="242" t="s">
        <v>38</v>
      </c>
      <c r="U399" s="10" t="str">
        <f t="shared" si="131"/>
        <v>A</v>
      </c>
      <c r="V399" s="11" t="str">
        <f>VLOOKUP(T399,Codes!A$9:B$52,2,FALSE)</f>
        <v>Produit inadapté au processus (tension ruban, etc…)</v>
      </c>
      <c r="W399" s="11"/>
      <c r="X399" s="11"/>
      <c r="Y399" s="11"/>
      <c r="Z399" s="11"/>
      <c r="AA399" s="81">
        <v>1</v>
      </c>
      <c r="AB399" s="37" t="str">
        <f t="shared" si="119"/>
        <v>faible</v>
      </c>
      <c r="AC399" s="37" t="str">
        <f t="shared" si="122"/>
        <v>faible</v>
      </c>
      <c r="AD399" s="37" t="str">
        <f t="shared" si="129"/>
        <v>Faible</v>
      </c>
      <c r="AE399" s="98" t="str">
        <f t="shared" si="130"/>
        <v>2</v>
      </c>
      <c r="AF399" s="261">
        <f t="shared" si="134"/>
        <v>1</v>
      </c>
      <c r="AG399" s="250" t="str">
        <f t="shared" si="133"/>
        <v>20151078119A8</v>
      </c>
      <c r="AH399" s="38" t="str">
        <f t="shared" si="136"/>
        <v>Action cloturée</v>
      </c>
      <c r="AI399" s="29"/>
      <c r="AJ399" s="18">
        <v>42310</v>
      </c>
      <c r="AK399" s="95" t="s">
        <v>1074</v>
      </c>
      <c r="AL399" s="18">
        <v>42328</v>
      </c>
      <c r="AM399" s="31">
        <f t="shared" si="116"/>
        <v>16</v>
      </c>
      <c r="AN399" s="31"/>
      <c r="AP399" s="31" t="e">
        <f>COUNTIF(#REF!,FALSE)</f>
        <v>#REF!</v>
      </c>
      <c r="AQ399">
        <f t="shared" si="135"/>
        <v>1</v>
      </c>
    </row>
    <row r="400" spans="1:43" ht="57" customHeight="1">
      <c r="A400" s="13">
        <v>219</v>
      </c>
      <c r="B400" s="6">
        <v>42311</v>
      </c>
      <c r="C400" s="7">
        <f t="shared" si="128"/>
        <v>11</v>
      </c>
      <c r="D400" s="7">
        <f t="shared" si="106"/>
        <v>2015</v>
      </c>
      <c r="E400" s="92">
        <v>1058145</v>
      </c>
      <c r="F400" s="27">
        <v>31079</v>
      </c>
      <c r="G400" s="94">
        <v>140210</v>
      </c>
      <c r="H400" s="15" t="s">
        <v>1647</v>
      </c>
      <c r="I400" s="14" t="s">
        <v>387</v>
      </c>
      <c r="J400" s="14" t="s">
        <v>103</v>
      </c>
      <c r="K400" s="15"/>
      <c r="L400" s="9" t="s">
        <v>389</v>
      </c>
      <c r="M400" s="30">
        <v>6597</v>
      </c>
      <c r="N400" s="16">
        <v>250000</v>
      </c>
      <c r="O400" s="16">
        <v>59000</v>
      </c>
      <c r="P400" s="77">
        <f t="shared" si="132"/>
        <v>2.6387999999999998</v>
      </c>
      <c r="Q400" s="17">
        <v>6.25E-2</v>
      </c>
      <c r="R400" s="17">
        <v>1.3888888888888888E-2</v>
      </c>
      <c r="S400" s="42" t="s">
        <v>1077</v>
      </c>
      <c r="T400" s="242" t="s">
        <v>34</v>
      </c>
      <c r="U400" s="10" t="str">
        <f t="shared" si="131"/>
        <v>B</v>
      </c>
      <c r="V400" s="11" t="str">
        <f>VLOOKUP(T400,Codes!A$9:B$52,2,FALSE)</f>
        <v>Mauvaise qualité ou position des micro-perforations</v>
      </c>
      <c r="W400" s="11"/>
      <c r="X400" s="11"/>
      <c r="Y400" s="11"/>
      <c r="Z400" s="11"/>
      <c r="AA400" s="81">
        <v>1</v>
      </c>
      <c r="AB400" s="37" t="str">
        <f t="shared" si="119"/>
        <v>faible</v>
      </c>
      <c r="AC400" s="37" t="str">
        <f t="shared" si="122"/>
        <v>faible</v>
      </c>
      <c r="AD400" s="37" t="str">
        <f t="shared" si="129"/>
        <v>Faible</v>
      </c>
      <c r="AE400" s="98" t="str">
        <f t="shared" si="130"/>
        <v>2</v>
      </c>
      <c r="AF400" s="261">
        <f t="shared" si="134"/>
        <v>2</v>
      </c>
      <c r="AG400" s="250" t="str">
        <f t="shared" si="133"/>
        <v>20151058145B3</v>
      </c>
      <c r="AH400" s="38" t="str">
        <f t="shared" si="136"/>
        <v>Action cloturée</v>
      </c>
      <c r="AI400" s="29"/>
      <c r="AJ400" s="18">
        <v>42311</v>
      </c>
      <c r="AK400" s="95" t="s">
        <v>396</v>
      </c>
      <c r="AL400" s="18">
        <v>42328</v>
      </c>
      <c r="AM400" s="31">
        <f t="shared" si="116"/>
        <v>14</v>
      </c>
      <c r="AN400" s="31"/>
      <c r="AP400" s="31" t="e">
        <f>COUNTIF(#REF!,FALSE)</f>
        <v>#REF!</v>
      </c>
      <c r="AQ400">
        <f t="shared" si="135"/>
        <v>2</v>
      </c>
    </row>
    <row r="401" spans="1:43" ht="34.15" customHeight="1">
      <c r="A401" s="13">
        <v>220</v>
      </c>
      <c r="B401" s="6">
        <v>42312</v>
      </c>
      <c r="C401" s="7">
        <f t="shared" si="128"/>
        <v>11</v>
      </c>
      <c r="D401" s="7">
        <f t="shared" si="106"/>
        <v>2015</v>
      </c>
      <c r="E401" s="92">
        <v>1058702</v>
      </c>
      <c r="F401" s="27">
        <v>40847</v>
      </c>
      <c r="G401" s="94">
        <v>150804</v>
      </c>
      <c r="H401" s="15" t="s">
        <v>1647</v>
      </c>
      <c r="I401" s="15" t="s">
        <v>23</v>
      </c>
      <c r="J401" s="14" t="s">
        <v>103</v>
      </c>
      <c r="K401" s="15"/>
      <c r="L401" s="9" t="s">
        <v>138</v>
      </c>
      <c r="M401" s="30">
        <v>220</v>
      </c>
      <c r="N401" s="16">
        <v>9900</v>
      </c>
      <c r="O401" s="16">
        <v>6003</v>
      </c>
      <c r="P401" s="77">
        <f t="shared" si="132"/>
        <v>1</v>
      </c>
      <c r="Q401" s="17">
        <v>6.9444444444444441E-3</v>
      </c>
      <c r="R401" s="17">
        <v>1.3888888888888888E-2</v>
      </c>
      <c r="S401" s="42" t="s">
        <v>1078</v>
      </c>
      <c r="T401" s="242" t="s">
        <v>72</v>
      </c>
      <c r="U401" s="10" t="str">
        <f t="shared" si="131"/>
        <v>B</v>
      </c>
      <c r="V401" s="11" t="str">
        <f>VLOOKUP(T401,Codes!A$9:B$52,2,FALSE)</f>
        <v>Plusieurs référence mélangées dans un même carton</v>
      </c>
      <c r="W401" s="11"/>
      <c r="X401" s="11"/>
      <c r="Y401" s="11"/>
      <c r="Z401" s="11"/>
      <c r="AA401" s="81">
        <v>1</v>
      </c>
      <c r="AB401" s="37" t="str">
        <f t="shared" si="119"/>
        <v>faible</v>
      </c>
      <c r="AC401" s="37" t="str">
        <f t="shared" si="122"/>
        <v>faible</v>
      </c>
      <c r="AD401" s="37" t="str">
        <f t="shared" si="129"/>
        <v>Faible</v>
      </c>
      <c r="AE401" s="98" t="str">
        <f t="shared" si="130"/>
        <v>2</v>
      </c>
      <c r="AF401" s="261">
        <f t="shared" si="134"/>
        <v>2</v>
      </c>
      <c r="AG401" s="250" t="str">
        <f t="shared" si="133"/>
        <v>20151058702B6</v>
      </c>
      <c r="AH401" s="38" t="str">
        <f t="shared" si="136"/>
        <v>Action cloturée</v>
      </c>
      <c r="AI401" s="29"/>
      <c r="AJ401" s="18">
        <v>42313</v>
      </c>
      <c r="AK401" s="95" t="s">
        <v>1079</v>
      </c>
      <c r="AL401" s="18">
        <v>42328</v>
      </c>
      <c r="AM401" s="31">
        <f t="shared" ref="AM401:AM464" si="137">IF(AL401&lt;&gt;0,NETWORKDAYS(B401,AL401),"")</f>
        <v>13</v>
      </c>
      <c r="AN401" s="31"/>
      <c r="AP401" s="31" t="e">
        <f>COUNTIF(#REF!,FALSE)</f>
        <v>#REF!</v>
      </c>
      <c r="AQ401">
        <f t="shared" si="135"/>
        <v>2</v>
      </c>
    </row>
    <row r="402" spans="1:43" ht="34.15" customHeight="1">
      <c r="A402" s="13">
        <v>221</v>
      </c>
      <c r="B402" s="6">
        <v>42313</v>
      </c>
      <c r="C402" s="7">
        <f t="shared" si="128"/>
        <v>11</v>
      </c>
      <c r="D402" s="7">
        <f t="shared" si="106"/>
        <v>2015</v>
      </c>
      <c r="E402" s="92">
        <v>1058555</v>
      </c>
      <c r="F402" s="27">
        <v>37667</v>
      </c>
      <c r="G402" s="94">
        <v>151007</v>
      </c>
      <c r="H402" s="15" t="s">
        <v>1647</v>
      </c>
      <c r="I402" s="14" t="s">
        <v>91</v>
      </c>
      <c r="J402" s="14" t="s">
        <v>90</v>
      </c>
      <c r="K402" s="15" t="s">
        <v>318</v>
      </c>
      <c r="L402" s="9" t="s">
        <v>344</v>
      </c>
      <c r="M402" s="30">
        <v>20</v>
      </c>
      <c r="N402" s="16">
        <v>54000</v>
      </c>
      <c r="O402" s="16">
        <v>35000</v>
      </c>
      <c r="P402" s="77">
        <f t="shared" si="132"/>
        <v>3.7037037037037035E-2</v>
      </c>
      <c r="Q402" s="17">
        <v>1.3888888888888888E-2</v>
      </c>
      <c r="R402" s="17">
        <v>1.3888888888888888E-2</v>
      </c>
      <c r="S402" s="42" t="s">
        <v>1080</v>
      </c>
      <c r="T402" s="242" t="s">
        <v>38</v>
      </c>
      <c r="U402" s="10" t="str">
        <f t="shared" si="131"/>
        <v>A</v>
      </c>
      <c r="V402" s="11" t="str">
        <f>VLOOKUP(T402,Codes!A$9:B$52,2,FALSE)</f>
        <v>Produit inadapté au processus (tension ruban, etc…)</v>
      </c>
      <c r="W402" s="11"/>
      <c r="X402" s="11"/>
      <c r="Y402" s="11"/>
      <c r="Z402" s="11"/>
      <c r="AA402" s="81">
        <v>1</v>
      </c>
      <c r="AB402" s="37" t="str">
        <f t="shared" si="119"/>
        <v>faible</v>
      </c>
      <c r="AC402" s="37" t="str">
        <f t="shared" si="122"/>
        <v>faible</v>
      </c>
      <c r="AD402" s="37" t="str">
        <f t="shared" si="129"/>
        <v>Faible</v>
      </c>
      <c r="AE402" s="98" t="str">
        <f t="shared" si="130"/>
        <v>2</v>
      </c>
      <c r="AF402" s="261">
        <f t="shared" si="134"/>
        <v>1</v>
      </c>
      <c r="AG402" s="250" t="str">
        <f t="shared" si="133"/>
        <v>20151058555A8</v>
      </c>
      <c r="AH402" s="38" t="str">
        <f t="shared" si="136"/>
        <v>Action cloturée</v>
      </c>
      <c r="AI402" s="29"/>
      <c r="AJ402" s="18">
        <v>42313</v>
      </c>
      <c r="AK402" s="95" t="s">
        <v>1081</v>
      </c>
      <c r="AL402" s="18">
        <v>42328</v>
      </c>
      <c r="AM402" s="31">
        <f t="shared" si="137"/>
        <v>12</v>
      </c>
      <c r="AN402" s="31"/>
      <c r="AP402" s="31" t="e">
        <f>COUNTIF(#REF!,FALSE)</f>
        <v>#REF!</v>
      </c>
      <c r="AQ402">
        <f t="shared" si="135"/>
        <v>1</v>
      </c>
    </row>
    <row r="403" spans="1:43" ht="22.9" customHeight="1">
      <c r="A403" s="13">
        <v>222</v>
      </c>
      <c r="B403" s="6">
        <v>42312</v>
      </c>
      <c r="C403" s="7">
        <f t="shared" si="128"/>
        <v>11</v>
      </c>
      <c r="D403" s="7">
        <f t="shared" si="106"/>
        <v>2015</v>
      </c>
      <c r="E403" s="92">
        <v>1097662</v>
      </c>
      <c r="F403" s="27">
        <v>41817</v>
      </c>
      <c r="G403" s="94">
        <v>151104</v>
      </c>
      <c r="H403" s="15" t="s">
        <v>1143</v>
      </c>
      <c r="I403" s="14" t="s">
        <v>276</v>
      </c>
      <c r="J403" s="14" t="s">
        <v>103</v>
      </c>
      <c r="K403" s="15" t="s">
        <v>1022</v>
      </c>
      <c r="L403" s="9" t="s">
        <v>244</v>
      </c>
      <c r="M403" s="30">
        <v>1518</v>
      </c>
      <c r="N403" s="16">
        <v>1518</v>
      </c>
      <c r="O403" s="16">
        <v>1518</v>
      </c>
      <c r="P403" s="77">
        <f t="shared" si="132"/>
        <v>1</v>
      </c>
      <c r="Q403" s="17">
        <v>1.3888888888888888E-2</v>
      </c>
      <c r="R403" s="17">
        <v>1.3888888888888888E-2</v>
      </c>
      <c r="S403" s="42" t="s">
        <v>1082</v>
      </c>
      <c r="T403" s="242" t="s">
        <v>26</v>
      </c>
      <c r="U403" s="10" t="str">
        <f t="shared" si="131"/>
        <v>C</v>
      </c>
      <c r="V403" s="11" t="str">
        <f>VLOOKUP(T403,Codes!A$9:B$52,2,FALSE)</f>
        <v>Conditionnement inadapté</v>
      </c>
      <c r="W403" s="11"/>
      <c r="X403" s="11"/>
      <c r="Y403" s="11"/>
      <c r="Z403" s="11"/>
      <c r="AA403" s="81">
        <v>1</v>
      </c>
      <c r="AB403" s="37" t="str">
        <f t="shared" si="119"/>
        <v>faible</v>
      </c>
      <c r="AC403" s="37" t="str">
        <f t="shared" si="122"/>
        <v>faible</v>
      </c>
      <c r="AD403" s="37" t="str">
        <f t="shared" si="129"/>
        <v>Faible</v>
      </c>
      <c r="AE403" s="98" t="str">
        <f t="shared" si="130"/>
        <v>2</v>
      </c>
      <c r="AF403" s="261">
        <f t="shared" si="134"/>
        <v>1</v>
      </c>
      <c r="AG403" s="250" t="str">
        <f t="shared" si="133"/>
        <v>20151097662C8</v>
      </c>
      <c r="AH403" s="38" t="str">
        <f t="shared" si="136"/>
        <v>Action cloturée</v>
      </c>
      <c r="AI403" s="29"/>
      <c r="AJ403" s="18">
        <v>42313</v>
      </c>
      <c r="AK403" s="95" t="s">
        <v>745</v>
      </c>
      <c r="AL403" s="18">
        <v>42328</v>
      </c>
      <c r="AM403" s="31">
        <f t="shared" si="137"/>
        <v>13</v>
      </c>
      <c r="AN403" s="31"/>
      <c r="AP403" s="31" t="e">
        <f>COUNTIF(#REF!,FALSE)</f>
        <v>#REF!</v>
      </c>
      <c r="AQ403">
        <f t="shared" si="135"/>
        <v>1</v>
      </c>
    </row>
    <row r="404" spans="1:43" ht="36">
      <c r="A404" s="13">
        <v>223</v>
      </c>
      <c r="B404" s="6">
        <v>42317</v>
      </c>
      <c r="C404" s="7">
        <f t="shared" si="128"/>
        <v>11</v>
      </c>
      <c r="D404" s="7">
        <f t="shared" si="106"/>
        <v>2015</v>
      </c>
      <c r="E404" s="92">
        <v>1057787</v>
      </c>
      <c r="F404" s="27"/>
      <c r="G404" s="94">
        <v>90617</v>
      </c>
      <c r="H404" s="15" t="s">
        <v>1647</v>
      </c>
      <c r="I404" s="15" t="s">
        <v>410</v>
      </c>
      <c r="J404" s="14" t="s">
        <v>103</v>
      </c>
      <c r="K404" s="15"/>
      <c r="L404" s="9" t="s">
        <v>1083</v>
      </c>
      <c r="M404" s="30">
        <v>1</v>
      </c>
      <c r="N404" s="16">
        <v>500</v>
      </c>
      <c r="O404" s="16">
        <v>124</v>
      </c>
      <c r="P404" s="77">
        <f t="shared" si="132"/>
        <v>0.2</v>
      </c>
      <c r="Q404" s="17">
        <v>1.3888888888888888E-2</v>
      </c>
      <c r="R404" s="17">
        <v>1.3888888888888888E-2</v>
      </c>
      <c r="S404" s="42" t="s">
        <v>1084</v>
      </c>
      <c r="T404" s="242" t="s">
        <v>34</v>
      </c>
      <c r="U404" s="10" t="str">
        <f t="shared" si="131"/>
        <v>B</v>
      </c>
      <c r="V404" s="11" t="str">
        <f>VLOOKUP(T404,Codes!A$9:B$52,2,FALSE)</f>
        <v>Mauvaise qualité ou position des micro-perforations</v>
      </c>
      <c r="W404" s="11"/>
      <c r="X404" s="11"/>
      <c r="Y404" s="11"/>
      <c r="Z404" s="11"/>
      <c r="AA404" s="81">
        <v>1</v>
      </c>
      <c r="AB404" s="37" t="str">
        <f t="shared" si="119"/>
        <v>faible</v>
      </c>
      <c r="AC404" s="37" t="str">
        <f t="shared" si="122"/>
        <v>faible</v>
      </c>
      <c r="AD404" s="37" t="str">
        <f t="shared" si="129"/>
        <v>Faible</v>
      </c>
      <c r="AE404" s="98" t="str">
        <f t="shared" si="130"/>
        <v>2</v>
      </c>
      <c r="AF404" s="261">
        <f t="shared" si="134"/>
        <v>1</v>
      </c>
      <c r="AG404" s="250" t="str">
        <f t="shared" si="133"/>
        <v>20151057787B3</v>
      </c>
      <c r="AH404" s="38" t="str">
        <f t="shared" si="136"/>
        <v>Action cloturée</v>
      </c>
      <c r="AI404" s="29"/>
      <c r="AJ404" s="18">
        <v>42331</v>
      </c>
      <c r="AK404" s="95" t="s">
        <v>740</v>
      </c>
      <c r="AL404" s="18">
        <v>42328</v>
      </c>
      <c r="AM404" s="31">
        <f t="shared" si="137"/>
        <v>10</v>
      </c>
      <c r="AN404" s="31"/>
      <c r="AP404" s="31" t="e">
        <f>COUNTIF(#REF!,FALSE)</f>
        <v>#REF!</v>
      </c>
      <c r="AQ404">
        <f t="shared" si="135"/>
        <v>1</v>
      </c>
    </row>
    <row r="405" spans="1:43" ht="36">
      <c r="A405" s="13">
        <v>224</v>
      </c>
      <c r="B405" s="6">
        <v>42324</v>
      </c>
      <c r="C405" s="7">
        <f t="shared" si="128"/>
        <v>11</v>
      </c>
      <c r="D405" s="7">
        <f t="shared" si="106"/>
        <v>2015</v>
      </c>
      <c r="E405" s="92">
        <v>1058577</v>
      </c>
      <c r="F405" s="27">
        <v>41287</v>
      </c>
      <c r="G405" s="94">
        <v>42767</v>
      </c>
      <c r="H405" s="15" t="s">
        <v>46</v>
      </c>
      <c r="I405" s="14" t="s">
        <v>91</v>
      </c>
      <c r="J405" s="14" t="s">
        <v>90</v>
      </c>
      <c r="K405" s="15" t="s">
        <v>363</v>
      </c>
      <c r="L405" s="9" t="s">
        <v>364</v>
      </c>
      <c r="M405" s="30">
        <v>1</v>
      </c>
      <c r="N405" s="16">
        <v>180</v>
      </c>
      <c r="O405" s="16">
        <v>32</v>
      </c>
      <c r="P405" s="77">
        <f t="shared" si="132"/>
        <v>0.55555555555555558</v>
      </c>
      <c r="Q405" s="17">
        <v>2.0833333333333332E-2</v>
      </c>
      <c r="R405" s="17">
        <v>1.3888888888888888E-2</v>
      </c>
      <c r="S405" s="42" t="s">
        <v>1050</v>
      </c>
      <c r="T405" s="242" t="s">
        <v>38</v>
      </c>
      <c r="U405" s="10" t="str">
        <f t="shared" si="131"/>
        <v>A</v>
      </c>
      <c r="V405" s="11" t="str">
        <f>VLOOKUP(T405,Codes!A$9:B$52,2,FALSE)</f>
        <v>Produit inadapté au processus (tension ruban, etc…)</v>
      </c>
      <c r="W405" s="11"/>
      <c r="X405" s="11"/>
      <c r="Y405" s="11"/>
      <c r="Z405" s="11"/>
      <c r="AA405" s="81">
        <v>1</v>
      </c>
      <c r="AB405" s="37" t="str">
        <f t="shared" si="119"/>
        <v>faible</v>
      </c>
      <c r="AC405" s="37" t="str">
        <f t="shared" si="122"/>
        <v>faible</v>
      </c>
      <c r="AD405" s="37" t="str">
        <f t="shared" si="129"/>
        <v>Faible</v>
      </c>
      <c r="AE405" s="98" t="str">
        <f t="shared" si="130"/>
        <v>2</v>
      </c>
      <c r="AF405" s="261">
        <f t="shared" si="134"/>
        <v>10</v>
      </c>
      <c r="AG405" s="250" t="str">
        <f t="shared" si="133"/>
        <v>20151058577A8</v>
      </c>
      <c r="AH405" s="38" t="str">
        <f t="shared" si="136"/>
        <v/>
      </c>
      <c r="AI405" s="29"/>
      <c r="AJ405" s="18">
        <v>42331</v>
      </c>
      <c r="AK405" s="95" t="s">
        <v>1085</v>
      </c>
      <c r="AL405" s="18"/>
      <c r="AM405" s="31" t="str">
        <f t="shared" si="137"/>
        <v/>
      </c>
      <c r="AN405" s="31"/>
      <c r="AP405" s="31" t="e">
        <f>COUNTIF(#REF!,FALSE)</f>
        <v>#REF!</v>
      </c>
      <c r="AQ405">
        <f t="shared" si="135"/>
        <v>10</v>
      </c>
    </row>
    <row r="406" spans="1:43" ht="36">
      <c r="A406" s="13">
        <v>225</v>
      </c>
      <c r="B406" s="6">
        <v>42325</v>
      </c>
      <c r="C406" s="7">
        <f t="shared" si="128"/>
        <v>11</v>
      </c>
      <c r="D406" s="7">
        <f t="shared" si="106"/>
        <v>2015</v>
      </c>
      <c r="E406" s="92">
        <v>1058577</v>
      </c>
      <c r="F406" s="27">
        <v>41287</v>
      </c>
      <c r="G406" s="94">
        <v>42767</v>
      </c>
      <c r="H406" s="15" t="s">
        <v>46</v>
      </c>
      <c r="I406" s="14" t="s">
        <v>91</v>
      </c>
      <c r="J406" s="14" t="s">
        <v>90</v>
      </c>
      <c r="K406" s="15" t="s">
        <v>363</v>
      </c>
      <c r="L406" s="9" t="s">
        <v>364</v>
      </c>
      <c r="M406" s="30">
        <v>1</v>
      </c>
      <c r="N406" s="16">
        <v>180</v>
      </c>
      <c r="O406" s="16">
        <v>32</v>
      </c>
      <c r="P406" s="77">
        <f t="shared" si="132"/>
        <v>0.55555555555555558</v>
      </c>
      <c r="Q406" s="17">
        <v>2.0833333333333332E-2</v>
      </c>
      <c r="R406" s="17">
        <v>1.3888888888888888E-2</v>
      </c>
      <c r="S406" s="42" t="s">
        <v>1050</v>
      </c>
      <c r="T406" s="242" t="s">
        <v>38</v>
      </c>
      <c r="U406" s="10" t="str">
        <f t="shared" si="131"/>
        <v>A</v>
      </c>
      <c r="V406" s="11" t="str">
        <f>VLOOKUP(T406,Codes!A$9:B$52,2,FALSE)</f>
        <v>Produit inadapté au processus (tension ruban, etc…)</v>
      </c>
      <c r="W406" s="11"/>
      <c r="X406" s="11"/>
      <c r="Y406" s="11"/>
      <c r="Z406" s="11"/>
      <c r="AA406" s="81">
        <v>1</v>
      </c>
      <c r="AB406" s="37" t="str">
        <f t="shared" si="119"/>
        <v>faible</v>
      </c>
      <c r="AC406" s="37" t="str">
        <f t="shared" si="122"/>
        <v>faible</v>
      </c>
      <c r="AD406" s="37" t="str">
        <f t="shared" si="129"/>
        <v>Faible</v>
      </c>
      <c r="AE406" s="98" t="str">
        <f t="shared" si="130"/>
        <v>2</v>
      </c>
      <c r="AF406" s="261">
        <f t="shared" si="134"/>
        <v>10</v>
      </c>
      <c r="AG406" s="250" t="str">
        <f t="shared" si="133"/>
        <v>20151058577A8</v>
      </c>
      <c r="AH406" s="38" t="str">
        <f t="shared" si="136"/>
        <v/>
      </c>
      <c r="AI406" s="29"/>
      <c r="AJ406" s="18">
        <v>42331</v>
      </c>
      <c r="AK406" s="95" t="s">
        <v>1085</v>
      </c>
      <c r="AL406" s="18"/>
      <c r="AM406" s="31" t="str">
        <f t="shared" si="137"/>
        <v/>
      </c>
      <c r="AN406" s="31"/>
      <c r="AP406" s="31" t="e">
        <f>COUNTIF(#REF!,FALSE)</f>
        <v>#REF!</v>
      </c>
      <c r="AQ406">
        <f t="shared" si="135"/>
        <v>10</v>
      </c>
    </row>
    <row r="407" spans="1:43" ht="89.25" customHeight="1">
      <c r="A407" s="13">
        <v>226</v>
      </c>
      <c r="B407" s="6">
        <v>42326</v>
      </c>
      <c r="C407" s="7">
        <f t="shared" si="128"/>
        <v>11</v>
      </c>
      <c r="D407" s="7">
        <f t="shared" si="106"/>
        <v>2015</v>
      </c>
      <c r="E407" s="92">
        <v>1079183</v>
      </c>
      <c r="F407" s="27">
        <v>36927</v>
      </c>
      <c r="G407" s="94">
        <v>38614</v>
      </c>
      <c r="H407" s="15" t="s">
        <v>46</v>
      </c>
      <c r="I407" s="14" t="s">
        <v>44</v>
      </c>
      <c r="J407" s="14" t="s">
        <v>90</v>
      </c>
      <c r="K407" s="15" t="s">
        <v>812</v>
      </c>
      <c r="L407" s="9" t="s">
        <v>1014</v>
      </c>
      <c r="M407" s="30">
        <v>6000</v>
      </c>
      <c r="N407" s="16">
        <v>30000</v>
      </c>
      <c r="O407" s="16">
        <v>6000</v>
      </c>
      <c r="P407" s="77">
        <f t="shared" si="132"/>
        <v>20</v>
      </c>
      <c r="Q407" s="17">
        <v>6.9444444444444441E-3</v>
      </c>
      <c r="R407" s="17">
        <v>4.1666666666666664E-2</v>
      </c>
      <c r="S407" s="42" t="s">
        <v>1086</v>
      </c>
      <c r="T407" s="242" t="s">
        <v>41</v>
      </c>
      <c r="U407" s="10" t="str">
        <f t="shared" si="131"/>
        <v>C</v>
      </c>
      <c r="V407" s="11" t="str">
        <f>VLOOKUP(T407,Codes!A$9:B$52,2,FALSE)</f>
        <v>Produits collés entre eux</v>
      </c>
      <c r="W407" s="11"/>
      <c r="X407" s="11"/>
      <c r="Y407" s="11"/>
      <c r="Z407" s="11"/>
      <c r="AA407" s="81">
        <v>5</v>
      </c>
      <c r="AB407" s="37" t="str">
        <f t="shared" si="119"/>
        <v>fort</v>
      </c>
      <c r="AC407" s="37" t="str">
        <f>IF(($P409)&lt;=3,"faible","fort")</f>
        <v>fort</v>
      </c>
      <c r="AD407" s="37" t="str">
        <f t="shared" si="129"/>
        <v>Fort</v>
      </c>
      <c r="AE407" s="98" t="str">
        <f t="shared" si="130"/>
        <v>5</v>
      </c>
      <c r="AF407" s="261">
        <f t="shared" si="134"/>
        <v>1</v>
      </c>
      <c r="AG407" s="250" t="str">
        <f t="shared" si="133"/>
        <v>20151079183C3</v>
      </c>
      <c r="AH407" s="38" t="str">
        <f t="shared" si="136"/>
        <v>Action cloturée</v>
      </c>
      <c r="AI407" s="29"/>
      <c r="AJ407" s="18">
        <v>42328</v>
      </c>
      <c r="AK407" s="95" t="s">
        <v>1366</v>
      </c>
      <c r="AL407" s="18">
        <v>42331</v>
      </c>
      <c r="AM407" s="31">
        <f t="shared" si="137"/>
        <v>4</v>
      </c>
      <c r="AN407" s="31"/>
      <c r="AP407" s="31" t="e">
        <f>COUNTIF(#REF!,FALSE)</f>
        <v>#REF!</v>
      </c>
      <c r="AQ407">
        <f t="shared" si="135"/>
        <v>1</v>
      </c>
    </row>
    <row r="408" spans="1:43" ht="34.15" customHeight="1">
      <c r="A408" s="13">
        <v>227</v>
      </c>
      <c r="B408" s="6">
        <v>42320</v>
      </c>
      <c r="C408" s="7">
        <f t="shared" si="128"/>
        <v>11</v>
      </c>
      <c r="D408" s="7">
        <f t="shared" si="106"/>
        <v>2015</v>
      </c>
      <c r="E408" s="92">
        <v>1216039</v>
      </c>
      <c r="F408" s="27">
        <v>42483</v>
      </c>
      <c r="G408" s="94">
        <v>151112</v>
      </c>
      <c r="H408" s="15" t="s">
        <v>1143</v>
      </c>
      <c r="I408" s="15" t="s">
        <v>1087</v>
      </c>
      <c r="J408" s="14" t="s">
        <v>103</v>
      </c>
      <c r="K408" s="15" t="s">
        <v>1367</v>
      </c>
      <c r="L408" s="9" t="s">
        <v>1088</v>
      </c>
      <c r="M408" s="30">
        <v>11000</v>
      </c>
      <c r="N408" s="16">
        <v>1100</v>
      </c>
      <c r="O408" s="16">
        <v>1100</v>
      </c>
      <c r="P408" s="77">
        <f t="shared" si="132"/>
        <v>1</v>
      </c>
      <c r="Q408" s="17">
        <v>2.0833333333333332E-2</v>
      </c>
      <c r="R408" s="17">
        <v>1.3888888888888888E-2</v>
      </c>
      <c r="S408" s="42" t="s">
        <v>1089</v>
      </c>
      <c r="T408" s="242" t="s">
        <v>26</v>
      </c>
      <c r="U408" s="10" t="str">
        <f t="shared" si="131"/>
        <v>C</v>
      </c>
      <c r="V408" s="11" t="str">
        <f>VLOOKUP(T408,Codes!A$9:B$52,2,FALSE)</f>
        <v>Conditionnement inadapté</v>
      </c>
      <c r="W408" s="11"/>
      <c r="X408" s="11"/>
      <c r="Y408" s="11"/>
      <c r="Z408" s="11"/>
      <c r="AA408" s="81">
        <v>1</v>
      </c>
      <c r="AB408" s="37" t="str">
        <f t="shared" si="119"/>
        <v>faible</v>
      </c>
      <c r="AC408" s="37" t="str">
        <f t="shared" si="122"/>
        <v>faible</v>
      </c>
      <c r="AD408" s="37" t="str">
        <f t="shared" si="129"/>
        <v>Faible</v>
      </c>
      <c r="AE408" s="98" t="str">
        <f t="shared" si="130"/>
        <v>2</v>
      </c>
      <c r="AF408" s="261">
        <f t="shared" si="134"/>
        <v>1</v>
      </c>
      <c r="AG408" s="250" t="str">
        <f t="shared" si="133"/>
        <v>20151216039C8</v>
      </c>
      <c r="AH408" s="38" t="str">
        <f t="shared" si="136"/>
        <v>Action cloturée</v>
      </c>
      <c r="AI408" s="29"/>
      <c r="AJ408" s="18">
        <v>42331</v>
      </c>
      <c r="AK408" s="95" t="s">
        <v>1090</v>
      </c>
      <c r="AL408" s="18">
        <v>42326</v>
      </c>
      <c r="AM408" s="31">
        <f t="shared" si="137"/>
        <v>5</v>
      </c>
      <c r="AN408" s="31"/>
      <c r="AP408" s="31" t="e">
        <f>COUNTIF(#REF!,FALSE)</f>
        <v>#REF!</v>
      </c>
      <c r="AQ408">
        <f t="shared" si="135"/>
        <v>1</v>
      </c>
    </row>
    <row r="409" spans="1:43" ht="45.6" customHeight="1">
      <c r="A409" s="13">
        <v>228</v>
      </c>
      <c r="B409" s="6">
        <v>42327</v>
      </c>
      <c r="C409" s="7">
        <f t="shared" si="128"/>
        <v>11</v>
      </c>
      <c r="D409" s="7">
        <f t="shared" si="106"/>
        <v>2015</v>
      </c>
      <c r="E409" s="92">
        <v>1285448</v>
      </c>
      <c r="F409" s="27">
        <v>36658</v>
      </c>
      <c r="G409" s="94">
        <v>51939</v>
      </c>
      <c r="H409" s="15" t="s">
        <v>46</v>
      </c>
      <c r="I409" s="14" t="s">
        <v>195</v>
      </c>
      <c r="J409" s="14" t="s">
        <v>90</v>
      </c>
      <c r="K409" s="15" t="s">
        <v>812</v>
      </c>
      <c r="L409" s="9" t="s">
        <v>1091</v>
      </c>
      <c r="M409" s="30">
        <v>130</v>
      </c>
      <c r="N409" s="16">
        <v>2000</v>
      </c>
      <c r="O409" s="16">
        <v>390</v>
      </c>
      <c r="P409" s="77">
        <f t="shared" si="132"/>
        <v>6.5</v>
      </c>
      <c r="Q409" s="17">
        <v>1.3888888888888888E-2</v>
      </c>
      <c r="R409" s="17">
        <v>8.3333333333333329E-2</v>
      </c>
      <c r="S409" s="42" t="s">
        <v>1092</v>
      </c>
      <c r="T409" s="242" t="s">
        <v>415</v>
      </c>
      <c r="U409" s="10" t="str">
        <f t="shared" ref="U409:U421" si="138">+LEFT(T409,1)</f>
        <v>A</v>
      </c>
      <c r="V409" s="11" t="str">
        <f>VLOOKUP(T409,Codes!A$9:B$52,2,FALSE)</f>
        <v>Défaut carte piste</v>
      </c>
      <c r="W409" s="11"/>
      <c r="X409" s="11"/>
      <c r="Y409" s="11"/>
      <c r="Z409" s="11"/>
      <c r="AA409" s="81">
        <v>3</v>
      </c>
      <c r="AB409" s="37" t="str">
        <f t="shared" si="119"/>
        <v>fort</v>
      </c>
      <c r="AC409" s="37" t="str">
        <f t="shared" si="122"/>
        <v>fort</v>
      </c>
      <c r="AD409" s="37" t="str">
        <f t="shared" si="129"/>
        <v>Fort</v>
      </c>
      <c r="AE409" s="98" t="str">
        <f t="shared" si="130"/>
        <v>5</v>
      </c>
      <c r="AF409" s="261">
        <f t="shared" si="134"/>
        <v>1</v>
      </c>
      <c r="AG409" s="250" t="str">
        <f t="shared" si="133"/>
        <v>20151285448A11</v>
      </c>
      <c r="AH409" s="38" t="str">
        <f t="shared" si="136"/>
        <v>Action cloturée</v>
      </c>
      <c r="AI409" s="29"/>
      <c r="AJ409" s="18">
        <v>42327</v>
      </c>
      <c r="AK409" s="95" t="s">
        <v>1368</v>
      </c>
      <c r="AL409" s="18">
        <v>42331</v>
      </c>
      <c r="AM409" s="31">
        <f t="shared" si="137"/>
        <v>3</v>
      </c>
      <c r="AN409" s="31"/>
      <c r="AP409" s="31" t="e">
        <f>COUNTIF(#REF!,FALSE)</f>
        <v>#REF!</v>
      </c>
      <c r="AQ409">
        <f t="shared" si="135"/>
        <v>1</v>
      </c>
    </row>
    <row r="410" spans="1:43" ht="34.15" customHeight="1">
      <c r="A410" s="13">
        <v>229</v>
      </c>
      <c r="B410" s="6">
        <v>42331</v>
      </c>
      <c r="C410" s="7">
        <f t="shared" si="128"/>
        <v>11</v>
      </c>
      <c r="D410" s="7">
        <f t="shared" si="106"/>
        <v>2015</v>
      </c>
      <c r="E410" s="92">
        <v>1382872</v>
      </c>
      <c r="F410" s="27">
        <v>48372</v>
      </c>
      <c r="G410" s="94">
        <v>42394</v>
      </c>
      <c r="H410" s="15" t="s">
        <v>1647</v>
      </c>
      <c r="I410" s="15" t="s">
        <v>1087</v>
      </c>
      <c r="J410" s="14" t="s">
        <v>90</v>
      </c>
      <c r="K410" s="15" t="s">
        <v>802</v>
      </c>
      <c r="L410" s="9" t="s">
        <v>1093</v>
      </c>
      <c r="M410" s="30">
        <v>800</v>
      </c>
      <c r="N410" s="16">
        <v>1050</v>
      </c>
      <c r="O410" s="16">
        <v>9993</v>
      </c>
      <c r="P410" s="77">
        <f t="shared" si="132"/>
        <v>76.19047619047619</v>
      </c>
      <c r="Q410" s="17">
        <v>1.0416666666666666E-2</v>
      </c>
      <c r="R410" s="17">
        <v>6.9444444444444441E-3</v>
      </c>
      <c r="S410" s="42" t="s">
        <v>1097</v>
      </c>
      <c r="T410" s="242" t="s">
        <v>30</v>
      </c>
      <c r="U410" s="10" t="str">
        <f t="shared" si="138"/>
        <v>C</v>
      </c>
      <c r="V410" s="11" t="str">
        <f>VLOOKUP(T410,Codes!A$9:B$52,2,FALSE)</f>
        <v>Les documents d'accompagnement sont déformés</v>
      </c>
      <c r="W410" s="11"/>
      <c r="X410" s="11"/>
      <c r="Y410" s="11"/>
      <c r="Z410" s="11"/>
      <c r="AA410" s="81">
        <v>1</v>
      </c>
      <c r="AB410" s="37" t="str">
        <f t="shared" ref="AB410:AB419" si="139">IF((AA410)&lt;=2,"faible","fort")</f>
        <v>faible</v>
      </c>
      <c r="AC410" s="37" t="str">
        <f t="shared" si="122"/>
        <v>fort</v>
      </c>
      <c r="AD410" s="37" t="str">
        <f t="shared" si="129"/>
        <v>Faible</v>
      </c>
      <c r="AE410" s="98" t="str">
        <f t="shared" si="130"/>
        <v>2</v>
      </c>
      <c r="AF410" s="261">
        <f t="shared" si="134"/>
        <v>1</v>
      </c>
      <c r="AG410" s="250" t="str">
        <f t="shared" si="133"/>
        <v>20151382872C2</v>
      </c>
      <c r="AH410" s="38" t="str">
        <f t="shared" si="136"/>
        <v>Action cloturée</v>
      </c>
      <c r="AI410" s="29"/>
      <c r="AJ410" s="18">
        <v>42331</v>
      </c>
      <c r="AK410" s="95" t="s">
        <v>1098</v>
      </c>
      <c r="AL410" s="18">
        <v>42333</v>
      </c>
      <c r="AM410" s="31">
        <f t="shared" si="137"/>
        <v>3</v>
      </c>
      <c r="AN410" s="31"/>
      <c r="AP410" s="31" t="e">
        <f>COUNTIF(#REF!,FALSE)</f>
        <v>#REF!</v>
      </c>
      <c r="AQ410">
        <f t="shared" si="135"/>
        <v>1</v>
      </c>
    </row>
    <row r="411" spans="1:43" ht="34.15" customHeight="1">
      <c r="A411" s="13">
        <v>230</v>
      </c>
      <c r="B411" s="6">
        <v>42331</v>
      </c>
      <c r="C411" s="7">
        <f t="shared" si="128"/>
        <v>11</v>
      </c>
      <c r="D411" s="7">
        <f t="shared" si="106"/>
        <v>2015</v>
      </c>
      <c r="E411" s="92">
        <v>1382873</v>
      </c>
      <c r="F411" s="27">
        <v>48370</v>
      </c>
      <c r="G411" s="94">
        <v>42380</v>
      </c>
      <c r="H411" s="15" t="s">
        <v>1647</v>
      </c>
      <c r="I411" s="15" t="s">
        <v>1087</v>
      </c>
      <c r="J411" s="14" t="s">
        <v>90</v>
      </c>
      <c r="K411" s="15" t="s">
        <v>802</v>
      </c>
      <c r="L411" s="9" t="s">
        <v>1094</v>
      </c>
      <c r="M411" s="30">
        <v>800</v>
      </c>
      <c r="N411" s="16">
        <v>1050</v>
      </c>
      <c r="O411" s="16">
        <v>9993</v>
      </c>
      <c r="P411" s="77">
        <f t="shared" si="132"/>
        <v>76.19047619047619</v>
      </c>
      <c r="Q411" s="17">
        <v>1.0416666666666666E-2</v>
      </c>
      <c r="R411" s="17">
        <v>6.9444444444444441E-3</v>
      </c>
      <c r="S411" s="42" t="s">
        <v>1097</v>
      </c>
      <c r="T411" s="242" t="s">
        <v>30</v>
      </c>
      <c r="U411" s="10" t="str">
        <f t="shared" si="138"/>
        <v>C</v>
      </c>
      <c r="V411" s="11" t="str">
        <f>VLOOKUP(T411,Codes!A$9:B$52,2,FALSE)</f>
        <v>Les documents d'accompagnement sont déformés</v>
      </c>
      <c r="W411" s="11"/>
      <c r="X411" s="11"/>
      <c r="Y411" s="11"/>
      <c r="Z411" s="11"/>
      <c r="AA411" s="81">
        <v>1</v>
      </c>
      <c r="AB411" s="37" t="str">
        <f t="shared" si="139"/>
        <v>faible</v>
      </c>
      <c r="AC411" s="37" t="str">
        <f t="shared" si="122"/>
        <v>fort</v>
      </c>
      <c r="AD411" s="37" t="str">
        <f t="shared" si="129"/>
        <v>Faible</v>
      </c>
      <c r="AE411" s="98" t="str">
        <f t="shared" si="130"/>
        <v>2</v>
      </c>
      <c r="AF411" s="261">
        <f t="shared" si="134"/>
        <v>1</v>
      </c>
      <c r="AG411" s="250" t="str">
        <f t="shared" si="133"/>
        <v>20151382873C2</v>
      </c>
      <c r="AH411" s="38" t="str">
        <f t="shared" si="136"/>
        <v>Action cloturée</v>
      </c>
      <c r="AI411" s="29"/>
      <c r="AJ411" s="18">
        <v>42331</v>
      </c>
      <c r="AK411" s="95" t="s">
        <v>1098</v>
      </c>
      <c r="AL411" s="18">
        <v>42333</v>
      </c>
      <c r="AM411" s="31">
        <f t="shared" si="137"/>
        <v>3</v>
      </c>
      <c r="AN411" s="31"/>
      <c r="AP411" s="31" t="e">
        <f>COUNTIF(#REF!,FALSE)</f>
        <v>#REF!</v>
      </c>
      <c r="AQ411">
        <f t="shared" si="135"/>
        <v>1</v>
      </c>
    </row>
    <row r="412" spans="1:43" ht="34.15" customHeight="1">
      <c r="A412" s="13">
        <v>231</v>
      </c>
      <c r="B412" s="6">
        <v>42331</v>
      </c>
      <c r="C412" s="7">
        <f t="shared" si="128"/>
        <v>11</v>
      </c>
      <c r="D412" s="7">
        <f t="shared" si="106"/>
        <v>2015</v>
      </c>
      <c r="E412" s="92">
        <v>1382875</v>
      </c>
      <c r="F412" s="27">
        <v>48373</v>
      </c>
      <c r="G412" s="94">
        <v>42385</v>
      </c>
      <c r="H412" s="15" t="s">
        <v>1647</v>
      </c>
      <c r="I412" s="15" t="s">
        <v>1087</v>
      </c>
      <c r="J412" s="14" t="s">
        <v>90</v>
      </c>
      <c r="K412" s="15" t="s">
        <v>802</v>
      </c>
      <c r="L412" s="9" t="s">
        <v>1095</v>
      </c>
      <c r="M412" s="30">
        <v>800</v>
      </c>
      <c r="N412" s="16">
        <v>1050</v>
      </c>
      <c r="O412" s="16">
        <v>9993</v>
      </c>
      <c r="P412" s="77">
        <f t="shared" si="132"/>
        <v>76.19047619047619</v>
      </c>
      <c r="Q412" s="17">
        <v>1.0416666666666666E-2</v>
      </c>
      <c r="R412" s="17">
        <v>6.9444444444444441E-3</v>
      </c>
      <c r="S412" s="42" t="s">
        <v>1097</v>
      </c>
      <c r="T412" s="242" t="s">
        <v>30</v>
      </c>
      <c r="U412" s="10" t="str">
        <f t="shared" si="138"/>
        <v>C</v>
      </c>
      <c r="V412" s="11" t="str">
        <f>VLOOKUP(T412,Codes!A$9:B$52,2,FALSE)</f>
        <v>Les documents d'accompagnement sont déformés</v>
      </c>
      <c r="W412" s="11"/>
      <c r="X412" s="11"/>
      <c r="Y412" s="11"/>
      <c r="Z412" s="11"/>
      <c r="AA412" s="81">
        <v>1</v>
      </c>
      <c r="AB412" s="37" t="str">
        <f t="shared" si="139"/>
        <v>faible</v>
      </c>
      <c r="AC412" s="37" t="str">
        <f t="shared" si="122"/>
        <v>fort</v>
      </c>
      <c r="AD412" s="37" t="str">
        <f t="shared" si="129"/>
        <v>Faible</v>
      </c>
      <c r="AE412" s="98" t="str">
        <f t="shared" si="130"/>
        <v>2</v>
      </c>
      <c r="AF412" s="261">
        <f t="shared" si="134"/>
        <v>1</v>
      </c>
      <c r="AG412" s="250" t="str">
        <f t="shared" si="133"/>
        <v>20151382875C2</v>
      </c>
      <c r="AH412" s="38" t="str">
        <f t="shared" si="136"/>
        <v>Action cloturée</v>
      </c>
      <c r="AI412" s="29"/>
      <c r="AJ412" s="18">
        <v>42331</v>
      </c>
      <c r="AK412" s="95" t="s">
        <v>1098</v>
      </c>
      <c r="AL412" s="18">
        <v>42333</v>
      </c>
      <c r="AM412" s="31">
        <f t="shared" si="137"/>
        <v>3</v>
      </c>
      <c r="AN412" s="31"/>
      <c r="AP412" s="31" t="e">
        <f>COUNTIF(#REF!,FALSE)</f>
        <v>#REF!</v>
      </c>
      <c r="AQ412">
        <f t="shared" si="135"/>
        <v>1</v>
      </c>
    </row>
    <row r="413" spans="1:43" ht="34.15" customHeight="1">
      <c r="A413" s="13">
        <v>232</v>
      </c>
      <c r="B413" s="6">
        <v>42331</v>
      </c>
      <c r="C413" s="7">
        <f t="shared" si="128"/>
        <v>11</v>
      </c>
      <c r="D413" s="7">
        <f t="shared" si="106"/>
        <v>2015</v>
      </c>
      <c r="E413" s="92">
        <v>1382876</v>
      </c>
      <c r="F413" s="27">
        <v>48371</v>
      </c>
      <c r="G413" s="94">
        <v>42387</v>
      </c>
      <c r="H413" s="15" t="s">
        <v>1647</v>
      </c>
      <c r="I413" s="15" t="s">
        <v>1087</v>
      </c>
      <c r="J413" s="14" t="s">
        <v>90</v>
      </c>
      <c r="K413" s="15" t="s">
        <v>802</v>
      </c>
      <c r="L413" s="9" t="s">
        <v>1096</v>
      </c>
      <c r="M413" s="30">
        <v>800</v>
      </c>
      <c r="N413" s="16">
        <v>1050</v>
      </c>
      <c r="O413" s="16">
        <v>9992</v>
      </c>
      <c r="P413" s="77">
        <f t="shared" si="132"/>
        <v>76.19047619047619</v>
      </c>
      <c r="Q413" s="17">
        <v>1.0416666666666666E-2</v>
      </c>
      <c r="R413" s="17">
        <v>6.9444444444444441E-3</v>
      </c>
      <c r="S413" s="42" t="s">
        <v>1097</v>
      </c>
      <c r="T413" s="242" t="s">
        <v>30</v>
      </c>
      <c r="U413" s="10" t="str">
        <f t="shared" si="138"/>
        <v>C</v>
      </c>
      <c r="V413" s="11" t="str">
        <f>VLOOKUP(T413,Codes!A$9:B$52,2,FALSE)</f>
        <v>Les documents d'accompagnement sont déformés</v>
      </c>
      <c r="W413" s="11"/>
      <c r="X413" s="11"/>
      <c r="Y413" s="11"/>
      <c r="Z413" s="11"/>
      <c r="AA413" s="81">
        <v>1</v>
      </c>
      <c r="AB413" s="37" t="str">
        <f t="shared" si="139"/>
        <v>faible</v>
      </c>
      <c r="AC413" s="37" t="str">
        <f t="shared" si="122"/>
        <v>fort</v>
      </c>
      <c r="AD413" s="37" t="str">
        <f t="shared" si="129"/>
        <v>Faible</v>
      </c>
      <c r="AE413" s="98" t="str">
        <f t="shared" si="130"/>
        <v>2</v>
      </c>
      <c r="AF413" s="261">
        <f t="shared" si="134"/>
        <v>1</v>
      </c>
      <c r="AG413" s="250" t="str">
        <f t="shared" si="133"/>
        <v>20151382876C2</v>
      </c>
      <c r="AH413" s="38" t="str">
        <f t="shared" si="136"/>
        <v>Action cloturée</v>
      </c>
      <c r="AI413" s="29"/>
      <c r="AJ413" s="18">
        <v>42331</v>
      </c>
      <c r="AK413" s="95" t="s">
        <v>1098</v>
      </c>
      <c r="AL413" s="18">
        <v>42333</v>
      </c>
      <c r="AM413" s="31">
        <f t="shared" si="137"/>
        <v>3</v>
      </c>
      <c r="AN413" s="31"/>
      <c r="AP413" s="31" t="e">
        <f>COUNTIF(#REF!,FALSE)</f>
        <v>#REF!</v>
      </c>
      <c r="AQ413">
        <f t="shared" si="135"/>
        <v>1</v>
      </c>
    </row>
    <row r="414" spans="1:43" ht="36">
      <c r="A414" s="13">
        <v>233</v>
      </c>
      <c r="B414" s="6">
        <v>42324</v>
      </c>
      <c r="C414" s="7">
        <f t="shared" si="128"/>
        <v>11</v>
      </c>
      <c r="D414" s="7">
        <f t="shared" si="106"/>
        <v>2015</v>
      </c>
      <c r="E414" s="92">
        <v>1058577</v>
      </c>
      <c r="F414" s="27">
        <v>41287</v>
      </c>
      <c r="G414" s="94">
        <v>42767</v>
      </c>
      <c r="H414" s="15" t="s">
        <v>46</v>
      </c>
      <c r="I414" s="14" t="s">
        <v>91</v>
      </c>
      <c r="J414" s="14" t="s">
        <v>90</v>
      </c>
      <c r="K414" s="15" t="s">
        <v>363</v>
      </c>
      <c r="L414" s="9" t="s">
        <v>364</v>
      </c>
      <c r="M414" s="30">
        <v>2</v>
      </c>
      <c r="N414" s="16">
        <v>180</v>
      </c>
      <c r="O414" s="16">
        <v>32</v>
      </c>
      <c r="P414" s="77">
        <f t="shared" si="132"/>
        <v>1.1111111111111112</v>
      </c>
      <c r="Q414" s="17">
        <v>2.0833333333333332E-2</v>
      </c>
      <c r="R414" s="17">
        <v>1.3888888888888888E-2</v>
      </c>
      <c r="S414" s="42" t="s">
        <v>1099</v>
      </c>
      <c r="T414" s="242" t="s">
        <v>38</v>
      </c>
      <c r="U414" s="10" t="str">
        <f t="shared" si="138"/>
        <v>A</v>
      </c>
      <c r="V414" s="11" t="str">
        <f>VLOOKUP(T414,Codes!A$9:B$52,2,FALSE)</f>
        <v>Produit inadapté au processus (tension ruban, etc…)</v>
      </c>
      <c r="W414" s="11"/>
      <c r="X414" s="11"/>
      <c r="Y414" s="11"/>
      <c r="Z414" s="11"/>
      <c r="AA414" s="81">
        <v>1</v>
      </c>
      <c r="AB414" s="37" t="str">
        <f t="shared" si="139"/>
        <v>faible</v>
      </c>
      <c r="AC414" s="37" t="str">
        <f t="shared" si="122"/>
        <v>faible</v>
      </c>
      <c r="AD414" s="37" t="str">
        <f t="shared" si="129"/>
        <v>Faible</v>
      </c>
      <c r="AE414" s="98" t="str">
        <f t="shared" si="130"/>
        <v>2</v>
      </c>
      <c r="AF414" s="261">
        <f t="shared" si="134"/>
        <v>10</v>
      </c>
      <c r="AG414" s="250" t="str">
        <f t="shared" si="133"/>
        <v>20151058577A8</v>
      </c>
      <c r="AH414" s="38" t="str">
        <f t="shared" si="136"/>
        <v/>
      </c>
      <c r="AI414" s="29"/>
      <c r="AJ414" s="18">
        <v>42332</v>
      </c>
      <c r="AK414" s="95" t="s">
        <v>1100</v>
      </c>
      <c r="AL414" s="18"/>
      <c r="AM414" s="31" t="str">
        <f t="shared" si="137"/>
        <v/>
      </c>
      <c r="AN414" s="31"/>
      <c r="AP414" s="31" t="e">
        <f>COUNTIF(#REF!,FALSE)</f>
        <v>#REF!</v>
      </c>
      <c r="AQ414">
        <f t="shared" si="135"/>
        <v>10</v>
      </c>
    </row>
    <row r="415" spans="1:43" ht="45.6" customHeight="1">
      <c r="A415" s="13">
        <v>234</v>
      </c>
      <c r="B415" s="6">
        <v>42326</v>
      </c>
      <c r="C415" s="7">
        <f t="shared" si="128"/>
        <v>11</v>
      </c>
      <c r="D415" s="7">
        <f t="shared" si="106"/>
        <v>2015</v>
      </c>
      <c r="E415" s="92">
        <v>1057831</v>
      </c>
      <c r="F415" s="27">
        <v>41099</v>
      </c>
      <c r="G415" s="94">
        <v>150930</v>
      </c>
      <c r="H415" s="15" t="s">
        <v>1138</v>
      </c>
      <c r="I415" s="14" t="s">
        <v>195</v>
      </c>
      <c r="J415" s="14" t="s">
        <v>90</v>
      </c>
      <c r="K415" s="15" t="s">
        <v>134</v>
      </c>
      <c r="L415" s="9" t="s">
        <v>229</v>
      </c>
      <c r="M415" s="30">
        <v>1500</v>
      </c>
      <c r="N415" s="16">
        <v>500000</v>
      </c>
      <c r="O415" s="16">
        <v>322000</v>
      </c>
      <c r="P415" s="77">
        <f t="shared" si="132"/>
        <v>0.3</v>
      </c>
      <c r="Q415" s="17">
        <v>2.0833333333333332E-2</v>
      </c>
      <c r="R415" s="17">
        <v>3.4722222222222224E-2</v>
      </c>
      <c r="S415" s="42" t="s">
        <v>1101</v>
      </c>
      <c r="T415" s="242" t="s">
        <v>30</v>
      </c>
      <c r="U415" s="10" t="str">
        <f t="shared" si="138"/>
        <v>C</v>
      </c>
      <c r="V415" s="11" t="str">
        <f>VLOOKUP(T415,Codes!A$9:B$52,2,FALSE)</f>
        <v>Les documents d'accompagnement sont déformés</v>
      </c>
      <c r="W415" s="11"/>
      <c r="X415" s="11"/>
      <c r="Y415" s="11"/>
      <c r="Z415" s="11"/>
      <c r="AA415" s="81">
        <v>1</v>
      </c>
      <c r="AB415" s="37" t="str">
        <f t="shared" si="139"/>
        <v>faible</v>
      </c>
      <c r="AC415" s="37" t="str">
        <f t="shared" si="122"/>
        <v>faible</v>
      </c>
      <c r="AD415" s="37" t="str">
        <f t="shared" si="129"/>
        <v>Faible</v>
      </c>
      <c r="AE415" s="98" t="str">
        <f t="shared" si="130"/>
        <v>2</v>
      </c>
      <c r="AF415" s="261">
        <f t="shared" si="134"/>
        <v>1</v>
      </c>
      <c r="AG415" s="250" t="str">
        <f t="shared" si="133"/>
        <v>20151057831C2</v>
      </c>
      <c r="AH415" s="38" t="str">
        <f t="shared" si="136"/>
        <v>Action cloturée</v>
      </c>
      <c r="AI415" s="29"/>
      <c r="AJ415" s="18">
        <v>42333</v>
      </c>
      <c r="AK415" s="95" t="s">
        <v>1102</v>
      </c>
      <c r="AL415" s="18">
        <v>42333</v>
      </c>
      <c r="AM415" s="31">
        <f t="shared" si="137"/>
        <v>6</v>
      </c>
      <c r="AN415" s="31"/>
      <c r="AP415" s="31" t="e">
        <f>COUNTIF(#REF!,FALSE)</f>
        <v>#REF!</v>
      </c>
      <c r="AQ415">
        <f t="shared" si="135"/>
        <v>1</v>
      </c>
    </row>
    <row r="416" spans="1:43" ht="36">
      <c r="A416" s="13">
        <v>235</v>
      </c>
      <c r="B416" s="6">
        <v>42333</v>
      </c>
      <c r="C416" s="7">
        <f t="shared" si="128"/>
        <v>11</v>
      </c>
      <c r="D416" s="7">
        <f t="shared" si="106"/>
        <v>2015</v>
      </c>
      <c r="E416" s="92">
        <v>1058577</v>
      </c>
      <c r="F416" s="27">
        <v>42266</v>
      </c>
      <c r="G416" s="94">
        <v>44168</v>
      </c>
      <c r="H416" s="15" t="s">
        <v>46</v>
      </c>
      <c r="I416" s="14" t="s">
        <v>91</v>
      </c>
      <c r="J416" s="14" t="s">
        <v>90</v>
      </c>
      <c r="K416" s="15" t="s">
        <v>971</v>
      </c>
      <c r="L416" s="9" t="s">
        <v>364</v>
      </c>
      <c r="M416" s="30">
        <v>1</v>
      </c>
      <c r="N416" s="16">
        <v>48</v>
      </c>
      <c r="O416" s="16">
        <v>24</v>
      </c>
      <c r="P416" s="77">
        <f t="shared" si="132"/>
        <v>2.0833333333333335</v>
      </c>
      <c r="Q416" s="17">
        <v>3.125E-2</v>
      </c>
      <c r="R416" s="17">
        <v>1.3888888888888888E-2</v>
      </c>
      <c r="S416" s="42" t="s">
        <v>1103</v>
      </c>
      <c r="T416" s="242" t="s">
        <v>38</v>
      </c>
      <c r="U416" s="10" t="str">
        <f t="shared" si="138"/>
        <v>A</v>
      </c>
      <c r="V416" s="11" t="str">
        <f>VLOOKUP(T416,Codes!A$9:B$52,2,FALSE)</f>
        <v>Produit inadapté au processus (tension ruban, etc…)</v>
      </c>
      <c r="W416" s="11"/>
      <c r="X416" s="11"/>
      <c r="Y416" s="11"/>
      <c r="Z416" s="11"/>
      <c r="AA416" s="81">
        <v>1</v>
      </c>
      <c r="AB416" s="37" t="str">
        <f t="shared" si="139"/>
        <v>faible</v>
      </c>
      <c r="AC416" s="37" t="str">
        <f t="shared" si="122"/>
        <v>faible</v>
      </c>
      <c r="AD416" s="37" t="str">
        <f t="shared" si="129"/>
        <v>Faible</v>
      </c>
      <c r="AE416" s="98" t="str">
        <f t="shared" ref="AE416:AE421" si="140">IF(AD416="Faible", "2", IF(AD416="Fort","5"))</f>
        <v>2</v>
      </c>
      <c r="AF416" s="261">
        <f t="shared" si="134"/>
        <v>10</v>
      </c>
      <c r="AG416" s="250" t="str">
        <f t="shared" si="133"/>
        <v>20151058577A8</v>
      </c>
      <c r="AH416" s="38" t="str">
        <f t="shared" si="136"/>
        <v/>
      </c>
      <c r="AI416" s="29"/>
      <c r="AJ416" s="18">
        <v>42333</v>
      </c>
      <c r="AK416" s="95" t="s">
        <v>1104</v>
      </c>
      <c r="AL416" s="18"/>
      <c r="AM416" s="31" t="str">
        <f t="shared" si="137"/>
        <v/>
      </c>
      <c r="AN416" s="31"/>
      <c r="AP416" s="31" t="e">
        <f>COUNTIF(#REF!,FALSE)</f>
        <v>#REF!</v>
      </c>
      <c r="AQ416">
        <f t="shared" si="135"/>
        <v>10</v>
      </c>
    </row>
    <row r="417" spans="1:43" ht="52.9" customHeight="1">
      <c r="A417" s="13">
        <v>236</v>
      </c>
      <c r="B417" s="6">
        <v>42334</v>
      </c>
      <c r="C417" s="7">
        <f t="shared" si="128"/>
        <v>11</v>
      </c>
      <c r="D417" s="7">
        <f t="shared" si="106"/>
        <v>2015</v>
      </c>
      <c r="E417" s="92">
        <v>1373298</v>
      </c>
      <c r="F417" s="27">
        <v>41532</v>
      </c>
      <c r="G417" s="94">
        <v>43730</v>
      </c>
      <c r="H417" s="15" t="s">
        <v>46</v>
      </c>
      <c r="I417" s="14" t="s">
        <v>195</v>
      </c>
      <c r="J417" s="14" t="s">
        <v>90</v>
      </c>
      <c r="K417" s="15" t="s">
        <v>118</v>
      </c>
      <c r="L417" s="9" t="s">
        <v>1105</v>
      </c>
      <c r="M417" s="30">
        <v>60</v>
      </c>
      <c r="N417" s="16">
        <v>183068</v>
      </c>
      <c r="O417" s="16"/>
      <c r="P417" s="77">
        <f t="shared" si="132"/>
        <v>3.2774706666375338E-2</v>
      </c>
      <c r="Q417" s="17">
        <v>0.11458333333333333</v>
      </c>
      <c r="R417" s="17">
        <v>0.10416666666666667</v>
      </c>
      <c r="S417" s="42" t="s">
        <v>1106</v>
      </c>
      <c r="T417" s="242" t="s">
        <v>38</v>
      </c>
      <c r="U417" s="10" t="str">
        <f t="shared" si="138"/>
        <v>A</v>
      </c>
      <c r="V417" s="11" t="str">
        <f>VLOOKUP(T417,Codes!A$9:B$52,2,FALSE)</f>
        <v>Produit inadapté au processus (tension ruban, etc…)</v>
      </c>
      <c r="W417" s="11"/>
      <c r="X417" s="11"/>
      <c r="Y417" s="11"/>
      <c r="Z417" s="11"/>
      <c r="AA417" s="81">
        <v>5</v>
      </c>
      <c r="AB417" s="37" t="str">
        <f t="shared" si="139"/>
        <v>fort</v>
      </c>
      <c r="AC417" s="37" t="str">
        <f t="shared" si="122"/>
        <v>faible</v>
      </c>
      <c r="AD417" s="37" t="str">
        <f t="shared" si="129"/>
        <v>Fort</v>
      </c>
      <c r="AE417" s="98" t="str">
        <f t="shared" si="140"/>
        <v>5</v>
      </c>
      <c r="AF417" s="261">
        <f t="shared" si="134"/>
        <v>1</v>
      </c>
      <c r="AG417" s="250" t="str">
        <f t="shared" si="133"/>
        <v>20151373298A8</v>
      </c>
      <c r="AH417" s="38" t="str">
        <f t="shared" si="136"/>
        <v>Tri par agence d'intérim et/ou fournisseur et FDNQ</v>
      </c>
      <c r="AI417" s="29" t="s">
        <v>1110</v>
      </c>
      <c r="AJ417" s="18">
        <v>42334</v>
      </c>
      <c r="AK417" s="99" t="s">
        <v>1107</v>
      </c>
      <c r="AL417" s="18"/>
      <c r="AM417" s="31" t="str">
        <f t="shared" si="137"/>
        <v/>
      </c>
      <c r="AN417" s="31"/>
      <c r="AP417" s="31" t="e">
        <f>COUNTIF(#REF!,FALSE)</f>
        <v>#REF!</v>
      </c>
      <c r="AQ417">
        <f t="shared" si="135"/>
        <v>1</v>
      </c>
    </row>
    <row r="418" spans="1:43" ht="57" customHeight="1">
      <c r="A418" s="13">
        <v>237</v>
      </c>
      <c r="B418" s="6">
        <v>42334</v>
      </c>
      <c r="C418" s="7">
        <f t="shared" si="128"/>
        <v>11</v>
      </c>
      <c r="D418" s="7">
        <f t="shared" si="106"/>
        <v>2015</v>
      </c>
      <c r="E418" s="92">
        <v>1235861</v>
      </c>
      <c r="F418" s="27">
        <v>40224</v>
      </c>
      <c r="G418" s="94" t="s">
        <v>279</v>
      </c>
      <c r="H418" s="15" t="s">
        <v>46</v>
      </c>
      <c r="I418" s="14" t="s">
        <v>954</v>
      </c>
      <c r="J418" s="14" t="s">
        <v>90</v>
      </c>
      <c r="K418" s="15" t="s">
        <v>294</v>
      </c>
      <c r="L418" s="9" t="s">
        <v>1369</v>
      </c>
      <c r="M418" s="30">
        <v>2</v>
      </c>
      <c r="N418" s="16">
        <v>500</v>
      </c>
      <c r="O418" s="16">
        <v>1638</v>
      </c>
      <c r="P418" s="77">
        <f t="shared" si="132"/>
        <v>0.4</v>
      </c>
      <c r="Q418" s="17">
        <v>1.3888888888888888E-2</v>
      </c>
      <c r="R418" s="17">
        <v>1.3888888888888888E-2</v>
      </c>
      <c r="S418" s="42" t="s">
        <v>1108</v>
      </c>
      <c r="T418" s="242" t="s">
        <v>38</v>
      </c>
      <c r="U418" s="10" t="str">
        <f t="shared" si="138"/>
        <v>A</v>
      </c>
      <c r="V418" s="11" t="str">
        <f>VLOOKUP(T418,Codes!A$9:B$52,2,FALSE)</f>
        <v>Produit inadapté au processus (tension ruban, etc…)</v>
      </c>
      <c r="W418" s="11"/>
      <c r="X418" s="11"/>
      <c r="Y418" s="11"/>
      <c r="Z418" s="11"/>
      <c r="AA418" s="81">
        <v>1</v>
      </c>
      <c r="AB418" s="37" t="str">
        <f t="shared" si="139"/>
        <v>faible</v>
      </c>
      <c r="AC418" s="37" t="str">
        <f t="shared" si="122"/>
        <v>faible</v>
      </c>
      <c r="AD418" s="37" t="str">
        <f t="shared" si="129"/>
        <v>Faible</v>
      </c>
      <c r="AE418" s="98" t="str">
        <f t="shared" si="140"/>
        <v>2</v>
      </c>
      <c r="AF418" s="261">
        <f t="shared" si="134"/>
        <v>1</v>
      </c>
      <c r="AG418" s="250" t="str">
        <f t="shared" si="133"/>
        <v>20151235861A8</v>
      </c>
      <c r="AH418" s="38" t="str">
        <f t="shared" si="136"/>
        <v/>
      </c>
      <c r="AI418" s="29"/>
      <c r="AJ418" s="18">
        <v>42334</v>
      </c>
      <c r="AK418" s="95" t="s">
        <v>1109</v>
      </c>
      <c r="AL418" s="18"/>
      <c r="AM418" s="31" t="str">
        <f t="shared" si="137"/>
        <v/>
      </c>
      <c r="AN418" s="31"/>
      <c r="AP418" s="31" t="e">
        <f>COUNTIF(#REF!,FALSE)</f>
        <v>#REF!</v>
      </c>
      <c r="AQ418">
        <f t="shared" si="135"/>
        <v>1</v>
      </c>
    </row>
    <row r="419" spans="1:43" ht="32.450000000000003" customHeight="1">
      <c r="A419" s="13">
        <v>238</v>
      </c>
      <c r="B419" s="6">
        <v>42339</v>
      </c>
      <c r="C419" s="7">
        <f t="shared" si="128"/>
        <v>12</v>
      </c>
      <c r="D419" s="7">
        <f t="shared" ref="D419:D435" si="141">YEAR(B419)</f>
        <v>2015</v>
      </c>
      <c r="E419" s="92">
        <v>1058221</v>
      </c>
      <c r="F419" s="27">
        <v>140214</v>
      </c>
      <c r="G419" s="94"/>
      <c r="H419" s="15" t="s">
        <v>94</v>
      </c>
      <c r="I419" s="15" t="s">
        <v>1058</v>
      </c>
      <c r="J419" s="15" t="s">
        <v>103</v>
      </c>
      <c r="K419" s="15"/>
      <c r="L419" s="9" t="s">
        <v>1111</v>
      </c>
      <c r="M419" s="30">
        <v>1</v>
      </c>
      <c r="N419" s="16"/>
      <c r="O419" s="16"/>
      <c r="P419" s="77"/>
      <c r="Q419" s="17"/>
      <c r="R419" s="17">
        <v>2.0833333333333332E-2</v>
      </c>
      <c r="S419" s="42" t="s">
        <v>1112</v>
      </c>
      <c r="T419" s="242" t="s">
        <v>43</v>
      </c>
      <c r="U419" s="10" t="str">
        <f t="shared" si="138"/>
        <v>A</v>
      </c>
      <c r="V419" s="11" t="str">
        <f>VLOOKUP(T419,Codes!A$9:B$52,2,FALSE)</f>
        <v>Manque complexe code conf</v>
      </c>
      <c r="W419" s="11"/>
      <c r="X419" s="11"/>
      <c r="Y419" s="11"/>
      <c r="Z419" s="11"/>
      <c r="AA419" s="81">
        <v>1</v>
      </c>
      <c r="AB419" s="37" t="str">
        <f t="shared" si="139"/>
        <v>faible</v>
      </c>
      <c r="AC419" s="37" t="str">
        <f t="shared" si="122"/>
        <v>faible</v>
      </c>
      <c r="AD419" s="37" t="str">
        <f t="shared" si="129"/>
        <v>Faible</v>
      </c>
      <c r="AE419" s="98" t="str">
        <f t="shared" si="140"/>
        <v>2</v>
      </c>
      <c r="AF419" s="261">
        <f t="shared" si="134"/>
        <v>1</v>
      </c>
      <c r="AG419" s="250" t="str">
        <f t="shared" si="133"/>
        <v>20151058221A5</v>
      </c>
      <c r="AH419" s="38" t="str">
        <f t="shared" si="136"/>
        <v>Action cloturée</v>
      </c>
      <c r="AI419" s="29"/>
      <c r="AJ419" s="18">
        <v>42339</v>
      </c>
      <c r="AK419" s="95" t="s">
        <v>1113</v>
      </c>
      <c r="AL419" s="18">
        <v>42339</v>
      </c>
      <c r="AM419" s="103">
        <f t="shared" si="137"/>
        <v>1</v>
      </c>
      <c r="AN419" s="31"/>
      <c r="AP419" s="31" t="e">
        <f>COUNTIF(#REF!,FALSE)</f>
        <v>#REF!</v>
      </c>
      <c r="AQ419">
        <f t="shared" si="135"/>
        <v>1</v>
      </c>
    </row>
    <row r="420" spans="1:43" ht="32.450000000000003" customHeight="1">
      <c r="A420" s="13">
        <v>239</v>
      </c>
      <c r="B420" s="6">
        <v>42339</v>
      </c>
      <c r="C420" s="7">
        <f t="shared" si="128"/>
        <v>12</v>
      </c>
      <c r="D420" s="7">
        <f t="shared" si="141"/>
        <v>2015</v>
      </c>
      <c r="E420" s="92">
        <v>1058658</v>
      </c>
      <c r="F420" s="27">
        <v>42764</v>
      </c>
      <c r="G420" s="94">
        <v>151127</v>
      </c>
      <c r="H420" s="15" t="s">
        <v>1143</v>
      </c>
      <c r="I420" s="15" t="s">
        <v>23</v>
      </c>
      <c r="J420" s="14" t="s">
        <v>103</v>
      </c>
      <c r="K420" s="15" t="s">
        <v>1114</v>
      </c>
      <c r="L420" s="9" t="s">
        <v>1115</v>
      </c>
      <c r="M420" s="30">
        <v>4500</v>
      </c>
      <c r="N420" s="16">
        <v>4500</v>
      </c>
      <c r="O420" s="16">
        <v>4500</v>
      </c>
      <c r="P420" s="77">
        <f t="shared" ref="P420:P451" si="142">IF(OR($T420="b4",$T420="b6",$T420="c8",$T420="c11",$T420="c10",$T420="c7",$T420="c12",$T420="c14"),1,($M420/($N420/100)))</f>
        <v>1</v>
      </c>
      <c r="Q420" s="17">
        <v>0</v>
      </c>
      <c r="R420" s="17">
        <v>2.0833333333333332E-2</v>
      </c>
      <c r="S420" s="42" t="s">
        <v>1116</v>
      </c>
      <c r="T420" s="242" t="s">
        <v>26</v>
      </c>
      <c r="U420" s="10" t="str">
        <f t="shared" si="138"/>
        <v>C</v>
      </c>
      <c r="V420" s="11" t="str">
        <f>VLOOKUP(T420,Codes!A$9:B$52,2,FALSE)</f>
        <v>Conditionnement inadapté</v>
      </c>
      <c r="W420" s="11"/>
      <c r="X420" s="11"/>
      <c r="Y420" s="11"/>
      <c r="Z420" s="11"/>
      <c r="AA420" s="81">
        <v>1</v>
      </c>
      <c r="AB420" s="37" t="str">
        <f>IF((AA419)&lt;=2,"faible","fort")</f>
        <v>faible</v>
      </c>
      <c r="AC420" s="37" t="str">
        <f t="shared" si="122"/>
        <v>faible</v>
      </c>
      <c r="AD420" s="37" t="str">
        <f>IF(AND(AB421="Faible",AC420="Faible"),"Faible",IF(AND(AB421="Faible",AC420="Faible"),"Fort",IF(AND(AB421="Faible",AC420="Fort"),"Faible",IF(AND(AB421="Faible",AC420="Fort"),"Fort",IF(AND(AB421="Fort",AC420="Faible"),"Fort",IF(AND(AB421="Fort",AC420="Faible"),"Fort",IF(AND(AB421="Fort",AC420="Fort"),"Fort","Fort")))))))</f>
        <v>Faible</v>
      </c>
      <c r="AE420" s="98" t="str">
        <f t="shared" si="140"/>
        <v>2</v>
      </c>
      <c r="AF420" s="261">
        <f t="shared" si="134"/>
        <v>1</v>
      </c>
      <c r="AG420" s="250" t="str">
        <f t="shared" si="133"/>
        <v>20151058658C8</v>
      </c>
      <c r="AH420" s="38" t="str">
        <f t="shared" si="136"/>
        <v>Action cloturée</v>
      </c>
      <c r="AI420" s="29"/>
      <c r="AJ420" s="18">
        <v>42339</v>
      </c>
      <c r="AK420" s="95" t="s">
        <v>1123</v>
      </c>
      <c r="AL420" s="18">
        <v>42339</v>
      </c>
      <c r="AM420" s="103">
        <f t="shared" si="137"/>
        <v>1</v>
      </c>
      <c r="AN420" s="31"/>
      <c r="AP420" s="31" t="e">
        <f>COUNTIF(#REF!,FALSE)</f>
        <v>#REF!</v>
      </c>
      <c r="AQ420">
        <f t="shared" si="135"/>
        <v>1</v>
      </c>
    </row>
    <row r="421" spans="1:43" ht="40.15" customHeight="1">
      <c r="A421" s="13">
        <v>240</v>
      </c>
      <c r="B421" s="6">
        <v>42339</v>
      </c>
      <c r="C421" s="7">
        <f t="shared" si="128"/>
        <v>12</v>
      </c>
      <c r="D421" s="7">
        <f t="shared" si="141"/>
        <v>2015</v>
      </c>
      <c r="E421" s="92">
        <v>1226321</v>
      </c>
      <c r="F421" s="27">
        <v>42256</v>
      </c>
      <c r="G421" s="94">
        <v>151127</v>
      </c>
      <c r="H421" s="15" t="s">
        <v>1143</v>
      </c>
      <c r="I421" s="14" t="s">
        <v>117</v>
      </c>
      <c r="J421" s="14" t="s">
        <v>90</v>
      </c>
      <c r="K421" s="15" t="s">
        <v>444</v>
      </c>
      <c r="L421" s="9" t="s">
        <v>1117</v>
      </c>
      <c r="M421" s="30">
        <v>260000</v>
      </c>
      <c r="N421" s="30">
        <v>260000</v>
      </c>
      <c r="O421" s="30">
        <v>260000</v>
      </c>
      <c r="P421" s="77">
        <f t="shared" si="142"/>
        <v>1</v>
      </c>
      <c r="Q421" s="17">
        <v>2.0833333333333332E-2</v>
      </c>
      <c r="R421" s="17">
        <v>2.0833333333333332E-2</v>
      </c>
      <c r="S421" s="42" t="s">
        <v>1118</v>
      </c>
      <c r="T421" s="242" t="s">
        <v>66</v>
      </c>
      <c r="U421" s="10" t="str">
        <f t="shared" si="138"/>
        <v>B</v>
      </c>
      <c r="V421" s="11" t="str">
        <f>VLOOKUP(T421,Codes!A$9:B$52,2,FALSE)</f>
        <v>Mauvais étiquetage des cartons.</v>
      </c>
      <c r="W421" s="11"/>
      <c r="X421" s="11"/>
      <c r="Y421" s="11"/>
      <c r="Z421" s="11"/>
      <c r="AA421" s="81">
        <v>1</v>
      </c>
      <c r="AB421" s="37" t="str">
        <f>IF((AA420)&lt;=2,"faible","fort")</f>
        <v>faible</v>
      </c>
      <c r="AC421" s="37" t="str">
        <f t="shared" si="122"/>
        <v>faible</v>
      </c>
      <c r="AD421" s="37" t="str">
        <f>IF(AND(AB425="Faible",AC421="Faible"),"Faible",IF(AND(AB425="Faible",AC421="Faible"),"Fort",IF(AND(AB425="Faible",AC421="Fort"),"Faible",IF(AND(AB425="Faible",AC421="Fort"),"Fort",IF(AND(AB425="Fort",AC421="Faible"),"Fort",IF(AND(AB425="Fort",AC421="Faible"),"Fort",IF(AND(AB425="Fort",AC421="Fort"),"Fort","Fort")))))))</f>
        <v>Faible</v>
      </c>
      <c r="AE421" s="98" t="str">
        <f t="shared" si="140"/>
        <v>2</v>
      </c>
      <c r="AF421" s="261">
        <f t="shared" si="134"/>
        <v>1</v>
      </c>
      <c r="AG421" s="250" t="str">
        <f t="shared" si="133"/>
        <v>20151226321B4</v>
      </c>
      <c r="AH421" s="38" t="str">
        <f t="shared" si="136"/>
        <v>Action cloturée</v>
      </c>
      <c r="AI421" s="29"/>
      <c r="AJ421" s="18">
        <v>42339</v>
      </c>
      <c r="AK421" s="95" t="s">
        <v>1122</v>
      </c>
      <c r="AL421" s="18">
        <v>42339</v>
      </c>
      <c r="AM421" s="103">
        <f t="shared" si="137"/>
        <v>1</v>
      </c>
      <c r="AN421" s="31"/>
      <c r="AP421" s="31" t="e">
        <f>COUNTIF(#REF!,FALSE)</f>
        <v>#REF!</v>
      </c>
      <c r="AQ421">
        <f t="shared" si="135"/>
        <v>1</v>
      </c>
    </row>
    <row r="422" spans="1:43" ht="2.25" customHeight="1">
      <c r="A422" s="13">
        <v>241</v>
      </c>
      <c r="B422" s="6">
        <v>42339</v>
      </c>
      <c r="C422" s="7">
        <f t="shared" si="128"/>
        <v>12</v>
      </c>
      <c r="D422" s="7">
        <f t="shared" si="141"/>
        <v>2015</v>
      </c>
      <c r="E422" s="92">
        <v>1229473</v>
      </c>
      <c r="F422" s="27">
        <v>42258</v>
      </c>
      <c r="G422" s="94">
        <v>151127</v>
      </c>
      <c r="H422" s="15" t="s">
        <v>1143</v>
      </c>
      <c r="I422" s="15" t="s">
        <v>410</v>
      </c>
      <c r="J422" s="14" t="s">
        <v>90</v>
      </c>
      <c r="K422" s="15" t="s">
        <v>444</v>
      </c>
      <c r="L422" s="9" t="s">
        <v>1117</v>
      </c>
      <c r="M422" s="30">
        <v>260000</v>
      </c>
      <c r="N422" s="30">
        <v>260000</v>
      </c>
      <c r="O422" s="30">
        <v>260000</v>
      </c>
      <c r="P422" s="77">
        <f t="shared" si="142"/>
        <v>1</v>
      </c>
      <c r="Q422" s="17">
        <v>2.0833333333333332E-2</v>
      </c>
      <c r="R422" s="17">
        <v>2.0833333333333332E-2</v>
      </c>
      <c r="S422" s="42" t="s">
        <v>1119</v>
      </c>
      <c r="T422" s="242" t="s">
        <v>66</v>
      </c>
      <c r="U422" s="10" t="str">
        <f t="shared" ref="U422:U430" si="143">+LEFT(T422,1)</f>
        <v>B</v>
      </c>
      <c r="V422" s="11" t="str">
        <f>VLOOKUP(T422,Codes!A$9:B$52,2,FALSE)</f>
        <v>Mauvais étiquetage des cartons.</v>
      </c>
      <c r="W422" s="11"/>
      <c r="X422" s="11"/>
      <c r="Y422" s="11"/>
      <c r="Z422" s="11"/>
      <c r="AA422" s="81">
        <v>1</v>
      </c>
      <c r="AB422" s="37" t="str">
        <f>IF((AA421)&lt;=2,"faible","fort")</f>
        <v>faible</v>
      </c>
      <c r="AC422" s="37" t="str">
        <f t="shared" si="122"/>
        <v>faible</v>
      </c>
      <c r="AD422" s="37" t="str">
        <f>IF(AND(AB432="Faible",AC422="Faible"),"Faible",IF(AND(AB432="Faible",AC422="Faible"),"Fort",IF(AND(AB432="Faible",AC422="Fort"),"Faible",IF(AND(AB432="Faible",AC422="Fort"),"Fort",IF(AND(AB432="Fort",AC422="Faible"),"Fort",IF(AND(AB432="Fort",AC422="Faible"),"Fort",IF(AND(AB432="Fort",AC422="Fort"),"Fort","Fort")))))))</f>
        <v>Faible</v>
      </c>
      <c r="AE422" s="98" t="str">
        <f t="shared" ref="AE422:AE435" si="144">IF(AD422="Faible", "2", IF(AD422="Fort","5"))</f>
        <v>2</v>
      </c>
      <c r="AF422" s="261">
        <f t="shared" si="134"/>
        <v>1</v>
      </c>
      <c r="AG422" s="250" t="str">
        <f t="shared" si="133"/>
        <v>20151229473B4</v>
      </c>
      <c r="AH422" s="38" t="str">
        <f t="shared" si="136"/>
        <v>Action cloturée</v>
      </c>
      <c r="AI422" s="29"/>
      <c r="AJ422" s="18">
        <v>42339</v>
      </c>
      <c r="AK422" s="95" t="s">
        <v>1122</v>
      </c>
      <c r="AL422" s="18">
        <v>42339</v>
      </c>
      <c r="AM422" s="103">
        <f t="shared" si="137"/>
        <v>1</v>
      </c>
      <c r="AN422" s="31"/>
      <c r="AP422" s="31" t="e">
        <f>COUNTIF(#REF!,FALSE)</f>
        <v>#REF!</v>
      </c>
      <c r="AQ422">
        <f t="shared" si="135"/>
        <v>1</v>
      </c>
    </row>
    <row r="423" spans="1:43" ht="47.45" customHeight="1">
      <c r="A423" s="13">
        <v>242</v>
      </c>
      <c r="B423" s="6">
        <v>42339</v>
      </c>
      <c r="C423" s="7">
        <f t="shared" si="128"/>
        <v>12</v>
      </c>
      <c r="D423" s="7">
        <f t="shared" si="141"/>
        <v>2015</v>
      </c>
      <c r="E423" s="92">
        <v>1279134</v>
      </c>
      <c r="F423" s="27">
        <v>40446</v>
      </c>
      <c r="G423" s="94" t="s">
        <v>1114</v>
      </c>
      <c r="H423" s="15" t="s">
        <v>46</v>
      </c>
      <c r="I423" s="14" t="s">
        <v>1120</v>
      </c>
      <c r="J423" s="14" t="s">
        <v>90</v>
      </c>
      <c r="K423" s="15" t="s">
        <v>118</v>
      </c>
      <c r="L423" s="9" t="s">
        <v>1126</v>
      </c>
      <c r="M423" s="30">
        <v>2984</v>
      </c>
      <c r="N423" s="30">
        <v>164000</v>
      </c>
      <c r="O423" s="30">
        <v>33933</v>
      </c>
      <c r="P423" s="77">
        <f t="shared" si="142"/>
        <v>1.8195121951219513</v>
      </c>
      <c r="Q423" s="17">
        <v>1.3888888888888888E-2</v>
      </c>
      <c r="R423" s="17">
        <v>4.1666666666666664E-2</v>
      </c>
      <c r="S423" s="36" t="s">
        <v>1121</v>
      </c>
      <c r="T423" s="242" t="s">
        <v>307</v>
      </c>
      <c r="U423" s="10" t="str">
        <f t="shared" si="143"/>
        <v>C</v>
      </c>
      <c r="V423" s="102" t="str">
        <f>VLOOKUP(T423,Codes!A$9:B$52,2,FALSE)</f>
        <v xml:space="preserve">Mauvais encollage </v>
      </c>
      <c r="W423" s="102"/>
      <c r="X423" s="102"/>
      <c r="Y423" s="102"/>
      <c r="Z423" s="102"/>
      <c r="AA423" s="81">
        <v>1</v>
      </c>
      <c r="AB423" s="37" t="str">
        <f>IF((AA422)&lt;=2,"faible","fort")</f>
        <v>faible</v>
      </c>
      <c r="AC423" s="37" t="str">
        <f t="shared" si="122"/>
        <v>faible</v>
      </c>
      <c r="AD423" s="37" t="str">
        <f>IF(AND(AB454="Faible",AC423="Faible"),"Faible",IF(AND(AB454="Faible",AC423="Faible"),"Fort",IF(AND(AB454="Faible",AC423="Fort"),"Faible",IF(AND(AB454="Faible",AC423="Fort"),"Fort",IF(AND(AB454="Fort",AC423="Faible"),"Fort",IF(AND(AB454="Fort",AC423="Faible"),"Fort",IF(AND(AB454="Fort",AC423="Fort"),"Fort","Fort")))))))</f>
        <v>Faible</v>
      </c>
      <c r="AE423" s="98" t="str">
        <f t="shared" si="144"/>
        <v>2</v>
      </c>
      <c r="AF423" s="261">
        <f t="shared" si="134"/>
        <v>1</v>
      </c>
      <c r="AG423" s="250" t="str">
        <f t="shared" si="133"/>
        <v>20151279134C13</v>
      </c>
      <c r="AH423" s="38" t="str">
        <f t="shared" si="136"/>
        <v>Action cloturée</v>
      </c>
      <c r="AI423" s="29"/>
      <c r="AJ423" s="18">
        <v>42339</v>
      </c>
      <c r="AK423" s="15" t="s">
        <v>1125</v>
      </c>
      <c r="AL423" s="18">
        <v>42342</v>
      </c>
      <c r="AM423" s="103">
        <f t="shared" si="137"/>
        <v>4</v>
      </c>
      <c r="AN423" s="31"/>
      <c r="AP423" s="31" t="e">
        <f>COUNTIF(#REF!,FALSE)</f>
        <v>#REF!</v>
      </c>
      <c r="AQ423">
        <f t="shared" si="135"/>
        <v>1</v>
      </c>
    </row>
    <row r="424" spans="1:43" ht="107.45" customHeight="1">
      <c r="A424" s="13">
        <v>243</v>
      </c>
      <c r="B424" s="6">
        <v>42341</v>
      </c>
      <c r="C424" s="7">
        <f t="shared" si="128"/>
        <v>12</v>
      </c>
      <c r="D424" s="7">
        <f t="shared" si="141"/>
        <v>2015</v>
      </c>
      <c r="E424" s="92">
        <v>1058145</v>
      </c>
      <c r="F424" s="27">
        <v>31079</v>
      </c>
      <c r="G424" s="94">
        <v>140210</v>
      </c>
      <c r="H424" s="15" t="s">
        <v>1647</v>
      </c>
      <c r="I424" s="14" t="s">
        <v>1124</v>
      </c>
      <c r="J424" s="14" t="s">
        <v>103</v>
      </c>
      <c r="K424" s="15" t="s">
        <v>387</v>
      </c>
      <c r="L424" s="9" t="s">
        <v>389</v>
      </c>
      <c r="M424" s="30">
        <v>10875</v>
      </c>
      <c r="N424" s="16">
        <v>250000</v>
      </c>
      <c r="O424" s="30">
        <v>36500</v>
      </c>
      <c r="P424" s="77">
        <f t="shared" si="142"/>
        <v>4.3499999999999996</v>
      </c>
      <c r="Q424" s="17">
        <v>0.29166666666666669</v>
      </c>
      <c r="R424" s="17">
        <v>2.0833333333333332E-2</v>
      </c>
      <c r="S424" s="42" t="s">
        <v>1370</v>
      </c>
      <c r="T424" s="242" t="s">
        <v>34</v>
      </c>
      <c r="U424" s="10" t="str">
        <f t="shared" si="143"/>
        <v>B</v>
      </c>
      <c r="V424" s="11" t="str">
        <f>VLOOKUP(T424,Codes!A$9:B$52,2,FALSE)</f>
        <v>Mauvaise qualité ou position des micro-perforations</v>
      </c>
      <c r="W424" s="11"/>
      <c r="X424" s="11"/>
      <c r="Y424" s="11"/>
      <c r="Z424" s="11"/>
      <c r="AA424" s="81">
        <v>1</v>
      </c>
      <c r="AB424" s="37" t="str">
        <f t="shared" ref="AB424:AB435" si="145">IF((AA424)&lt;=2,"faible","fort")</f>
        <v>faible</v>
      </c>
      <c r="AC424" s="37" t="str">
        <f t="shared" si="122"/>
        <v>fort</v>
      </c>
      <c r="AD424" s="37" t="str">
        <f t="shared" ref="AD424:AD435" si="146">IF(AND(AB424="Faible",AC424="Faible"),"Faible",IF(AND(AB424="Faible",AC424="Faible"),"Fort",IF(AND(AB424="Faible",AC424="Fort"),"Faible",IF(AND(AB424="Faible",AC424="Fort"),"Fort",IF(AND(AB424="Fort",AC424="Faible"),"Fort",IF(AND(AB424="Fort",AC424="Faible"),"Fort",IF(AND(AB424="Fort",AC424="Fort"),"Fort","Fort")))))))</f>
        <v>Faible</v>
      </c>
      <c r="AE424" s="98" t="str">
        <f t="shared" si="144"/>
        <v>2</v>
      </c>
      <c r="AF424" s="261">
        <f t="shared" si="134"/>
        <v>2</v>
      </c>
      <c r="AG424" s="250" t="str">
        <f t="shared" si="133"/>
        <v>20151058145B3</v>
      </c>
      <c r="AH424" s="38" t="str">
        <f t="shared" si="136"/>
        <v>Action cloturée</v>
      </c>
      <c r="AI424" s="29"/>
      <c r="AJ424" s="18">
        <v>42341</v>
      </c>
      <c r="AK424" s="95" t="s">
        <v>1123</v>
      </c>
      <c r="AL424" s="18">
        <v>42341</v>
      </c>
      <c r="AM424" s="103">
        <f t="shared" si="137"/>
        <v>1</v>
      </c>
      <c r="AN424" s="31"/>
      <c r="AP424" s="31" t="e">
        <f>COUNTIF(#REF!,FALSE)</f>
        <v>#REF!</v>
      </c>
      <c r="AQ424">
        <f t="shared" si="135"/>
        <v>2</v>
      </c>
    </row>
    <row r="425" spans="1:43" ht="45" customHeight="1">
      <c r="A425" s="13">
        <v>244</v>
      </c>
      <c r="B425" s="6">
        <v>42345</v>
      </c>
      <c r="C425" s="7">
        <f t="shared" si="128"/>
        <v>12</v>
      </c>
      <c r="D425" s="7">
        <f>YEAR(B425)</f>
        <v>2015</v>
      </c>
      <c r="E425" s="92">
        <v>1159118</v>
      </c>
      <c r="F425" s="27">
        <v>42729</v>
      </c>
      <c r="G425" s="94">
        <v>151125</v>
      </c>
      <c r="H425" s="15" t="s">
        <v>1143</v>
      </c>
      <c r="I425" s="14" t="s">
        <v>954</v>
      </c>
      <c r="J425" s="14" t="s">
        <v>103</v>
      </c>
      <c r="K425" s="15" t="s">
        <v>159</v>
      </c>
      <c r="L425" s="15" t="s">
        <v>677</v>
      </c>
      <c r="M425" s="30">
        <v>1296</v>
      </c>
      <c r="N425" s="16">
        <v>1296</v>
      </c>
      <c r="O425" s="30">
        <v>1296</v>
      </c>
      <c r="P425" s="77">
        <f t="shared" si="142"/>
        <v>1</v>
      </c>
      <c r="Q425" s="17">
        <v>1.0416666666666666E-2</v>
      </c>
      <c r="R425" s="17">
        <v>1.0416666666666666E-2</v>
      </c>
      <c r="S425" s="42" t="s">
        <v>1127</v>
      </c>
      <c r="T425" s="242" t="s">
        <v>86</v>
      </c>
      <c r="U425" s="10" t="str">
        <f t="shared" si="143"/>
        <v>C</v>
      </c>
      <c r="V425" s="11" t="str">
        <f>VLOOKUP(T425,Codes!A$9:B$52,2,FALSE)</f>
        <v>Quantité livrée non conforme au document.</v>
      </c>
      <c r="W425" s="11"/>
      <c r="X425" s="11"/>
      <c r="Y425" s="11"/>
      <c r="Z425" s="11"/>
      <c r="AA425" s="81">
        <v>1</v>
      </c>
      <c r="AB425" s="37" t="str">
        <f t="shared" si="145"/>
        <v>faible</v>
      </c>
      <c r="AC425" s="37" t="str">
        <f t="shared" si="122"/>
        <v>faible</v>
      </c>
      <c r="AD425" s="37" t="str">
        <f t="shared" si="146"/>
        <v>Faible</v>
      </c>
      <c r="AE425" s="98" t="str">
        <f t="shared" si="144"/>
        <v>2</v>
      </c>
      <c r="AF425" s="261">
        <f t="shared" si="134"/>
        <v>3</v>
      </c>
      <c r="AG425" s="250" t="str">
        <f t="shared" si="133"/>
        <v>20151159118C11</v>
      </c>
      <c r="AH425" s="38" t="str">
        <f t="shared" si="136"/>
        <v>Action cloturée</v>
      </c>
      <c r="AI425" s="29"/>
      <c r="AJ425" s="18">
        <v>42347</v>
      </c>
      <c r="AK425" s="95" t="s">
        <v>1123</v>
      </c>
      <c r="AL425" s="18">
        <v>42347</v>
      </c>
      <c r="AM425" s="103">
        <f t="shared" si="137"/>
        <v>3</v>
      </c>
      <c r="AN425" s="31"/>
      <c r="AP425" s="31" t="e">
        <f>COUNTIF(#REF!,FALSE)</f>
        <v>#REF!</v>
      </c>
      <c r="AQ425">
        <f t="shared" si="135"/>
        <v>3</v>
      </c>
    </row>
    <row r="426" spans="1:43" ht="32.450000000000003" customHeight="1">
      <c r="A426" s="13">
        <v>245</v>
      </c>
      <c r="B426" s="6">
        <v>42349</v>
      </c>
      <c r="C426" s="7">
        <f t="shared" si="128"/>
        <v>12</v>
      </c>
      <c r="D426" s="7">
        <f t="shared" si="141"/>
        <v>2015</v>
      </c>
      <c r="E426" s="92">
        <v>1233115</v>
      </c>
      <c r="F426" s="14">
        <v>40383</v>
      </c>
      <c r="G426" s="94">
        <v>150910</v>
      </c>
      <c r="H426" s="15" t="s">
        <v>94</v>
      </c>
      <c r="I426" s="14" t="s">
        <v>91</v>
      </c>
      <c r="J426" s="14" t="s">
        <v>90</v>
      </c>
      <c r="K426" s="15" t="s">
        <v>98</v>
      </c>
      <c r="L426" s="9" t="s">
        <v>95</v>
      </c>
      <c r="M426" s="30">
        <v>250</v>
      </c>
      <c r="N426" s="16">
        <v>500000</v>
      </c>
      <c r="O426" s="30">
        <v>500000</v>
      </c>
      <c r="P426" s="77">
        <f t="shared" si="142"/>
        <v>0.05</v>
      </c>
      <c r="Q426" s="17">
        <v>4.1666666666666664E-2</v>
      </c>
      <c r="R426" s="17">
        <v>2.0833333333333332E-2</v>
      </c>
      <c r="S426" s="36" t="s">
        <v>1128</v>
      </c>
      <c r="T426" s="242" t="s">
        <v>38</v>
      </c>
      <c r="U426" s="10" t="str">
        <f t="shared" si="143"/>
        <v>A</v>
      </c>
      <c r="V426" s="11" t="str">
        <f>VLOOKUP(T426,Codes!A$9:B$52,2,FALSE)</f>
        <v>Produit inadapté au processus (tension ruban, etc…)</v>
      </c>
      <c r="W426" s="11"/>
      <c r="X426" s="11"/>
      <c r="Y426" s="11"/>
      <c r="Z426" s="11"/>
      <c r="AA426" s="81">
        <v>1</v>
      </c>
      <c r="AB426" s="37" t="str">
        <f t="shared" si="145"/>
        <v>faible</v>
      </c>
      <c r="AC426" s="37" t="str">
        <f t="shared" si="122"/>
        <v>faible</v>
      </c>
      <c r="AD426" s="37" t="str">
        <f t="shared" si="146"/>
        <v>Faible</v>
      </c>
      <c r="AE426" s="98" t="str">
        <f t="shared" si="144"/>
        <v>2</v>
      </c>
      <c r="AF426" s="261">
        <f t="shared" si="134"/>
        <v>1</v>
      </c>
      <c r="AG426" s="250" t="str">
        <f t="shared" si="133"/>
        <v>20151233115A8</v>
      </c>
      <c r="AH426" s="38" t="str">
        <f t="shared" si="136"/>
        <v>Action cloturée</v>
      </c>
      <c r="AI426" s="29"/>
      <c r="AJ426" s="18">
        <v>42349</v>
      </c>
      <c r="AK426" s="95" t="s">
        <v>707</v>
      </c>
      <c r="AL426" s="18">
        <v>42349</v>
      </c>
      <c r="AM426" s="103">
        <f t="shared" si="137"/>
        <v>1</v>
      </c>
      <c r="AN426" s="31"/>
      <c r="AP426" s="31" t="e">
        <f>COUNTIF(#REF!,FALSE)</f>
        <v>#REF!</v>
      </c>
      <c r="AQ426">
        <f t="shared" si="135"/>
        <v>1</v>
      </c>
    </row>
    <row r="427" spans="1:43" ht="37.9" customHeight="1">
      <c r="A427" s="13">
        <v>246</v>
      </c>
      <c r="B427" s="6">
        <v>42352</v>
      </c>
      <c r="C427" s="7">
        <f t="shared" si="128"/>
        <v>12</v>
      </c>
      <c r="D427" s="7">
        <f t="shared" si="141"/>
        <v>2015</v>
      </c>
      <c r="E427" s="92">
        <v>1407433</v>
      </c>
      <c r="F427" s="27">
        <v>41743</v>
      </c>
      <c r="G427" s="105">
        <v>150930</v>
      </c>
      <c r="H427" s="15" t="s">
        <v>94</v>
      </c>
      <c r="I427" s="15" t="s">
        <v>1643</v>
      </c>
      <c r="J427" s="14" t="s">
        <v>103</v>
      </c>
      <c r="K427" s="15" t="s">
        <v>525</v>
      </c>
      <c r="L427" s="15" t="s">
        <v>968</v>
      </c>
      <c r="M427" s="30">
        <v>10</v>
      </c>
      <c r="N427" s="30">
        <v>904250</v>
      </c>
      <c r="O427" s="30">
        <v>821750</v>
      </c>
      <c r="P427" s="77">
        <f t="shared" si="142"/>
        <v>1</v>
      </c>
      <c r="Q427" s="17">
        <v>1.0416666666666666E-2</v>
      </c>
      <c r="R427" s="17">
        <v>1.0416666666666666E-2</v>
      </c>
      <c r="S427" s="42" t="s">
        <v>1129</v>
      </c>
      <c r="T427" s="242" t="s">
        <v>26</v>
      </c>
      <c r="U427" s="10" t="str">
        <f t="shared" si="143"/>
        <v>C</v>
      </c>
      <c r="V427" s="11" t="str">
        <f>VLOOKUP(T427,Codes!A$9:B$52,2,FALSE)</f>
        <v>Conditionnement inadapté</v>
      </c>
      <c r="W427" s="11"/>
      <c r="X427" s="11"/>
      <c r="Y427" s="11"/>
      <c r="Z427" s="11"/>
      <c r="AA427" s="81">
        <v>1</v>
      </c>
      <c r="AB427" s="37" t="str">
        <f t="shared" si="145"/>
        <v>faible</v>
      </c>
      <c r="AC427" s="37" t="str">
        <f t="shared" si="122"/>
        <v>faible</v>
      </c>
      <c r="AD427" s="37" t="str">
        <f t="shared" si="146"/>
        <v>Faible</v>
      </c>
      <c r="AE427" s="98" t="str">
        <f t="shared" si="144"/>
        <v>2</v>
      </c>
      <c r="AF427" s="261">
        <f t="shared" si="134"/>
        <v>5</v>
      </c>
      <c r="AG427" s="250" t="str">
        <f t="shared" si="133"/>
        <v>20151407433C8</v>
      </c>
      <c r="AH427" s="38" t="str">
        <f t="shared" si="136"/>
        <v>Action cloturée</v>
      </c>
      <c r="AI427" s="29"/>
      <c r="AJ427" s="18">
        <v>42352</v>
      </c>
      <c r="AK427" s="95" t="s">
        <v>1123</v>
      </c>
      <c r="AL427" s="18">
        <v>42352</v>
      </c>
      <c r="AM427" s="103">
        <f t="shared" si="137"/>
        <v>1</v>
      </c>
      <c r="AN427" s="31"/>
      <c r="AP427" s="31" t="e">
        <f>COUNTIF(#REF!,FALSE)</f>
        <v>#REF!</v>
      </c>
      <c r="AQ427">
        <f t="shared" si="135"/>
        <v>5</v>
      </c>
    </row>
    <row r="428" spans="1:43" ht="33" customHeight="1">
      <c r="A428" s="13">
        <v>247</v>
      </c>
      <c r="B428" s="6">
        <v>42352</v>
      </c>
      <c r="C428" s="7">
        <f t="shared" si="128"/>
        <v>12</v>
      </c>
      <c r="D428" s="7">
        <f t="shared" si="141"/>
        <v>2015</v>
      </c>
      <c r="E428" s="92">
        <v>1249865</v>
      </c>
      <c r="F428" s="27">
        <v>42176</v>
      </c>
      <c r="G428" s="105">
        <v>151027</v>
      </c>
      <c r="H428" s="15" t="s">
        <v>1647</v>
      </c>
      <c r="I428" s="15" t="s">
        <v>23</v>
      </c>
      <c r="J428" s="14" t="s">
        <v>90</v>
      </c>
      <c r="K428" s="15" t="s">
        <v>98</v>
      </c>
      <c r="L428" s="15" t="s">
        <v>1130</v>
      </c>
      <c r="M428" s="30">
        <v>238</v>
      </c>
      <c r="N428" s="30">
        <v>20000</v>
      </c>
      <c r="O428" s="30">
        <v>15000</v>
      </c>
      <c r="P428" s="77">
        <f t="shared" si="142"/>
        <v>1.19</v>
      </c>
      <c r="Q428" s="17">
        <v>4.1666666666666664E-2</v>
      </c>
      <c r="R428" s="17">
        <v>2.0833333333333332E-2</v>
      </c>
      <c r="S428" s="42" t="s">
        <v>1131</v>
      </c>
      <c r="T428" s="242" t="s">
        <v>34</v>
      </c>
      <c r="U428" s="10" t="str">
        <f t="shared" si="143"/>
        <v>B</v>
      </c>
      <c r="V428" s="11" t="str">
        <f>VLOOKUP(T428,Codes!A$9:B$52,2,FALSE)</f>
        <v>Mauvaise qualité ou position des micro-perforations</v>
      </c>
      <c r="W428" s="11"/>
      <c r="X428" s="11"/>
      <c r="Y428" s="11"/>
      <c r="Z428" s="11"/>
      <c r="AA428" s="81">
        <v>1</v>
      </c>
      <c r="AB428" s="37" t="str">
        <f t="shared" si="145"/>
        <v>faible</v>
      </c>
      <c r="AC428" s="37" t="str">
        <f t="shared" si="122"/>
        <v>faible</v>
      </c>
      <c r="AD428" s="37" t="str">
        <f t="shared" si="146"/>
        <v>Faible</v>
      </c>
      <c r="AE428" s="98" t="str">
        <f t="shared" si="144"/>
        <v>2</v>
      </c>
      <c r="AF428" s="261">
        <f t="shared" si="134"/>
        <v>1</v>
      </c>
      <c r="AG428" s="250" t="str">
        <f t="shared" si="133"/>
        <v>20151249865B3</v>
      </c>
      <c r="AH428" s="38" t="str">
        <f t="shared" si="136"/>
        <v>Action cloturée</v>
      </c>
      <c r="AI428" s="29"/>
      <c r="AJ428" s="18">
        <v>42352</v>
      </c>
      <c r="AK428" s="95" t="s">
        <v>707</v>
      </c>
      <c r="AL428" s="18">
        <v>42352</v>
      </c>
      <c r="AM428" s="103">
        <f t="shared" si="137"/>
        <v>1</v>
      </c>
      <c r="AN428" s="31"/>
      <c r="AP428" s="31" t="e">
        <f>COUNTIF(#REF!,FALSE)</f>
        <v>#REF!</v>
      </c>
      <c r="AQ428">
        <f t="shared" si="135"/>
        <v>1</v>
      </c>
    </row>
    <row r="429" spans="1:43" ht="33" customHeight="1">
      <c r="A429" s="13">
        <v>248</v>
      </c>
      <c r="B429" s="6">
        <v>42353</v>
      </c>
      <c r="C429" s="7">
        <f t="shared" si="128"/>
        <v>12</v>
      </c>
      <c r="D429" s="7">
        <f t="shared" si="141"/>
        <v>2015</v>
      </c>
      <c r="E429" s="92">
        <v>1058718</v>
      </c>
      <c r="F429" s="27">
        <v>41598</v>
      </c>
      <c r="G429" s="94">
        <v>72949</v>
      </c>
      <c r="H429" s="15" t="s">
        <v>1647</v>
      </c>
      <c r="I429" s="15" t="s">
        <v>23</v>
      </c>
      <c r="J429" s="14" t="s">
        <v>103</v>
      </c>
      <c r="K429" s="15" t="s">
        <v>1133</v>
      </c>
      <c r="L429" s="9" t="s">
        <v>1048</v>
      </c>
      <c r="M429" s="30">
        <v>23</v>
      </c>
      <c r="N429" s="16">
        <v>7680</v>
      </c>
      <c r="O429" s="30">
        <v>4080</v>
      </c>
      <c r="P429" s="77">
        <f t="shared" si="142"/>
        <v>1</v>
      </c>
      <c r="Q429" s="17">
        <v>1.0416666666666666E-2</v>
      </c>
      <c r="R429" s="17">
        <v>1.0416666666666666E-2</v>
      </c>
      <c r="S429" s="42" t="s">
        <v>1132</v>
      </c>
      <c r="T429" s="242" t="s">
        <v>72</v>
      </c>
      <c r="U429" s="10" t="str">
        <f t="shared" si="143"/>
        <v>B</v>
      </c>
      <c r="V429" s="11" t="str">
        <f>VLOOKUP(T429,Codes!A$9:B$52,2,FALSE)</f>
        <v>Plusieurs référence mélangées dans un même carton</v>
      </c>
      <c r="W429" s="11"/>
      <c r="X429" s="11"/>
      <c r="Y429" s="11"/>
      <c r="Z429" s="11"/>
      <c r="AA429" s="81">
        <v>1</v>
      </c>
      <c r="AB429" s="37" t="str">
        <f t="shared" si="145"/>
        <v>faible</v>
      </c>
      <c r="AC429" s="37" t="str">
        <f t="shared" si="122"/>
        <v>faible</v>
      </c>
      <c r="AD429" s="37" t="str">
        <f t="shared" si="146"/>
        <v>Faible</v>
      </c>
      <c r="AE429" s="98" t="str">
        <f t="shared" si="144"/>
        <v>2</v>
      </c>
      <c r="AF429" s="261">
        <f t="shared" si="134"/>
        <v>2</v>
      </c>
      <c r="AG429" s="250" t="str">
        <f t="shared" si="133"/>
        <v>20151058718B6</v>
      </c>
      <c r="AH429" s="38" t="str">
        <f t="shared" si="136"/>
        <v>Action cloturée</v>
      </c>
      <c r="AI429" s="29"/>
      <c r="AJ429" s="18">
        <v>42353</v>
      </c>
      <c r="AK429" s="95" t="s">
        <v>1123</v>
      </c>
      <c r="AL429" s="18">
        <v>42353</v>
      </c>
      <c r="AM429" s="103">
        <f t="shared" si="137"/>
        <v>1</v>
      </c>
      <c r="AN429" s="31"/>
      <c r="AP429" s="31" t="e">
        <f>COUNTIF(#REF!,FALSE)</f>
        <v>#REF!</v>
      </c>
      <c r="AQ429">
        <f t="shared" si="135"/>
        <v>2</v>
      </c>
    </row>
    <row r="430" spans="1:43" ht="33" customHeight="1">
      <c r="A430" s="13">
        <v>249</v>
      </c>
      <c r="B430" s="6">
        <v>42354</v>
      </c>
      <c r="C430" s="7">
        <f t="shared" si="128"/>
        <v>12</v>
      </c>
      <c r="D430" s="7">
        <f t="shared" si="141"/>
        <v>2015</v>
      </c>
      <c r="E430" s="92">
        <v>1058139</v>
      </c>
      <c r="F430" s="27">
        <v>42998</v>
      </c>
      <c r="G430" s="94">
        <v>44745</v>
      </c>
      <c r="H430" s="15" t="s">
        <v>1143</v>
      </c>
      <c r="I430" s="14" t="s">
        <v>585</v>
      </c>
      <c r="J430" s="14" t="s">
        <v>103</v>
      </c>
      <c r="K430" s="15"/>
      <c r="L430" s="15" t="s">
        <v>1134</v>
      </c>
      <c r="M430" s="30">
        <v>1000</v>
      </c>
      <c r="N430" s="16">
        <v>1000</v>
      </c>
      <c r="O430" s="30">
        <v>1000</v>
      </c>
      <c r="P430" s="77">
        <f t="shared" si="142"/>
        <v>1</v>
      </c>
      <c r="Q430" s="17">
        <v>1.0416666666666666E-2</v>
      </c>
      <c r="R430" s="17">
        <v>1.0416666666666666E-2</v>
      </c>
      <c r="S430" s="42" t="s">
        <v>1135</v>
      </c>
      <c r="T430" s="242" t="s">
        <v>88</v>
      </c>
      <c r="U430" s="10" t="str">
        <f t="shared" si="143"/>
        <v>C</v>
      </c>
      <c r="V430" s="11" t="str">
        <f>VLOOKUP(T430,Codes!A$9:B$52,2,FALSE)</f>
        <v>pas de BL</v>
      </c>
      <c r="W430" s="11"/>
      <c r="X430" s="11"/>
      <c r="Y430" s="11"/>
      <c r="Z430" s="11"/>
      <c r="AA430" s="81">
        <v>1</v>
      </c>
      <c r="AB430" s="37" t="str">
        <f t="shared" si="145"/>
        <v>faible</v>
      </c>
      <c r="AC430" s="37" t="str">
        <f t="shared" si="122"/>
        <v>faible</v>
      </c>
      <c r="AD430" s="37" t="str">
        <f t="shared" si="146"/>
        <v>Faible</v>
      </c>
      <c r="AE430" s="98" t="str">
        <f t="shared" si="144"/>
        <v>2</v>
      </c>
      <c r="AF430" s="261">
        <f t="shared" si="134"/>
        <v>2</v>
      </c>
      <c r="AG430" s="250" t="str">
        <f t="shared" si="133"/>
        <v>20151058139C12</v>
      </c>
      <c r="AH430" s="38" t="str">
        <f t="shared" si="136"/>
        <v>Action cloturée</v>
      </c>
      <c r="AI430" s="29"/>
      <c r="AJ430" s="18">
        <v>42354</v>
      </c>
      <c r="AK430" s="95" t="s">
        <v>1123</v>
      </c>
      <c r="AL430" s="18">
        <v>42354</v>
      </c>
      <c r="AM430" s="103">
        <f t="shared" si="137"/>
        <v>1</v>
      </c>
      <c r="AN430" s="31"/>
      <c r="AP430" s="31" t="e">
        <f>COUNTIF(#REF!,FALSE)</f>
        <v>#REF!</v>
      </c>
      <c r="AQ430">
        <f t="shared" si="135"/>
        <v>2</v>
      </c>
    </row>
    <row r="431" spans="1:43" ht="48.6" customHeight="1">
      <c r="A431" s="13">
        <v>250</v>
      </c>
      <c r="B431" s="6">
        <v>42354</v>
      </c>
      <c r="C431" s="7">
        <f t="shared" si="128"/>
        <v>12</v>
      </c>
      <c r="D431" s="7">
        <f t="shared" si="141"/>
        <v>2015</v>
      </c>
      <c r="E431" s="92">
        <v>1318647</v>
      </c>
      <c r="F431" s="27">
        <v>43008</v>
      </c>
      <c r="G431" s="94">
        <v>44753</v>
      </c>
      <c r="H431" s="15" t="s">
        <v>1143</v>
      </c>
      <c r="I431" s="15" t="s">
        <v>23</v>
      </c>
      <c r="J431" s="14" t="s">
        <v>103</v>
      </c>
      <c r="K431" s="15"/>
      <c r="L431" s="15" t="s">
        <v>1136</v>
      </c>
      <c r="M431" s="30">
        <v>152000</v>
      </c>
      <c r="N431" s="16">
        <v>152000</v>
      </c>
      <c r="O431" s="30">
        <v>152000</v>
      </c>
      <c r="P431" s="77">
        <f t="shared" si="142"/>
        <v>1</v>
      </c>
      <c r="Q431" s="17">
        <v>1.0416666666666666E-2</v>
      </c>
      <c r="R431" s="17">
        <v>1.0416666666666666E-2</v>
      </c>
      <c r="S431" s="36" t="s">
        <v>1137</v>
      </c>
      <c r="T431" s="242" t="s">
        <v>26</v>
      </c>
      <c r="U431" s="10" t="str">
        <f t="shared" ref="U431:U435" si="147">+LEFT(T431,1)</f>
        <v>C</v>
      </c>
      <c r="V431" s="11" t="str">
        <f>VLOOKUP(T431,Codes!A$9:B$52,2,FALSE)</f>
        <v>Conditionnement inadapté</v>
      </c>
      <c r="W431" s="11"/>
      <c r="X431" s="11"/>
      <c r="Y431" s="11"/>
      <c r="Z431" s="11"/>
      <c r="AA431" s="81">
        <v>1</v>
      </c>
      <c r="AB431" s="37" t="str">
        <f t="shared" si="145"/>
        <v>faible</v>
      </c>
      <c r="AC431" s="37" t="str">
        <f t="shared" si="122"/>
        <v>faible</v>
      </c>
      <c r="AD431" s="37" t="str">
        <f t="shared" si="146"/>
        <v>Faible</v>
      </c>
      <c r="AE431" s="98" t="str">
        <f t="shared" si="144"/>
        <v>2</v>
      </c>
      <c r="AF431" s="261">
        <f t="shared" si="134"/>
        <v>1</v>
      </c>
      <c r="AG431" s="250" t="str">
        <f t="shared" si="133"/>
        <v>20151318647C8</v>
      </c>
      <c r="AH431" s="38" t="str">
        <f t="shared" si="136"/>
        <v>Action cloturée</v>
      </c>
      <c r="AI431" s="29"/>
      <c r="AJ431" s="18">
        <v>42354</v>
      </c>
      <c r="AK431" s="95" t="s">
        <v>1123</v>
      </c>
      <c r="AL431" s="18">
        <v>42354</v>
      </c>
      <c r="AM431" s="103">
        <f t="shared" si="137"/>
        <v>1</v>
      </c>
      <c r="AN431" s="31"/>
      <c r="AP431" s="31" t="e">
        <f>COUNTIF(#REF!,FALSE)</f>
        <v>#REF!</v>
      </c>
      <c r="AQ431">
        <f t="shared" si="135"/>
        <v>1</v>
      </c>
    </row>
    <row r="432" spans="1:43" ht="34.15" customHeight="1">
      <c r="A432" s="13">
        <v>251</v>
      </c>
      <c r="B432" s="6">
        <v>42359</v>
      </c>
      <c r="C432" s="7">
        <f t="shared" si="128"/>
        <v>12</v>
      </c>
      <c r="D432" s="7">
        <f t="shared" si="141"/>
        <v>2015</v>
      </c>
      <c r="E432" s="92">
        <v>1407433</v>
      </c>
      <c r="F432" s="27">
        <v>41743</v>
      </c>
      <c r="G432" s="94">
        <v>150930</v>
      </c>
      <c r="H432" s="15" t="s">
        <v>1138</v>
      </c>
      <c r="I432" s="15" t="s">
        <v>1643</v>
      </c>
      <c r="J432" s="14" t="s">
        <v>103</v>
      </c>
      <c r="K432" s="15"/>
      <c r="L432" s="15" t="s">
        <v>1142</v>
      </c>
      <c r="M432" s="30">
        <v>250</v>
      </c>
      <c r="N432" s="16">
        <v>904250</v>
      </c>
      <c r="O432" s="16">
        <v>658500</v>
      </c>
      <c r="P432" s="77">
        <f t="shared" si="142"/>
        <v>1</v>
      </c>
      <c r="Q432" s="17">
        <v>1.0416666666666666E-2</v>
      </c>
      <c r="R432" s="17">
        <v>2.0833333333333332E-2</v>
      </c>
      <c r="S432" s="42" t="s">
        <v>1139</v>
      </c>
      <c r="T432" s="242" t="s">
        <v>26</v>
      </c>
      <c r="U432" s="10" t="str">
        <f t="shared" si="147"/>
        <v>C</v>
      </c>
      <c r="V432" s="11" t="str">
        <f>VLOOKUP(T432,Codes!A$9:B$52,2,FALSE)</f>
        <v>Conditionnement inadapté</v>
      </c>
      <c r="W432" s="11"/>
      <c r="X432" s="11"/>
      <c r="Y432" s="11"/>
      <c r="Z432" s="11"/>
      <c r="AA432" s="81">
        <v>1</v>
      </c>
      <c r="AB432" s="37" t="str">
        <f t="shared" si="145"/>
        <v>faible</v>
      </c>
      <c r="AC432" s="37" t="str">
        <f t="shared" si="122"/>
        <v>faible</v>
      </c>
      <c r="AD432" s="37" t="str">
        <f t="shared" si="146"/>
        <v>Faible</v>
      </c>
      <c r="AE432" s="98" t="str">
        <f t="shared" si="144"/>
        <v>2</v>
      </c>
      <c r="AF432" s="261">
        <f t="shared" si="134"/>
        <v>5</v>
      </c>
      <c r="AG432" s="250" t="str">
        <f t="shared" si="133"/>
        <v>20151407433C8</v>
      </c>
      <c r="AH432" s="38" t="str">
        <f t="shared" si="136"/>
        <v>Action cloturée</v>
      </c>
      <c r="AI432" s="29"/>
      <c r="AJ432" s="18">
        <v>42359</v>
      </c>
      <c r="AK432" s="95" t="s">
        <v>1123</v>
      </c>
      <c r="AL432" s="18">
        <v>42359</v>
      </c>
      <c r="AM432" s="103">
        <f t="shared" si="137"/>
        <v>1</v>
      </c>
      <c r="AN432" s="31"/>
      <c r="AP432" s="31" t="e">
        <f>COUNTIF(#REF!,FALSE)</f>
        <v>#REF!</v>
      </c>
      <c r="AQ432">
        <f t="shared" si="135"/>
        <v>5</v>
      </c>
    </row>
    <row r="433" spans="1:43" ht="32.450000000000003" customHeight="1">
      <c r="A433" s="13">
        <v>252</v>
      </c>
      <c r="B433" s="6">
        <v>42359</v>
      </c>
      <c r="C433" s="7">
        <f t="shared" si="128"/>
        <v>12</v>
      </c>
      <c r="D433" s="7">
        <f t="shared" si="141"/>
        <v>2015</v>
      </c>
      <c r="E433" s="92">
        <v>1360922</v>
      </c>
      <c r="F433" s="27">
        <v>38457</v>
      </c>
      <c r="G433" s="94">
        <v>42415</v>
      </c>
      <c r="H433" s="15" t="s">
        <v>1138</v>
      </c>
      <c r="I433" s="15" t="s">
        <v>23</v>
      </c>
      <c r="J433" s="14" t="s">
        <v>103</v>
      </c>
      <c r="K433" s="15"/>
      <c r="L433" s="15" t="s">
        <v>1140</v>
      </c>
      <c r="M433" s="30">
        <v>320</v>
      </c>
      <c r="N433" s="16">
        <v>150000</v>
      </c>
      <c r="O433" s="16">
        <v>142000</v>
      </c>
      <c r="P433" s="77">
        <f t="shared" si="142"/>
        <v>0.21333333333333335</v>
      </c>
      <c r="Q433" s="17">
        <v>1.0416666666666666E-2</v>
      </c>
      <c r="R433" s="17">
        <v>2.0833333333333332E-2</v>
      </c>
      <c r="S433" s="36" t="s">
        <v>1141</v>
      </c>
      <c r="T433" s="242" t="s">
        <v>34</v>
      </c>
      <c r="U433" s="10" t="str">
        <f t="shared" si="147"/>
        <v>B</v>
      </c>
      <c r="V433" s="11" t="str">
        <f>VLOOKUP(T433,Codes!A$9:B$52,2,FALSE)</f>
        <v>Mauvaise qualité ou position des micro-perforations</v>
      </c>
      <c r="W433" s="11"/>
      <c r="X433" s="11"/>
      <c r="Y433" s="11"/>
      <c r="Z433" s="11"/>
      <c r="AA433" s="81">
        <v>1</v>
      </c>
      <c r="AB433" s="37" t="str">
        <f t="shared" si="145"/>
        <v>faible</v>
      </c>
      <c r="AC433" s="37" t="str">
        <f t="shared" si="122"/>
        <v>faible</v>
      </c>
      <c r="AD433" s="37" t="str">
        <f t="shared" si="146"/>
        <v>Faible</v>
      </c>
      <c r="AE433" s="98" t="str">
        <f t="shared" si="144"/>
        <v>2</v>
      </c>
      <c r="AF433" s="261">
        <f t="shared" si="134"/>
        <v>1</v>
      </c>
      <c r="AG433" s="250" t="str">
        <f t="shared" si="133"/>
        <v>20151360922B3</v>
      </c>
      <c r="AH433" s="38" t="str">
        <f t="shared" si="136"/>
        <v>Action cloturée</v>
      </c>
      <c r="AI433" s="29"/>
      <c r="AJ433" s="18">
        <v>42359</v>
      </c>
      <c r="AK433" s="95" t="s">
        <v>1123</v>
      </c>
      <c r="AL433" s="18">
        <v>42359</v>
      </c>
      <c r="AM433" s="103">
        <f t="shared" si="137"/>
        <v>1</v>
      </c>
      <c r="AN433" s="31"/>
      <c r="AP433" s="31" t="e">
        <f>COUNTIF(#REF!,FALSE)</f>
        <v>#REF!</v>
      </c>
      <c r="AQ433">
        <f t="shared" si="135"/>
        <v>1</v>
      </c>
    </row>
    <row r="434" spans="1:43" ht="32.450000000000003" customHeight="1">
      <c r="A434" s="13">
        <v>253</v>
      </c>
      <c r="B434" s="6">
        <v>42360</v>
      </c>
      <c r="C434" s="7">
        <f t="shared" si="128"/>
        <v>12</v>
      </c>
      <c r="D434" s="7">
        <f t="shared" si="141"/>
        <v>2015</v>
      </c>
      <c r="E434" s="92">
        <v>1058215</v>
      </c>
      <c r="F434" s="27">
        <v>43090</v>
      </c>
      <c r="G434" s="94">
        <v>151221</v>
      </c>
      <c r="H434" s="15" t="s">
        <v>1143</v>
      </c>
      <c r="I434" s="15" t="s">
        <v>1058</v>
      </c>
      <c r="J434" s="14" t="s">
        <v>103</v>
      </c>
      <c r="K434" s="15" t="s">
        <v>1144</v>
      </c>
      <c r="L434" s="15" t="s">
        <v>1145</v>
      </c>
      <c r="M434" s="30"/>
      <c r="N434" s="16">
        <v>7000</v>
      </c>
      <c r="O434" s="16"/>
      <c r="P434" s="77">
        <f t="shared" si="142"/>
        <v>1</v>
      </c>
      <c r="Q434" s="17">
        <v>1.0416666666666666E-2</v>
      </c>
      <c r="R434" s="17">
        <v>1.0416666666666666E-2</v>
      </c>
      <c r="S434" s="42" t="s">
        <v>1146</v>
      </c>
      <c r="T434" s="242" t="s">
        <v>32</v>
      </c>
      <c r="U434" s="106" t="str">
        <f t="shared" si="147"/>
        <v>C</v>
      </c>
      <c r="V434" s="11" t="str">
        <f>VLOOKUP(T434,Codes!A$9:B$52,2,FALSE)</f>
        <v>produit déchiré, abimé dans l'emballage.</v>
      </c>
      <c r="W434" s="262"/>
      <c r="X434" s="262"/>
      <c r="Y434" s="262"/>
      <c r="Z434" s="262"/>
      <c r="AA434" s="107">
        <v>1</v>
      </c>
      <c r="AB434" s="37" t="str">
        <f t="shared" si="145"/>
        <v>faible</v>
      </c>
      <c r="AC434" s="37" t="str">
        <f t="shared" si="122"/>
        <v>faible</v>
      </c>
      <c r="AD434" s="37" t="str">
        <f t="shared" si="146"/>
        <v>Faible</v>
      </c>
      <c r="AE434" s="98" t="str">
        <f t="shared" si="144"/>
        <v>2</v>
      </c>
      <c r="AF434" s="261">
        <f t="shared" si="134"/>
        <v>1</v>
      </c>
      <c r="AG434" s="250" t="str">
        <f t="shared" si="133"/>
        <v>20151058215C7</v>
      </c>
      <c r="AH434" s="38" t="str">
        <f t="shared" si="136"/>
        <v>Action cloturée</v>
      </c>
      <c r="AI434" s="29"/>
      <c r="AJ434" s="18">
        <v>42360</v>
      </c>
      <c r="AK434" s="95" t="s">
        <v>1123</v>
      </c>
      <c r="AL434" s="18">
        <v>42360</v>
      </c>
      <c r="AM434" s="103">
        <f t="shared" si="137"/>
        <v>1</v>
      </c>
      <c r="AN434" s="31"/>
      <c r="AP434" s="31" t="e">
        <f>COUNTIF(#REF!,FALSE)</f>
        <v>#REF!</v>
      </c>
      <c r="AQ434">
        <f t="shared" si="135"/>
        <v>1</v>
      </c>
    </row>
    <row r="435" spans="1:43" ht="19.5" customHeight="1">
      <c r="A435" s="13">
        <v>254</v>
      </c>
      <c r="B435" s="6">
        <v>42368</v>
      </c>
      <c r="C435" s="7">
        <f t="shared" si="128"/>
        <v>12</v>
      </c>
      <c r="D435" s="7">
        <f t="shared" si="141"/>
        <v>2015</v>
      </c>
      <c r="E435" s="92">
        <v>1179145</v>
      </c>
      <c r="F435" s="27">
        <v>42857</v>
      </c>
      <c r="G435" s="94">
        <v>151012</v>
      </c>
      <c r="H435" s="15" t="s">
        <v>94</v>
      </c>
      <c r="I435" s="15" t="s">
        <v>1010</v>
      </c>
      <c r="J435" s="14" t="s">
        <v>103</v>
      </c>
      <c r="K435" s="15" t="s">
        <v>1010</v>
      </c>
      <c r="L435" s="15" t="s">
        <v>1147</v>
      </c>
      <c r="M435" s="30">
        <v>162</v>
      </c>
      <c r="N435" s="16">
        <v>7500</v>
      </c>
      <c r="O435" s="16">
        <v>7000</v>
      </c>
      <c r="P435" s="77">
        <f t="shared" si="142"/>
        <v>2.16</v>
      </c>
      <c r="Q435" s="17">
        <v>4.1666666666666664E-2</v>
      </c>
      <c r="R435" s="17">
        <v>2.0833333333333332E-2</v>
      </c>
      <c r="S435" s="42" t="s">
        <v>1148</v>
      </c>
      <c r="T435" s="242" t="s">
        <v>37</v>
      </c>
      <c r="U435" s="10" t="str">
        <f t="shared" si="147"/>
        <v>A</v>
      </c>
      <c r="V435" s="11" t="str">
        <f>VLOOKUP(T435,Codes!A$9:B$52,2,FALSE)</f>
        <v>Décalage de l'impression ou dépose de colle / BAT</v>
      </c>
      <c r="W435" s="11"/>
      <c r="X435" s="11"/>
      <c r="Y435" s="11"/>
      <c r="Z435" s="11"/>
      <c r="AA435" s="81">
        <v>3</v>
      </c>
      <c r="AB435" s="37" t="str">
        <f t="shared" si="145"/>
        <v>fort</v>
      </c>
      <c r="AC435" s="37" t="str">
        <f t="shared" si="122"/>
        <v>faible</v>
      </c>
      <c r="AD435" s="37" t="str">
        <f t="shared" si="146"/>
        <v>Fort</v>
      </c>
      <c r="AE435" s="98" t="str">
        <f t="shared" si="144"/>
        <v>5</v>
      </c>
      <c r="AF435" s="261">
        <f t="shared" si="134"/>
        <v>1</v>
      </c>
      <c r="AG435" s="250" t="str">
        <f t="shared" si="133"/>
        <v>20151179145A2</v>
      </c>
      <c r="AH435" s="38" t="str">
        <f t="shared" si="136"/>
        <v>Action cloturée</v>
      </c>
      <c r="AI435" s="29"/>
      <c r="AJ435" s="18">
        <v>42368</v>
      </c>
      <c r="AK435" s="95" t="s">
        <v>1158</v>
      </c>
      <c r="AL435" s="18">
        <v>42375</v>
      </c>
      <c r="AM435" s="103">
        <f t="shared" si="137"/>
        <v>6</v>
      </c>
      <c r="AN435" s="31"/>
      <c r="AP435" s="31" t="e">
        <f>COUNTIF(#REF!,FALSE)</f>
        <v>#REF!</v>
      </c>
      <c r="AQ435">
        <f t="shared" si="135"/>
        <v>1</v>
      </c>
    </row>
    <row r="436" spans="1:43" ht="43.9" customHeight="1">
      <c r="A436" s="13">
        <v>1</v>
      </c>
      <c r="B436" s="6">
        <v>42373</v>
      </c>
      <c r="C436" s="7">
        <f t="shared" ref="C436:C467" si="148">MONTH(B436)</f>
        <v>1</v>
      </c>
      <c r="D436" s="7">
        <f t="shared" ref="D436:D467" si="149">YEAR(B436)</f>
        <v>2016</v>
      </c>
      <c r="E436" s="92">
        <v>111111111</v>
      </c>
      <c r="F436" s="27">
        <v>43197</v>
      </c>
      <c r="G436" s="94">
        <v>151230</v>
      </c>
      <c r="H436" s="15" t="s">
        <v>1143</v>
      </c>
      <c r="I436" s="15" t="s">
        <v>1010</v>
      </c>
      <c r="J436" s="14" t="s">
        <v>103</v>
      </c>
      <c r="K436" s="15" t="s">
        <v>1149</v>
      </c>
      <c r="L436" s="15" t="s">
        <v>1150</v>
      </c>
      <c r="M436" s="30">
        <v>1000</v>
      </c>
      <c r="N436" s="16">
        <v>1000</v>
      </c>
      <c r="O436" s="16">
        <v>1000</v>
      </c>
      <c r="P436" s="77">
        <f t="shared" si="142"/>
        <v>1</v>
      </c>
      <c r="Q436" s="17">
        <v>4.1666666666666664E-2</v>
      </c>
      <c r="R436" s="17">
        <v>1.3888888888888888E-2</v>
      </c>
      <c r="S436" s="42" t="s">
        <v>1151</v>
      </c>
      <c r="T436" s="242" t="s">
        <v>26</v>
      </c>
      <c r="U436" s="10" t="str">
        <f t="shared" ref="U436:U467" si="150">+LEFT(T436,1)</f>
        <v>C</v>
      </c>
      <c r="V436" s="11" t="str">
        <f>VLOOKUP(T436,Codes!A$9:B$52,2,FALSE)</f>
        <v>Conditionnement inadapté</v>
      </c>
      <c r="W436" s="11"/>
      <c r="X436" s="11"/>
      <c r="Y436" s="11"/>
      <c r="Z436" s="11"/>
      <c r="AA436" s="81">
        <v>1</v>
      </c>
      <c r="AB436" s="37" t="str">
        <f t="shared" ref="AB436:AB467" si="151">IF((AA436)&lt;=2,"faible","fort")</f>
        <v>faible</v>
      </c>
      <c r="AC436" s="37" t="str">
        <f t="shared" ref="AC436:AC467" si="152">IF(($P436)&lt;=3,"faible","fort")</f>
        <v>faible</v>
      </c>
      <c r="AD436" s="37" t="str">
        <f t="shared" ref="AD436:AD467" si="153">IF(AND(AB436="Faible",AC436="Faible"),"Faible",IF(AND(AB436="Faible",AC436="Faible"),"Fort",IF(AND(AB436="Faible",AC436="Fort"),"Faible",IF(AND(AB436="Faible",AC436="Fort"),"Fort",IF(AND(AB436="Fort",AC436="Faible"),"Fort",IF(AND(AB436="Fort",AC436="Faible"),"Fort",IF(AND(AB436="Fort",AC436="Fort"),"Fort","Fort")))))))</f>
        <v>Faible</v>
      </c>
      <c r="AE436" s="98" t="str">
        <f t="shared" ref="AE436:AE467" si="154">IF(AD436="Faible", "2", IF(AD436="Fort","5"))</f>
        <v>2</v>
      </c>
      <c r="AF436" s="261">
        <f t="shared" si="134"/>
        <v>1</v>
      </c>
      <c r="AG436" s="250" t="str">
        <f t="shared" si="133"/>
        <v>2016111111111C8</v>
      </c>
      <c r="AH436" s="38" t="str">
        <f t="shared" si="136"/>
        <v>Action cloturée</v>
      </c>
      <c r="AI436" s="29"/>
      <c r="AJ436" s="18">
        <v>42374</v>
      </c>
      <c r="AK436" s="169" t="s">
        <v>745</v>
      </c>
      <c r="AL436" s="18">
        <v>42375</v>
      </c>
      <c r="AM436" s="103">
        <f t="shared" si="137"/>
        <v>3</v>
      </c>
      <c r="AN436" s="115" t="str">
        <f>IF(AND((O436&gt;=2),(O436&lt;=8)),"A",IF(AND((O436&gt;=9),(O436&lt;=15)),"B",IF(AND((O436&gt;=16),(O436&lt;=20)),"C",IF(AND((O436&gt;=21),(O436&lt;=50)),"D",IF(AND((O436&gt;=51),(O436&lt;=90)),"E",IF(AND((O436&gt;=91),(O436&lt;=150)),"F",IF(AND((O436&gt;=151),(O436&lt;=280)),"G"," ")))))))&amp;IF(AND((O436&gt;=281),(O436&lt;=500)),"H",IF(AND((O436&gt;=501),(O436&lt;=1200)),"J",IF(AND((O436&gt;=1201),(O436&lt;=3200)),"K",IF(AND((O436&gt;=3201),(O436&lt;=10000)),"L",IF(AND((O436&gt;=10001),(O436&lt;=35000)),"M",IF(AND((O436&gt;=3500191),(O436&lt;=150000)),"N",IF(AND((O436&gt;=150001),(O436&lt;=500000)),"P"," ")))))))&amp;IF(AND(O436&gt;=500001),"Q"," ")</f>
        <v xml:space="preserve"> J </v>
      </c>
      <c r="AP436" s="31" t="e">
        <f>COUNTIF(#REF!,FALSE)</f>
        <v>#REF!</v>
      </c>
      <c r="AQ436">
        <f t="shared" si="135"/>
        <v>1</v>
      </c>
    </row>
    <row r="437" spans="1:43" ht="78" customHeight="1">
      <c r="A437" s="13">
        <v>2</v>
      </c>
      <c r="B437" s="6">
        <v>42374</v>
      </c>
      <c r="C437" s="7">
        <f t="shared" si="148"/>
        <v>1</v>
      </c>
      <c r="D437" s="7">
        <f t="shared" si="149"/>
        <v>2016</v>
      </c>
      <c r="E437" s="92">
        <v>1238338</v>
      </c>
      <c r="F437" s="27">
        <v>34620</v>
      </c>
      <c r="G437" s="94">
        <v>36162</v>
      </c>
      <c r="H437" s="15" t="s">
        <v>1647</v>
      </c>
      <c r="I437" s="15" t="s">
        <v>1087</v>
      </c>
      <c r="J437" s="14" t="s">
        <v>90</v>
      </c>
      <c r="K437" s="15" t="s">
        <v>572</v>
      </c>
      <c r="L437" s="15" t="s">
        <v>1153</v>
      </c>
      <c r="M437" s="30">
        <v>710</v>
      </c>
      <c r="N437" s="16">
        <v>24000</v>
      </c>
      <c r="O437" s="16">
        <v>5000</v>
      </c>
      <c r="P437" s="77">
        <f t="shared" si="142"/>
        <v>2.9583333333333335</v>
      </c>
      <c r="Q437" s="17">
        <v>2.0833333333333332E-2</v>
      </c>
      <c r="R437" s="17">
        <v>3.472222222222222E-3</v>
      </c>
      <c r="S437" s="42" t="s">
        <v>1547</v>
      </c>
      <c r="T437" s="242" t="s">
        <v>34</v>
      </c>
      <c r="U437" s="10" t="str">
        <f t="shared" si="150"/>
        <v>B</v>
      </c>
      <c r="V437" s="11" t="str">
        <f>VLOOKUP(T437,Codes!A$9:B$52,2,FALSE)</f>
        <v>Mauvaise qualité ou position des micro-perforations</v>
      </c>
      <c r="W437" s="11"/>
      <c r="X437" s="11"/>
      <c r="Y437" s="11"/>
      <c r="Z437" s="11"/>
      <c r="AA437" s="81">
        <v>1</v>
      </c>
      <c r="AB437" s="37" t="str">
        <f t="shared" si="151"/>
        <v>faible</v>
      </c>
      <c r="AC437" s="37" t="str">
        <f t="shared" si="152"/>
        <v>faible</v>
      </c>
      <c r="AD437" s="37" t="str">
        <f t="shared" si="153"/>
        <v>Faible</v>
      </c>
      <c r="AE437" s="98" t="str">
        <f t="shared" si="154"/>
        <v>2</v>
      </c>
      <c r="AF437" s="261">
        <f t="shared" si="134"/>
        <v>1</v>
      </c>
      <c r="AG437" s="250" t="str">
        <f t="shared" si="133"/>
        <v>20161238338B3</v>
      </c>
      <c r="AH437" s="38" t="str">
        <f t="shared" si="136"/>
        <v>Action cloturée</v>
      </c>
      <c r="AI437" s="29"/>
      <c r="AJ437" s="18">
        <v>42374</v>
      </c>
      <c r="AK437" s="170" t="s">
        <v>1692</v>
      </c>
      <c r="AL437" s="18">
        <v>42375</v>
      </c>
      <c r="AM437" s="103">
        <f t="shared" si="137"/>
        <v>2</v>
      </c>
      <c r="AN437" s="115" t="str">
        <f t="shared" ref="AN437:AN448" si="155">IF(AND((O437&gt;=2),(O437&lt;=8)),"A",IF(AND((O437&gt;=9),(O437&lt;=15)),"B",IF(AND((O437&gt;=16),(O437&lt;=20)),"C",IF(AND((O437&gt;=21),(O437&lt;=50)),"D",IF(AND((O437&gt;=51),(O437&lt;=90)),"E",IF(AND((O437&gt;=91),(O437&lt;=150)),"F",IF(AND((O437&gt;=151),(O437&lt;=280)),"G"," ")))))))&amp;IF(AND((O437&gt;=281),(O437&lt;=500)),"H",IF(AND((O437&gt;=501),(O437&lt;=1200)),"J",IF(AND((O437&gt;=1201),(O437&lt;=3200)),"K",IF(AND((O437&gt;=3201),(O437&lt;=10000)),"L",IF(AND((O437&gt;=10001),(O437&lt;=35000)),"M",IF(AND((O437&gt;=3500191),(O437&lt;=150000)),"N",IF(AND((O437&gt;=150001),(O437&lt;=500000)),"P"," ")))))))&amp;IF(AND(O437&gt;=500001),"Q"," ")</f>
        <v xml:space="preserve"> L </v>
      </c>
      <c r="AP437" s="31" t="e">
        <f>COUNTIF(#REF!,FALSE)</f>
        <v>#REF!</v>
      </c>
      <c r="AQ437">
        <f t="shared" si="135"/>
        <v>1</v>
      </c>
    </row>
    <row r="438" spans="1:43" ht="77.45" customHeight="1">
      <c r="A438" s="13">
        <v>3</v>
      </c>
      <c r="B438" s="6">
        <v>42374</v>
      </c>
      <c r="C438" s="7">
        <f t="shared" si="148"/>
        <v>1</v>
      </c>
      <c r="D438" s="7">
        <f t="shared" si="149"/>
        <v>2016</v>
      </c>
      <c r="E438" s="92">
        <v>1238336</v>
      </c>
      <c r="F438" s="27">
        <v>42926</v>
      </c>
      <c r="G438" s="94">
        <v>44783</v>
      </c>
      <c r="H438" s="15" t="s">
        <v>1647</v>
      </c>
      <c r="I438" s="15" t="s">
        <v>1087</v>
      </c>
      <c r="J438" s="14" t="s">
        <v>90</v>
      </c>
      <c r="K438" s="15" t="s">
        <v>572</v>
      </c>
      <c r="L438" s="15" t="s">
        <v>1155</v>
      </c>
      <c r="M438" s="30">
        <v>20</v>
      </c>
      <c r="N438" s="16">
        <v>1500</v>
      </c>
      <c r="O438" s="16">
        <v>500</v>
      </c>
      <c r="P438" s="77">
        <f t="shared" si="142"/>
        <v>1.3333333333333333</v>
      </c>
      <c r="Q438" s="17">
        <v>2.0833333333333332E-2</v>
      </c>
      <c r="R438" s="17">
        <v>3.472222222222222E-3</v>
      </c>
      <c r="S438" s="42" t="s">
        <v>1547</v>
      </c>
      <c r="T438" s="242" t="s">
        <v>1154</v>
      </c>
      <c r="U438" s="10" t="str">
        <f t="shared" si="150"/>
        <v>b</v>
      </c>
      <c r="V438" s="11" t="str">
        <f>VLOOKUP(T438,Codes!A$9:B$52,2,FALSE)</f>
        <v>Mauvaise qualité ou position des micro-perforations</v>
      </c>
      <c r="W438" s="11"/>
      <c r="X438" s="11"/>
      <c r="Y438" s="11"/>
      <c r="Z438" s="11"/>
      <c r="AA438" s="81">
        <v>1</v>
      </c>
      <c r="AB438" s="37" t="str">
        <f t="shared" si="151"/>
        <v>faible</v>
      </c>
      <c r="AC438" s="37" t="str">
        <f t="shared" si="152"/>
        <v>faible</v>
      </c>
      <c r="AD438" s="37" t="str">
        <f t="shared" si="153"/>
        <v>Faible</v>
      </c>
      <c r="AE438" s="98" t="str">
        <f t="shared" si="154"/>
        <v>2</v>
      </c>
      <c r="AF438" s="261">
        <f t="shared" si="134"/>
        <v>1</v>
      </c>
      <c r="AG438" s="250" t="str">
        <f t="shared" si="133"/>
        <v>20161238336b3</v>
      </c>
      <c r="AH438" s="38" t="str">
        <f t="shared" si="136"/>
        <v>Action cloturée</v>
      </c>
      <c r="AI438" s="29"/>
      <c r="AJ438" s="18">
        <v>42374</v>
      </c>
      <c r="AK438" s="170" t="s">
        <v>1700</v>
      </c>
      <c r="AL438" s="18">
        <v>42375</v>
      </c>
      <c r="AM438" s="103">
        <f t="shared" si="137"/>
        <v>2</v>
      </c>
      <c r="AN438" s="115" t="str">
        <f t="shared" si="155"/>
        <v xml:space="preserve"> H </v>
      </c>
      <c r="AP438" s="31" t="e">
        <f>COUNTIF(#REF!,FALSE)</f>
        <v>#REF!</v>
      </c>
      <c r="AQ438">
        <f t="shared" si="135"/>
        <v>1</v>
      </c>
    </row>
    <row r="439" spans="1:43" ht="74.45" customHeight="1">
      <c r="A439" s="13">
        <v>4</v>
      </c>
      <c r="B439" s="6">
        <v>42374</v>
      </c>
      <c r="C439" s="7">
        <f t="shared" si="148"/>
        <v>1</v>
      </c>
      <c r="D439" s="7">
        <f t="shared" si="149"/>
        <v>2016</v>
      </c>
      <c r="E439" s="92">
        <v>1238337</v>
      </c>
      <c r="F439" s="27">
        <v>34626</v>
      </c>
      <c r="G439" s="94">
        <v>36165</v>
      </c>
      <c r="H439" s="15" t="s">
        <v>1647</v>
      </c>
      <c r="I439" s="15" t="s">
        <v>1087</v>
      </c>
      <c r="J439" s="14" t="s">
        <v>90</v>
      </c>
      <c r="K439" s="15" t="s">
        <v>572</v>
      </c>
      <c r="L439" s="15" t="s">
        <v>1156</v>
      </c>
      <c r="M439" s="30">
        <v>100</v>
      </c>
      <c r="N439" s="16">
        <v>7500</v>
      </c>
      <c r="O439" s="16">
        <v>500</v>
      </c>
      <c r="P439" s="77">
        <f t="shared" si="142"/>
        <v>1.3333333333333333</v>
      </c>
      <c r="Q439" s="17">
        <v>2.0833333333333332E-2</v>
      </c>
      <c r="R439" s="17">
        <v>3.472222222222222E-3</v>
      </c>
      <c r="S439" s="42" t="s">
        <v>1547</v>
      </c>
      <c r="T439" s="242" t="s">
        <v>1154</v>
      </c>
      <c r="U439" s="10" t="str">
        <f t="shared" si="150"/>
        <v>b</v>
      </c>
      <c r="V439" s="11" t="str">
        <f>VLOOKUP(T439,Codes!A$9:B$52,2,FALSE)</f>
        <v>Mauvaise qualité ou position des micro-perforations</v>
      </c>
      <c r="W439" s="11"/>
      <c r="X439" s="11"/>
      <c r="Y439" s="11"/>
      <c r="Z439" s="11"/>
      <c r="AA439" s="81">
        <v>1</v>
      </c>
      <c r="AB439" s="37" t="str">
        <f t="shared" si="151"/>
        <v>faible</v>
      </c>
      <c r="AC439" s="37" t="str">
        <f t="shared" si="152"/>
        <v>faible</v>
      </c>
      <c r="AD439" s="37" t="str">
        <f t="shared" si="153"/>
        <v>Faible</v>
      </c>
      <c r="AE439" s="98" t="str">
        <f t="shared" si="154"/>
        <v>2</v>
      </c>
      <c r="AF439" s="261">
        <f t="shared" si="134"/>
        <v>1</v>
      </c>
      <c r="AG439" s="250" t="str">
        <f t="shared" si="133"/>
        <v>20161238337b3</v>
      </c>
      <c r="AH439" s="38" t="str">
        <f t="shared" si="136"/>
        <v>Action cloturée</v>
      </c>
      <c r="AI439" s="29"/>
      <c r="AJ439" s="18">
        <v>42374</v>
      </c>
      <c r="AK439" s="170" t="s">
        <v>1694</v>
      </c>
      <c r="AL439" s="18">
        <v>42375</v>
      </c>
      <c r="AM439" s="103">
        <f t="shared" si="137"/>
        <v>2</v>
      </c>
      <c r="AN439" s="115" t="str">
        <f t="shared" si="155"/>
        <v xml:space="preserve"> H </v>
      </c>
      <c r="AP439" s="31" t="e">
        <f>COUNTIF(#REF!,FALSE)</f>
        <v>#REF!</v>
      </c>
      <c r="AQ439">
        <f t="shared" si="135"/>
        <v>1</v>
      </c>
    </row>
    <row r="440" spans="1:43" ht="81.75" customHeight="1">
      <c r="A440" s="13">
        <v>5</v>
      </c>
      <c r="B440" s="6">
        <v>42374</v>
      </c>
      <c r="C440" s="7">
        <f t="shared" si="148"/>
        <v>1</v>
      </c>
      <c r="D440" s="7">
        <f t="shared" si="149"/>
        <v>2016</v>
      </c>
      <c r="E440" s="92">
        <v>1238339</v>
      </c>
      <c r="F440" s="27">
        <v>42928</v>
      </c>
      <c r="G440" s="94">
        <v>44916</v>
      </c>
      <c r="H440" s="15" t="s">
        <v>1647</v>
      </c>
      <c r="I440" s="15" t="s">
        <v>1087</v>
      </c>
      <c r="J440" s="14" t="s">
        <v>90</v>
      </c>
      <c r="K440" s="15" t="s">
        <v>572</v>
      </c>
      <c r="L440" s="15" t="s">
        <v>1157</v>
      </c>
      <c r="M440" s="30">
        <v>400</v>
      </c>
      <c r="N440" s="16">
        <v>13500</v>
      </c>
      <c r="O440" s="16">
        <v>500</v>
      </c>
      <c r="P440" s="77">
        <f t="shared" si="142"/>
        <v>2.9629629629629628</v>
      </c>
      <c r="Q440" s="17">
        <v>2.0833333333333332E-2</v>
      </c>
      <c r="R440" s="17">
        <v>3.472222222222222E-3</v>
      </c>
      <c r="S440" s="42" t="s">
        <v>1547</v>
      </c>
      <c r="T440" s="242" t="s">
        <v>1154</v>
      </c>
      <c r="U440" s="10" t="str">
        <f t="shared" si="150"/>
        <v>b</v>
      </c>
      <c r="V440" s="11" t="str">
        <f>VLOOKUP(T440,Codes!A$9:B$52,2,FALSE)</f>
        <v>Mauvaise qualité ou position des micro-perforations</v>
      </c>
      <c r="W440" s="11"/>
      <c r="X440" s="11"/>
      <c r="Y440" s="11"/>
      <c r="Z440" s="11"/>
      <c r="AA440" s="81">
        <v>1</v>
      </c>
      <c r="AB440" s="37" t="str">
        <f t="shared" si="151"/>
        <v>faible</v>
      </c>
      <c r="AC440" s="37" t="str">
        <f t="shared" si="152"/>
        <v>faible</v>
      </c>
      <c r="AD440" s="37" t="str">
        <f t="shared" si="153"/>
        <v>Faible</v>
      </c>
      <c r="AE440" s="98" t="str">
        <f t="shared" si="154"/>
        <v>2</v>
      </c>
      <c r="AF440" s="261">
        <f t="shared" si="134"/>
        <v>1</v>
      </c>
      <c r="AG440" s="250" t="str">
        <f t="shared" si="133"/>
        <v>20161238339b3</v>
      </c>
      <c r="AH440" s="38" t="str">
        <f t="shared" si="136"/>
        <v>Action cloturée</v>
      </c>
      <c r="AI440" s="29"/>
      <c r="AJ440" s="18">
        <v>42374</v>
      </c>
      <c r="AK440" s="170" t="s">
        <v>1701</v>
      </c>
      <c r="AL440" s="18">
        <v>42375</v>
      </c>
      <c r="AM440" s="103">
        <f t="shared" si="137"/>
        <v>2</v>
      </c>
      <c r="AN440" s="115" t="str">
        <f t="shared" si="155"/>
        <v xml:space="preserve"> H </v>
      </c>
      <c r="AP440" s="31" t="e">
        <f>COUNTIF(#REF!,FALSE)</f>
        <v>#REF!</v>
      </c>
      <c r="AQ440">
        <f t="shared" si="135"/>
        <v>1</v>
      </c>
    </row>
    <row r="441" spans="1:43" ht="95.45" customHeight="1">
      <c r="A441" s="13">
        <v>6</v>
      </c>
      <c r="B441" s="6">
        <v>42376</v>
      </c>
      <c r="C441" s="7">
        <f t="shared" si="148"/>
        <v>1</v>
      </c>
      <c r="D441" s="7">
        <f t="shared" si="149"/>
        <v>2016</v>
      </c>
      <c r="E441" s="92">
        <v>1057831</v>
      </c>
      <c r="F441" s="27">
        <v>42413</v>
      </c>
      <c r="G441" s="94">
        <v>151118</v>
      </c>
      <c r="H441" s="15" t="s">
        <v>1647</v>
      </c>
      <c r="I441" s="15" t="s">
        <v>195</v>
      </c>
      <c r="J441" s="14" t="s">
        <v>90</v>
      </c>
      <c r="K441" s="15" t="s">
        <v>134</v>
      </c>
      <c r="L441" s="15" t="s">
        <v>229</v>
      </c>
      <c r="M441" s="30">
        <v>20000</v>
      </c>
      <c r="N441" s="16">
        <v>525000</v>
      </c>
      <c r="O441" s="16">
        <v>270500</v>
      </c>
      <c r="P441" s="77">
        <f t="shared" si="142"/>
        <v>3.8095238095238093</v>
      </c>
      <c r="Q441" s="17">
        <v>0.25</v>
      </c>
      <c r="R441" s="17">
        <v>4.1666666666666664E-2</v>
      </c>
      <c r="S441" s="42" t="s">
        <v>1159</v>
      </c>
      <c r="T441" s="242" t="s">
        <v>34</v>
      </c>
      <c r="U441" s="10" t="str">
        <f t="shared" si="150"/>
        <v>B</v>
      </c>
      <c r="V441" s="11" t="str">
        <f>VLOOKUP(T441,Codes!A$9:B$52,2,FALSE)</f>
        <v>Mauvaise qualité ou position des micro-perforations</v>
      </c>
      <c r="W441" s="11"/>
      <c r="X441" s="11"/>
      <c r="Y441" s="11"/>
      <c r="Z441" s="11"/>
      <c r="AA441" s="81">
        <v>1</v>
      </c>
      <c r="AB441" s="37" t="str">
        <f t="shared" si="151"/>
        <v>faible</v>
      </c>
      <c r="AC441" s="37" t="str">
        <f t="shared" si="152"/>
        <v>fort</v>
      </c>
      <c r="AD441" s="37" t="str">
        <f t="shared" si="153"/>
        <v>Faible</v>
      </c>
      <c r="AE441" s="98" t="str">
        <f t="shared" si="154"/>
        <v>2</v>
      </c>
      <c r="AF441" s="261">
        <f t="shared" si="134"/>
        <v>5</v>
      </c>
      <c r="AG441" s="250" t="str">
        <f t="shared" si="133"/>
        <v>20161057831B3</v>
      </c>
      <c r="AH441" s="38" t="str">
        <f t="shared" si="136"/>
        <v>Action cloturée</v>
      </c>
      <c r="AI441" s="29"/>
      <c r="AJ441" s="18">
        <v>42376</v>
      </c>
      <c r="AK441" s="170" t="s">
        <v>1548</v>
      </c>
      <c r="AL441" s="18">
        <v>42394</v>
      </c>
      <c r="AM441" s="103">
        <f t="shared" si="137"/>
        <v>13</v>
      </c>
      <c r="AN441" s="115" t="str">
        <f>IF(AND((O441&gt;=2),(O441&lt;=8)),"A",IF(AND((O441&gt;=9),(O441&lt;=15)),"B",IF(AND((O441&gt;=16),(O441&lt;=20)),"C",IF(AND((O441&gt;=21),(O441&lt;=50)),"D",IF(AND((O441&gt;=51),(O441&lt;=90)),"E",IF(AND((O441&gt;=91),(O441&lt;=150)),"F",IF(AND((O441&gt;=151),(O441&lt;=280)),"G"," ")))))))&amp;IF(AND((O441&gt;=281),(O441&lt;=500)),"H",IF(AND((O441&gt;=501),(O441&lt;=1200)),"J",IF(AND((O441&gt;=1201),(O441&lt;=3200)),"K",IF(AND((O441&gt;=3201),(O441&lt;=10000)),"L",IF(AND((O441&gt;=10001),(O441&lt;=35000)),"M",IF(AND((O441&gt;=3500191),(O441&lt;=150000)),"N",IF(AND((O441&gt;=150001),(O441&lt;=500000)),"P")))))))&amp;IF(AND(O441&gt;=500001),"Q"," ")</f>
        <v xml:space="preserve"> P </v>
      </c>
      <c r="AP441" s="31" t="e">
        <f>COUNTIF(#REF!,FALSE)</f>
        <v>#REF!</v>
      </c>
      <c r="AQ441">
        <f t="shared" si="135"/>
        <v>5</v>
      </c>
    </row>
    <row r="442" spans="1:43" ht="36">
      <c r="A442" s="13">
        <v>7</v>
      </c>
      <c r="B442" s="6">
        <v>42376</v>
      </c>
      <c r="C442" s="7">
        <f t="shared" si="148"/>
        <v>1</v>
      </c>
      <c r="D442" s="7">
        <f t="shared" si="149"/>
        <v>2016</v>
      </c>
      <c r="E442" s="92">
        <v>1058653</v>
      </c>
      <c r="F442" s="27">
        <v>38570</v>
      </c>
      <c r="G442" s="94">
        <v>40171</v>
      </c>
      <c r="H442" s="15" t="s">
        <v>1647</v>
      </c>
      <c r="I442" s="15" t="s">
        <v>23</v>
      </c>
      <c r="J442" s="14" t="s">
        <v>103</v>
      </c>
      <c r="K442" s="15"/>
      <c r="L442" s="15" t="s">
        <v>102</v>
      </c>
      <c r="M442" s="30">
        <v>1</v>
      </c>
      <c r="N442" s="16">
        <v>6940</v>
      </c>
      <c r="O442" s="16">
        <v>4288</v>
      </c>
      <c r="P442" s="77">
        <f t="shared" si="142"/>
        <v>1.4409221902017291E-2</v>
      </c>
      <c r="Q442" s="17">
        <v>6.9444444444444441E-3</v>
      </c>
      <c r="R442" s="17">
        <v>1.3888888888888888E-2</v>
      </c>
      <c r="S442" s="42" t="s">
        <v>1160</v>
      </c>
      <c r="T442" s="242" t="s">
        <v>36</v>
      </c>
      <c r="U442" s="10" t="str">
        <f t="shared" si="150"/>
        <v>A</v>
      </c>
      <c r="V442" s="11" t="str">
        <f>VLOOKUP(T442,Codes!A$9:B$52,2,FALSE)</f>
        <v xml:space="preserve">Absence ou manque de colle sur le produit </v>
      </c>
      <c r="W442" s="11"/>
      <c r="X442" s="11"/>
      <c r="Y442" s="11"/>
      <c r="Z442" s="11"/>
      <c r="AA442" s="81">
        <v>1</v>
      </c>
      <c r="AB442" s="37" t="str">
        <f t="shared" si="151"/>
        <v>faible</v>
      </c>
      <c r="AC442" s="37" t="str">
        <f t="shared" si="152"/>
        <v>faible</v>
      </c>
      <c r="AD442" s="37" t="str">
        <f t="shared" si="153"/>
        <v>Faible</v>
      </c>
      <c r="AE442" s="98" t="str">
        <f t="shared" si="154"/>
        <v>2</v>
      </c>
      <c r="AF442" s="261">
        <f t="shared" si="134"/>
        <v>1</v>
      </c>
      <c r="AG442" s="250" t="str">
        <f t="shared" si="133"/>
        <v>20161058653A1</v>
      </c>
      <c r="AH442" s="38" t="str">
        <f t="shared" si="136"/>
        <v>Action cloturée</v>
      </c>
      <c r="AI442" s="29"/>
      <c r="AJ442" s="18">
        <v>42377</v>
      </c>
      <c r="AK442" s="95" t="s">
        <v>1161</v>
      </c>
      <c r="AL442" s="18">
        <v>42383</v>
      </c>
      <c r="AM442" s="103">
        <f t="shared" si="137"/>
        <v>6</v>
      </c>
      <c r="AN442" s="115" t="str">
        <f t="shared" si="155"/>
        <v xml:space="preserve"> L </v>
      </c>
      <c r="AP442" s="31" t="e">
        <f>COUNTIF(#REF!,FALSE)</f>
        <v>#REF!</v>
      </c>
      <c r="AQ442">
        <f t="shared" si="135"/>
        <v>1</v>
      </c>
    </row>
    <row r="443" spans="1:43" ht="48">
      <c r="A443" s="13">
        <v>8</v>
      </c>
      <c r="B443" s="6">
        <v>42380</v>
      </c>
      <c r="C443" s="7">
        <f t="shared" si="148"/>
        <v>1</v>
      </c>
      <c r="D443" s="7">
        <f t="shared" si="149"/>
        <v>2016</v>
      </c>
      <c r="E443" s="92">
        <v>1179165</v>
      </c>
      <c r="F443" s="27">
        <v>43197</v>
      </c>
      <c r="G443" s="94">
        <v>45058</v>
      </c>
      <c r="H443" s="15" t="s">
        <v>1143</v>
      </c>
      <c r="I443" s="15" t="s">
        <v>1010</v>
      </c>
      <c r="J443" s="14" t="s">
        <v>103</v>
      </c>
      <c r="K443" s="15"/>
      <c r="L443" s="15" t="s">
        <v>537</v>
      </c>
      <c r="M443" s="30">
        <v>51000</v>
      </c>
      <c r="N443" s="16">
        <v>99500</v>
      </c>
      <c r="O443" s="16">
        <v>95000</v>
      </c>
      <c r="P443" s="77">
        <f t="shared" si="142"/>
        <v>1</v>
      </c>
      <c r="Q443" s="17">
        <v>3.472222222222222E-3</v>
      </c>
      <c r="R443" s="17">
        <v>1.3888888888888888E-2</v>
      </c>
      <c r="S443" s="42" t="s">
        <v>1162</v>
      </c>
      <c r="T443" s="242" t="s">
        <v>598</v>
      </c>
      <c r="U443" s="10" t="str">
        <f t="shared" si="150"/>
        <v>C</v>
      </c>
      <c r="V443" s="11" t="str">
        <f>VLOOKUP(T443,Codes!A$9:B$52,2,FALSE)</f>
        <v>Mauvaise ou manque d'information sur la livraison</v>
      </c>
      <c r="W443" s="11"/>
      <c r="X443" s="11"/>
      <c r="Y443" s="11"/>
      <c r="Z443" s="11"/>
      <c r="AA443" s="81">
        <v>1</v>
      </c>
      <c r="AB443" s="37" t="str">
        <f t="shared" si="151"/>
        <v>faible</v>
      </c>
      <c r="AC443" s="37" t="str">
        <f t="shared" si="152"/>
        <v>faible</v>
      </c>
      <c r="AD443" s="37" t="str">
        <f t="shared" si="153"/>
        <v>Faible</v>
      </c>
      <c r="AE443" s="98" t="str">
        <f t="shared" si="154"/>
        <v>2</v>
      </c>
      <c r="AF443" s="261">
        <f t="shared" si="134"/>
        <v>1</v>
      </c>
      <c r="AG443" s="250" t="str">
        <f t="shared" si="133"/>
        <v>20161179165C14</v>
      </c>
      <c r="AH443" s="38" t="str">
        <f t="shared" si="136"/>
        <v>Action cloturée</v>
      </c>
      <c r="AI443" s="29"/>
      <c r="AJ443" s="18">
        <v>42380</v>
      </c>
      <c r="AK443" s="85" t="s">
        <v>740</v>
      </c>
      <c r="AL443" s="18">
        <v>42383</v>
      </c>
      <c r="AM443" s="103">
        <f t="shared" si="137"/>
        <v>4</v>
      </c>
      <c r="AN443" s="115" t="str">
        <f>IF(AND((O443&gt;=2),(O443&lt;=8)),"A",IF(AND((O443&gt;=9),(O443&lt;=15)),"B",IF(AND((O443&gt;=16),(O443&lt;=20)),"C",IF(AND((O443&gt;=21),(O443&lt;=50)),"D",IF(AND((O443&gt;=51),(O443&lt;=90)),"E",IF(AND((O443&gt;=91),(O443&lt;=150)),"F",IF(AND((O443&gt;=151),(O443&lt;=280)),"G"," ")))))))&amp;IF(AND((O443&gt;=281),(O443&lt;=500)),"H",IF(AND((O443&gt;=501),(O443&lt;=1200)),"J",IF(AND((O443&gt;=1201),(O443&lt;=3200)),"K",IF(AND((O443&gt;=3201),(O443&lt;=10000)),"L",IF(AND((O443&gt;=10001),(O443&lt;=35000)),"M",IF(AND((O443&gt;=35001),(O443&lt;=150000)),"N",IF(AND((O443&gt;=150001),(O443&lt;=500000)),"P"," ")))))))&amp;IF(AND(O443&gt;=500001),"Q"," ")</f>
        <v xml:space="preserve"> N </v>
      </c>
      <c r="AP443" s="31" t="e">
        <f>COUNTIF(#REF!,FALSE)</f>
        <v>#REF!</v>
      </c>
      <c r="AQ443">
        <f t="shared" si="135"/>
        <v>1</v>
      </c>
    </row>
    <row r="444" spans="1:43" ht="48">
      <c r="A444" s="13">
        <v>9</v>
      </c>
      <c r="B444" s="6">
        <v>42380</v>
      </c>
      <c r="C444" s="7">
        <f t="shared" si="148"/>
        <v>1</v>
      </c>
      <c r="D444" s="7">
        <f t="shared" si="149"/>
        <v>2016</v>
      </c>
      <c r="E444" s="92">
        <v>1179162</v>
      </c>
      <c r="F444" s="27">
        <v>43197</v>
      </c>
      <c r="G444" s="94">
        <v>45058</v>
      </c>
      <c r="H444" s="15" t="s">
        <v>1143</v>
      </c>
      <c r="I444" s="15" t="s">
        <v>1010</v>
      </c>
      <c r="J444" s="14" t="s">
        <v>103</v>
      </c>
      <c r="K444" s="15"/>
      <c r="L444" s="15" t="s">
        <v>1163</v>
      </c>
      <c r="M444" s="30">
        <v>5000</v>
      </c>
      <c r="N444" s="16">
        <v>5000</v>
      </c>
      <c r="O444" s="16">
        <v>5000</v>
      </c>
      <c r="P444" s="77">
        <f t="shared" si="142"/>
        <v>1</v>
      </c>
      <c r="Q444" s="17">
        <v>3.472222222222222E-3</v>
      </c>
      <c r="R444" s="17">
        <v>1.3888888888888888E-2</v>
      </c>
      <c r="S444" s="42" t="s">
        <v>1164</v>
      </c>
      <c r="T444" s="242" t="s">
        <v>598</v>
      </c>
      <c r="U444" s="10" t="str">
        <f t="shared" si="150"/>
        <v>C</v>
      </c>
      <c r="V444" s="11" t="str">
        <f>VLOOKUP(T444,Codes!A$9:B$52,2,FALSE)</f>
        <v>Mauvaise ou manque d'information sur la livraison</v>
      </c>
      <c r="W444" s="11"/>
      <c r="X444" s="11"/>
      <c r="Y444" s="11"/>
      <c r="Z444" s="11"/>
      <c r="AA444" s="81">
        <v>1</v>
      </c>
      <c r="AB444" s="37" t="str">
        <f t="shared" si="151"/>
        <v>faible</v>
      </c>
      <c r="AC444" s="37" t="str">
        <f t="shared" si="152"/>
        <v>faible</v>
      </c>
      <c r="AD444" s="37" t="str">
        <f t="shared" si="153"/>
        <v>Faible</v>
      </c>
      <c r="AE444" s="98" t="str">
        <f t="shared" si="154"/>
        <v>2</v>
      </c>
      <c r="AF444" s="261">
        <f t="shared" si="134"/>
        <v>1</v>
      </c>
      <c r="AG444" s="250" t="str">
        <f t="shared" si="133"/>
        <v>20161179162C14</v>
      </c>
      <c r="AH444" s="38" t="str">
        <f t="shared" si="136"/>
        <v>Action cloturée</v>
      </c>
      <c r="AI444" s="29"/>
      <c r="AJ444" s="18">
        <v>42380</v>
      </c>
      <c r="AK444" s="85" t="s">
        <v>740</v>
      </c>
      <c r="AL444" s="18">
        <v>42383</v>
      </c>
      <c r="AM444" s="103">
        <f t="shared" si="137"/>
        <v>4</v>
      </c>
      <c r="AN444" s="115" t="str">
        <f t="shared" ref="AN444" si="156">IF(AND((O444&gt;=2),(O444&lt;=8)),"A",IF(AND((O444&gt;=9),(O444&lt;=15)),"B",IF(AND((O444&gt;=16),(O444&lt;=20)),"C",IF(AND((O444&gt;=21),(O444&lt;=50)),"D",IF(AND((O444&gt;=51),(O444&lt;=90)),"E",IF(AND((O444&gt;=91),(O444&lt;=150)),"F",IF(AND((O444&gt;=151),(O444&lt;=280)),"G"," ")))))))&amp;IF(AND((O444&gt;=281),(O444&lt;=500)),"H",IF(AND((O444&gt;=501),(O444&lt;=1200)),"J",IF(AND((O444&gt;=1201),(O444&lt;=3200)),"K",IF(AND((O444&gt;=3201),(O444&lt;=10000)),"L",IF(AND((O444&gt;=10001),(O444&lt;=35000)),"M",IF(AND((O444&gt;=35001),(O444&lt;=150000)),"N",IF(AND((O444&gt;=150001),(O444&lt;=500000)),"P"," ")))))))&amp;IF(AND(O444&gt;=500001),"Q"," ")</f>
        <v xml:space="preserve"> L </v>
      </c>
      <c r="AP444" s="31" t="e">
        <f>COUNTIF(#REF!,FALSE)</f>
        <v>#REF!</v>
      </c>
      <c r="AQ444">
        <f t="shared" si="135"/>
        <v>1</v>
      </c>
    </row>
    <row r="445" spans="1:43" ht="48">
      <c r="A445" s="13">
        <v>10</v>
      </c>
      <c r="B445" s="6">
        <v>42380</v>
      </c>
      <c r="C445" s="7">
        <f t="shared" si="148"/>
        <v>1</v>
      </c>
      <c r="D445" s="7">
        <f t="shared" si="149"/>
        <v>2016</v>
      </c>
      <c r="E445" s="92">
        <v>11111000</v>
      </c>
      <c r="F445" s="27" t="s">
        <v>1165</v>
      </c>
      <c r="G445" s="94" t="s">
        <v>1165</v>
      </c>
      <c r="H445" s="15" t="s">
        <v>1143</v>
      </c>
      <c r="I445" s="15" t="s">
        <v>1010</v>
      </c>
      <c r="J445" s="14" t="s">
        <v>103</v>
      </c>
      <c r="K445" s="15"/>
      <c r="L445" s="15" t="s">
        <v>1166</v>
      </c>
      <c r="M445" s="30">
        <v>0</v>
      </c>
      <c r="N445" s="16">
        <v>0</v>
      </c>
      <c r="O445" s="16">
        <v>0</v>
      </c>
      <c r="P445" s="77">
        <f t="shared" si="142"/>
        <v>1</v>
      </c>
      <c r="Q445" s="17">
        <v>3.472222222222222E-3</v>
      </c>
      <c r="R445" s="17">
        <v>6.9444444444444441E-3</v>
      </c>
      <c r="S445" s="42" t="s">
        <v>1167</v>
      </c>
      <c r="T445" s="242" t="s">
        <v>598</v>
      </c>
      <c r="U445" s="10" t="str">
        <f t="shared" si="150"/>
        <v>C</v>
      </c>
      <c r="V445" s="11" t="str">
        <f>VLOOKUP(T445,Codes!A$9:B$52,2,FALSE)</f>
        <v>Mauvaise ou manque d'information sur la livraison</v>
      </c>
      <c r="W445" s="11"/>
      <c r="X445" s="11"/>
      <c r="Y445" s="11"/>
      <c r="Z445" s="11"/>
      <c r="AA445" s="81">
        <v>1</v>
      </c>
      <c r="AB445" s="37" t="str">
        <f t="shared" si="151"/>
        <v>faible</v>
      </c>
      <c r="AC445" s="37" t="str">
        <f t="shared" si="152"/>
        <v>faible</v>
      </c>
      <c r="AD445" s="37" t="str">
        <f t="shared" si="153"/>
        <v>Faible</v>
      </c>
      <c r="AE445" s="98" t="str">
        <f t="shared" si="154"/>
        <v>2</v>
      </c>
      <c r="AF445" s="261">
        <f t="shared" si="134"/>
        <v>1</v>
      </c>
      <c r="AG445" s="250" t="str">
        <f t="shared" si="133"/>
        <v>201611111000C14</v>
      </c>
      <c r="AH445" s="38" t="str">
        <f t="shared" si="136"/>
        <v>Action cloturée</v>
      </c>
      <c r="AI445" s="29"/>
      <c r="AJ445" s="18">
        <v>42380</v>
      </c>
      <c r="AK445" s="85" t="s">
        <v>745</v>
      </c>
      <c r="AL445" s="18">
        <v>42383</v>
      </c>
      <c r="AM445" s="103">
        <f t="shared" si="137"/>
        <v>4</v>
      </c>
      <c r="AN445" s="115" t="str">
        <f>IF(AND((O445&gt;=2),(O445&lt;=8)),"A",IF(AND((O445&gt;=9),(O445&lt;=15)),"B",IF(AND((O445&gt;=16),(O445&lt;=20)),"C",IF(AND((O445&gt;=21),(O445&lt;=50)),"D",IF(AND((O445&gt;=51),(O445&lt;=90)),"E",IF(AND((O445&gt;=91),(O445&lt;=150)),"F",IF(AND((O445&gt;=151),(O445&lt;=280)),"G"," ")))))))&amp;IF(AND((O445&gt;=281),(O445&lt;=500)),"H",IF(AND((O445&gt;=501),(O445&lt;=1200)),"J",IF(AND((O445&gt;=1201),(O445&lt;=3200)),"K",IF(AND((O445&gt;=3201),(O445&lt;=10000)),"L",IF(AND((O445&gt;=10001),(O445&lt;=35000)),"M",IF(AND((O445&gt;=35001),(O445&lt;=150000)),"N",IF(AND((O445&gt;=150001),(O445&lt;=500000)),"P"," ")))))))&amp;IF(AND(O445&gt;=500001),"Q"," ")</f>
        <v xml:space="preserve">   </v>
      </c>
      <c r="AP445" s="31" t="e">
        <f>COUNTIF(#REF!,FALSE)</f>
        <v>#REF!</v>
      </c>
      <c r="AQ445">
        <f t="shared" si="135"/>
        <v>1</v>
      </c>
    </row>
    <row r="446" spans="1:43" ht="24">
      <c r="A446" s="13">
        <v>11</v>
      </c>
      <c r="B446" s="6">
        <v>42381</v>
      </c>
      <c r="C446" s="7">
        <f t="shared" si="148"/>
        <v>1</v>
      </c>
      <c r="D446" s="7">
        <f t="shared" si="149"/>
        <v>2016</v>
      </c>
      <c r="E446" s="92">
        <v>1058718</v>
      </c>
      <c r="F446" s="27">
        <v>41598</v>
      </c>
      <c r="G446" s="94">
        <v>42249</v>
      </c>
      <c r="H446" s="15" t="s">
        <v>1647</v>
      </c>
      <c r="I446" s="15" t="s">
        <v>23</v>
      </c>
      <c r="J446" s="14" t="s">
        <v>103</v>
      </c>
      <c r="K446" s="15" t="s">
        <v>1387</v>
      </c>
      <c r="L446" s="15" t="s">
        <v>1048</v>
      </c>
      <c r="M446" s="30">
        <v>50</v>
      </c>
      <c r="N446" s="16">
        <v>7680</v>
      </c>
      <c r="O446" s="16">
        <v>2803</v>
      </c>
      <c r="P446" s="77">
        <f t="shared" si="142"/>
        <v>0.65104166666666674</v>
      </c>
      <c r="Q446" s="17">
        <v>4.1666666666666664E-2</v>
      </c>
      <c r="R446" s="17">
        <v>1.3888888888888888E-2</v>
      </c>
      <c r="S446" s="42" t="s">
        <v>1168</v>
      </c>
      <c r="T446" s="242" t="s">
        <v>70</v>
      </c>
      <c r="U446" s="10" t="str">
        <f t="shared" si="150"/>
        <v>A</v>
      </c>
      <c r="V446" s="11" t="str">
        <f>VLOOKUP(T446,Codes!A$9:B$52,2,FALSE)</f>
        <v>Mauvaise version du document</v>
      </c>
      <c r="W446" s="11"/>
      <c r="X446" s="11"/>
      <c r="Y446" s="11"/>
      <c r="Z446" s="11"/>
      <c r="AA446" s="81">
        <v>1</v>
      </c>
      <c r="AB446" s="37" t="str">
        <f t="shared" si="151"/>
        <v>faible</v>
      </c>
      <c r="AC446" s="37" t="str">
        <f t="shared" si="152"/>
        <v>faible</v>
      </c>
      <c r="AD446" s="37" t="str">
        <f t="shared" si="153"/>
        <v>Faible</v>
      </c>
      <c r="AE446" s="98" t="str">
        <f t="shared" si="154"/>
        <v>2</v>
      </c>
      <c r="AF446" s="261">
        <f t="shared" si="134"/>
        <v>1</v>
      </c>
      <c r="AG446" s="250" t="str">
        <f t="shared" si="133"/>
        <v>20161058718A6</v>
      </c>
      <c r="AH446" s="38" t="str">
        <f t="shared" si="136"/>
        <v/>
      </c>
      <c r="AI446" s="29"/>
      <c r="AJ446" s="18">
        <v>42383</v>
      </c>
      <c r="AK446" s="85" t="s">
        <v>745</v>
      </c>
      <c r="AL446" s="18"/>
      <c r="AM446" s="103" t="str">
        <f t="shared" si="137"/>
        <v/>
      </c>
      <c r="AN446" s="115" t="str">
        <f t="shared" si="155"/>
        <v xml:space="preserve"> K </v>
      </c>
      <c r="AP446" s="31" t="e">
        <f>COUNTIF(#REF!,FALSE)</f>
        <v>#REF!</v>
      </c>
      <c r="AQ446">
        <f t="shared" si="135"/>
        <v>1</v>
      </c>
    </row>
    <row r="447" spans="1:43" ht="45">
      <c r="A447" s="13">
        <v>12</v>
      </c>
      <c r="B447" s="6">
        <v>42384</v>
      </c>
      <c r="C447" s="7">
        <f t="shared" si="148"/>
        <v>1</v>
      </c>
      <c r="D447" s="7">
        <f t="shared" si="149"/>
        <v>2016</v>
      </c>
      <c r="E447" s="92">
        <v>1320748</v>
      </c>
      <c r="F447" s="27">
        <v>37842</v>
      </c>
      <c r="G447" s="94">
        <v>39377</v>
      </c>
      <c r="H447" s="15" t="s">
        <v>1647</v>
      </c>
      <c r="I447" s="15" t="s">
        <v>476</v>
      </c>
      <c r="J447" s="14" t="s">
        <v>103</v>
      </c>
      <c r="K447" s="15"/>
      <c r="L447" s="15" t="s">
        <v>1169</v>
      </c>
      <c r="M447" s="30">
        <v>537</v>
      </c>
      <c r="N447" s="16">
        <v>15000</v>
      </c>
      <c r="O447" s="16">
        <v>7729</v>
      </c>
      <c r="P447" s="77">
        <f t="shared" si="142"/>
        <v>3.58</v>
      </c>
      <c r="Q447" s="17">
        <v>3.125E-2</v>
      </c>
      <c r="R447" s="17">
        <v>4.1666666666666664E-2</v>
      </c>
      <c r="S447" s="42" t="s">
        <v>1170</v>
      </c>
      <c r="T447" s="242" t="s">
        <v>36</v>
      </c>
      <c r="U447" s="10" t="str">
        <f t="shared" si="150"/>
        <v>A</v>
      </c>
      <c r="V447" s="11" t="str">
        <f>VLOOKUP(T447,Codes!A$9:B$52,2,FALSE)</f>
        <v xml:space="preserve">Absence ou manque de colle sur le produit </v>
      </c>
      <c r="W447" s="11"/>
      <c r="X447" s="11"/>
      <c r="Y447" s="11"/>
      <c r="Z447" s="11"/>
      <c r="AA447" s="81">
        <v>3</v>
      </c>
      <c r="AB447" s="37" t="str">
        <f t="shared" si="151"/>
        <v>fort</v>
      </c>
      <c r="AC447" s="37" t="str">
        <f t="shared" si="152"/>
        <v>fort</v>
      </c>
      <c r="AD447" s="37" t="str">
        <f t="shared" si="153"/>
        <v>Fort</v>
      </c>
      <c r="AE447" s="98" t="str">
        <f t="shared" si="154"/>
        <v>5</v>
      </c>
      <c r="AF447" s="261">
        <f t="shared" si="134"/>
        <v>1</v>
      </c>
      <c r="AG447" s="250" t="str">
        <f t="shared" si="133"/>
        <v>20161320748A1</v>
      </c>
      <c r="AH447" s="38" t="str">
        <f t="shared" si="136"/>
        <v>Action cloturée</v>
      </c>
      <c r="AI447" s="29"/>
      <c r="AJ447" s="18">
        <v>42384</v>
      </c>
      <c r="AK447" s="85" t="s">
        <v>1171</v>
      </c>
      <c r="AL447" s="18">
        <v>42384</v>
      </c>
      <c r="AM447" s="103">
        <f t="shared" si="137"/>
        <v>1</v>
      </c>
      <c r="AN447" s="115" t="str">
        <f t="shared" si="155"/>
        <v xml:space="preserve"> L </v>
      </c>
      <c r="AP447" s="31" t="e">
        <f>COUNTIF(#REF!,FALSE)</f>
        <v>#REF!</v>
      </c>
      <c r="AQ447">
        <f t="shared" si="135"/>
        <v>1</v>
      </c>
    </row>
    <row r="448" spans="1:43" ht="24">
      <c r="A448" s="13">
        <v>13</v>
      </c>
      <c r="B448" s="6">
        <v>42384</v>
      </c>
      <c r="C448" s="7">
        <f t="shared" si="148"/>
        <v>1</v>
      </c>
      <c r="D448" s="7">
        <f t="shared" si="149"/>
        <v>2016</v>
      </c>
      <c r="E448" s="92">
        <v>1320747</v>
      </c>
      <c r="F448" s="94" t="s">
        <v>1173</v>
      </c>
      <c r="G448" s="94" t="s">
        <v>1174</v>
      </c>
      <c r="H448" s="15" t="s">
        <v>1647</v>
      </c>
      <c r="I448" s="15" t="s">
        <v>476</v>
      </c>
      <c r="J448" s="14" t="s">
        <v>103</v>
      </c>
      <c r="K448" s="15"/>
      <c r="L448" s="15" t="s">
        <v>478</v>
      </c>
      <c r="M448" s="30">
        <v>8466</v>
      </c>
      <c r="N448" s="16">
        <v>65000</v>
      </c>
      <c r="O448" s="16">
        <v>12000</v>
      </c>
      <c r="P448" s="77">
        <f t="shared" si="142"/>
        <v>13.024615384615384</v>
      </c>
      <c r="Q448" s="17">
        <v>4.1666666666666664E-2</v>
      </c>
      <c r="R448" s="17">
        <v>1.3888888888888888E-2</v>
      </c>
      <c r="S448" s="42" t="s">
        <v>1172</v>
      </c>
      <c r="T448" s="242" t="s">
        <v>31</v>
      </c>
      <c r="U448" s="10" t="str">
        <f t="shared" si="150"/>
        <v>C</v>
      </c>
      <c r="V448" s="11" t="str">
        <f>VLOOKUP(T448,Codes!A$9:B$52,2,FALSE)</f>
        <v>Mauvaise découpe du produit</v>
      </c>
      <c r="W448" s="11"/>
      <c r="X448" s="11"/>
      <c r="Y448" s="11"/>
      <c r="Z448" s="11"/>
      <c r="AA448" s="81">
        <v>1</v>
      </c>
      <c r="AB448" s="37" t="str">
        <f t="shared" si="151"/>
        <v>faible</v>
      </c>
      <c r="AC448" s="37" t="str">
        <f t="shared" si="152"/>
        <v>fort</v>
      </c>
      <c r="AD448" s="37" t="str">
        <f t="shared" si="153"/>
        <v>Faible</v>
      </c>
      <c r="AE448" s="98" t="str">
        <f t="shared" si="154"/>
        <v>2</v>
      </c>
      <c r="AF448" s="261">
        <f t="shared" si="134"/>
        <v>1</v>
      </c>
      <c r="AG448" s="250" t="str">
        <f t="shared" si="133"/>
        <v>20161320747C1</v>
      </c>
      <c r="AH448" s="38" t="str">
        <f t="shared" si="136"/>
        <v>Action cloturée</v>
      </c>
      <c r="AI448" s="29"/>
      <c r="AJ448" s="18">
        <v>42384</v>
      </c>
      <c r="AK448" s="85" t="s">
        <v>1175</v>
      </c>
      <c r="AL448" s="18">
        <v>42394</v>
      </c>
      <c r="AM448" s="103">
        <f t="shared" si="137"/>
        <v>7</v>
      </c>
      <c r="AN448" s="115" t="str">
        <f t="shared" si="155"/>
        <v xml:space="preserve"> M </v>
      </c>
      <c r="AP448" s="31" t="e">
        <f>COUNTIF(#REF!,FALSE)</f>
        <v>#REF!</v>
      </c>
      <c r="AQ448">
        <f t="shared" si="135"/>
        <v>1</v>
      </c>
    </row>
    <row r="449" spans="1:43" ht="37.5" customHeight="1">
      <c r="A449" s="13">
        <v>14</v>
      </c>
      <c r="B449" s="6">
        <v>42384</v>
      </c>
      <c r="C449" s="7">
        <f t="shared" si="148"/>
        <v>1</v>
      </c>
      <c r="D449" s="7">
        <f t="shared" si="149"/>
        <v>2016</v>
      </c>
      <c r="E449" s="92">
        <v>1057720</v>
      </c>
      <c r="F449" s="27">
        <v>41140</v>
      </c>
      <c r="G449" s="94">
        <v>42455</v>
      </c>
      <c r="H449" s="15" t="s">
        <v>1647</v>
      </c>
      <c r="I449" s="15" t="s">
        <v>266</v>
      </c>
      <c r="J449" s="14" t="s">
        <v>103</v>
      </c>
      <c r="K449" s="15"/>
      <c r="L449" s="15" t="s">
        <v>529</v>
      </c>
      <c r="M449" s="30">
        <v>2118</v>
      </c>
      <c r="N449" s="16">
        <v>72000</v>
      </c>
      <c r="O449" s="16">
        <v>40000</v>
      </c>
      <c r="P449" s="77">
        <f t="shared" si="142"/>
        <v>2.9416666666666669</v>
      </c>
      <c r="Q449" s="17">
        <v>2.0833333333333332E-2</v>
      </c>
      <c r="R449" s="17">
        <v>1.3888888888888888E-2</v>
      </c>
      <c r="S449" s="42" t="s">
        <v>1172</v>
      </c>
      <c r="T449" s="242" t="s">
        <v>31</v>
      </c>
      <c r="U449" s="10" t="str">
        <f t="shared" si="150"/>
        <v>C</v>
      </c>
      <c r="V449" s="11" t="str">
        <f>VLOOKUP(T449,Codes!A$9:B$52,2,FALSE)</f>
        <v>Mauvaise découpe du produit</v>
      </c>
      <c r="W449" s="11"/>
      <c r="X449" s="11"/>
      <c r="Y449" s="11"/>
      <c r="Z449" s="11"/>
      <c r="AA449" s="81">
        <v>1</v>
      </c>
      <c r="AB449" s="37" t="str">
        <f t="shared" si="151"/>
        <v>faible</v>
      </c>
      <c r="AC449" s="37" t="str">
        <f t="shared" si="152"/>
        <v>faible</v>
      </c>
      <c r="AD449" s="37" t="str">
        <f t="shared" si="153"/>
        <v>Faible</v>
      </c>
      <c r="AE449" s="98" t="str">
        <f t="shared" si="154"/>
        <v>2</v>
      </c>
      <c r="AF449" s="261">
        <f t="shared" si="134"/>
        <v>1</v>
      </c>
      <c r="AG449" s="250" t="str">
        <f t="shared" si="133"/>
        <v>20161057720C1</v>
      </c>
      <c r="AH449" s="38" t="str">
        <f t="shared" si="136"/>
        <v>Action cloturée</v>
      </c>
      <c r="AI449" s="29"/>
      <c r="AJ449" s="18">
        <v>42384</v>
      </c>
      <c r="AK449" s="85" t="s">
        <v>1176</v>
      </c>
      <c r="AL449" s="18">
        <v>42394</v>
      </c>
      <c r="AM449" s="103">
        <f t="shared" si="137"/>
        <v>7</v>
      </c>
      <c r="AN449" s="115" t="str">
        <f>IF(AND((O449&gt;=2),(O449&lt;=8)),"A",IF(AND((O449&gt;=9),(O449&lt;=15)),"B",IF(AND((O449&gt;=16),(O449&lt;=20)),"C",IF(AND((O449&gt;=21),(O449&lt;=50)),"D",IF(AND((O449&gt;=51),(O449&lt;=90)),"E",IF(AND((O449&gt;=91),(O449&lt;=150)),"F",IF(AND((O449&gt;=151),(O449&lt;=280)),"G"," ")))))))&amp;IF(AND((O449&gt;=281),(O449&lt;=500)),"H",IF(AND((O449&gt;=501),(O449&lt;=1200)),"J",IF(AND((O449&gt;=1201),(O449&lt;=3200)),"K",IF(AND((O449&gt;=3201),(O449&lt;=10000)),"L",IF(AND((O449&gt;=10001),(O449&lt;=35000)),"M",IF(AND((O449&gt;=35001),(O449&lt;=150000)),"N",IF(AND((O449&gt;=150001),(O449&lt;=500000)),"P"," ")))))))&amp;IF(AND(O449&gt;=500001),"Q"," ")</f>
        <v xml:space="preserve"> N </v>
      </c>
      <c r="AP449" s="31" t="e">
        <f>COUNTIF(#REF!,FALSE)</f>
        <v>#REF!</v>
      </c>
      <c r="AQ449">
        <f t="shared" si="135"/>
        <v>1</v>
      </c>
    </row>
    <row r="450" spans="1:43" ht="48">
      <c r="A450" s="13">
        <v>15</v>
      </c>
      <c r="B450" s="6">
        <v>42390</v>
      </c>
      <c r="C450" s="7">
        <f t="shared" si="148"/>
        <v>1</v>
      </c>
      <c r="D450" s="7">
        <f t="shared" si="149"/>
        <v>2016</v>
      </c>
      <c r="E450" s="92">
        <v>1386831</v>
      </c>
      <c r="F450" s="94" t="s">
        <v>1178</v>
      </c>
      <c r="G450" s="94" t="s">
        <v>1179</v>
      </c>
      <c r="H450" s="15" t="s">
        <v>489</v>
      </c>
      <c r="I450" s="15" t="s">
        <v>1245</v>
      </c>
      <c r="J450" s="14" t="s">
        <v>103</v>
      </c>
      <c r="K450" s="15"/>
      <c r="L450" s="15" t="s">
        <v>1177</v>
      </c>
      <c r="M450" s="30">
        <v>879</v>
      </c>
      <c r="N450" s="16">
        <v>1158</v>
      </c>
      <c r="O450" s="16">
        <v>879</v>
      </c>
      <c r="P450" s="77">
        <f t="shared" si="142"/>
        <v>75.906735751295329</v>
      </c>
      <c r="Q450" s="17">
        <v>0.29166666666666669</v>
      </c>
      <c r="R450" s="17">
        <v>4.1666666666666664E-2</v>
      </c>
      <c r="S450" s="42" t="s">
        <v>1180</v>
      </c>
      <c r="T450" s="242" t="s">
        <v>70</v>
      </c>
      <c r="U450" s="10" t="str">
        <f t="shared" si="150"/>
        <v>A</v>
      </c>
      <c r="V450" s="11" t="str">
        <f>VLOOKUP(T450,Codes!A$9:B$52,2,FALSE)</f>
        <v>Mauvaise version du document</v>
      </c>
      <c r="W450" s="11"/>
      <c r="X450" s="11"/>
      <c r="Y450" s="11"/>
      <c r="Z450" s="11"/>
      <c r="AA450" s="81">
        <v>3</v>
      </c>
      <c r="AB450" s="37" t="str">
        <f t="shared" si="151"/>
        <v>fort</v>
      </c>
      <c r="AC450" s="37" t="str">
        <f t="shared" si="152"/>
        <v>fort</v>
      </c>
      <c r="AD450" s="37" t="str">
        <f t="shared" si="153"/>
        <v>Fort</v>
      </c>
      <c r="AE450" s="98" t="str">
        <f t="shared" si="154"/>
        <v>5</v>
      </c>
      <c r="AF450" s="261">
        <f t="shared" si="134"/>
        <v>1</v>
      </c>
      <c r="AG450" s="250" t="str">
        <f t="shared" si="133"/>
        <v>20161386831A6</v>
      </c>
      <c r="AH450" s="38" t="str">
        <f t="shared" si="136"/>
        <v>Action cloturée</v>
      </c>
      <c r="AI450" s="29"/>
      <c r="AJ450" s="18">
        <v>42390</v>
      </c>
      <c r="AK450" s="85" t="s">
        <v>1181</v>
      </c>
      <c r="AL450" s="18">
        <v>42399</v>
      </c>
      <c r="AM450" s="103">
        <f t="shared" si="137"/>
        <v>7</v>
      </c>
      <c r="AN450" s="115" t="str">
        <f t="shared" ref="AN450:AN513" si="157">IF(AND((O450&gt;=2),(O450&lt;=8)),"A",IF(AND((O450&gt;=9),(O450&lt;=15)),"B",IF(AND((O450&gt;=16),(O450&lt;=20)),"C",IF(AND((O450&gt;=21),(O450&lt;=50)),"D",IF(AND((O450&gt;=51),(O450&lt;=90)),"E",IF(AND((O450&gt;=91),(O450&lt;=150)),"F",IF(AND((O450&gt;=151),(O450&lt;=280)),"G"," ")))))))&amp;IF(AND((O450&gt;=281),(O450&lt;=500)),"H",IF(AND((O450&gt;=501),(O450&lt;=1200)),"J",IF(AND((O450&gt;=1201),(O450&lt;=3200)),"K",IF(AND((O450&gt;=3201),(O450&lt;=10000)),"L",IF(AND((O450&gt;=10001),(O450&lt;=35000)),"M",IF(AND((O450&gt;=35001),(O450&lt;=150000)),"N",IF(AND((O450&gt;=150001),(O450&lt;=500000)),"P"," ")))))))&amp;IF(AND(O450&gt;=500001),"Q"," ")</f>
        <v xml:space="preserve"> J </v>
      </c>
      <c r="AP450" s="31" t="e">
        <f>COUNTIF(#REF!,FALSE)</f>
        <v>#REF!</v>
      </c>
      <c r="AQ450">
        <f t="shared" si="135"/>
        <v>1</v>
      </c>
    </row>
    <row r="451" spans="1:43" ht="36">
      <c r="A451" s="13">
        <v>16</v>
      </c>
      <c r="B451" s="6">
        <v>42389</v>
      </c>
      <c r="C451" s="7">
        <f t="shared" si="148"/>
        <v>1</v>
      </c>
      <c r="D451" s="7">
        <f t="shared" si="149"/>
        <v>2016</v>
      </c>
      <c r="E451" s="92">
        <v>1058145</v>
      </c>
      <c r="F451" s="27">
        <v>43439</v>
      </c>
      <c r="G451" s="94">
        <v>45330</v>
      </c>
      <c r="H451" s="15" t="s">
        <v>1143</v>
      </c>
      <c r="I451" s="15" t="s">
        <v>387</v>
      </c>
      <c r="J451" s="14" t="s">
        <v>103</v>
      </c>
      <c r="K451" s="15"/>
      <c r="L451" s="15" t="s">
        <v>389</v>
      </c>
      <c r="M451" s="30">
        <v>208920</v>
      </c>
      <c r="N451" s="16">
        <v>208920</v>
      </c>
      <c r="O451" s="16">
        <v>208920</v>
      </c>
      <c r="P451" s="77">
        <f t="shared" si="142"/>
        <v>1</v>
      </c>
      <c r="Q451" s="17">
        <v>4.1666666666666664E-2</v>
      </c>
      <c r="R451" s="17">
        <v>2.7777777777777776E-2</v>
      </c>
      <c r="S451" s="108" t="s">
        <v>1182</v>
      </c>
      <c r="T451" s="242" t="s">
        <v>26</v>
      </c>
      <c r="U451" s="10" t="str">
        <f t="shared" si="150"/>
        <v>C</v>
      </c>
      <c r="V451" s="11" t="str">
        <f>VLOOKUP(T451,Codes!A$9:B$52,2,FALSE)</f>
        <v>Conditionnement inadapté</v>
      </c>
      <c r="W451" s="11"/>
      <c r="X451" s="11"/>
      <c r="Y451" s="11"/>
      <c r="Z451" s="11"/>
      <c r="AA451" s="81">
        <v>1</v>
      </c>
      <c r="AB451" s="37" t="str">
        <f t="shared" si="151"/>
        <v>faible</v>
      </c>
      <c r="AC451" s="37" t="str">
        <f t="shared" si="152"/>
        <v>faible</v>
      </c>
      <c r="AD451" s="37" t="str">
        <f t="shared" si="153"/>
        <v>Faible</v>
      </c>
      <c r="AE451" s="98" t="str">
        <f t="shared" si="154"/>
        <v>2</v>
      </c>
      <c r="AF451" s="261">
        <f t="shared" si="134"/>
        <v>2</v>
      </c>
      <c r="AG451" s="250" t="str">
        <f t="shared" si="133"/>
        <v>20161058145C8</v>
      </c>
      <c r="AH451" s="38" t="str">
        <f t="shared" si="136"/>
        <v>Action cloturée</v>
      </c>
      <c r="AI451" s="29"/>
      <c r="AJ451" s="18">
        <v>42391</v>
      </c>
      <c r="AK451" s="85" t="s">
        <v>284</v>
      </c>
      <c r="AL451" s="18">
        <v>42394</v>
      </c>
      <c r="AM451" s="103">
        <f t="shared" si="137"/>
        <v>4</v>
      </c>
      <c r="AN451" s="115" t="str">
        <f t="shared" si="157"/>
        <v xml:space="preserve"> P </v>
      </c>
      <c r="AP451" s="31" t="e">
        <f>COUNTIF(#REF!,FALSE)</f>
        <v>#REF!</v>
      </c>
      <c r="AQ451">
        <f t="shared" si="135"/>
        <v>2</v>
      </c>
    </row>
    <row r="452" spans="1:43" ht="56.45" customHeight="1">
      <c r="A452" s="13">
        <v>17</v>
      </c>
      <c r="B452" s="6">
        <v>42391</v>
      </c>
      <c r="C452" s="7">
        <f t="shared" si="148"/>
        <v>1</v>
      </c>
      <c r="D452" s="7">
        <f t="shared" si="149"/>
        <v>2016</v>
      </c>
      <c r="E452" s="92">
        <v>1057985</v>
      </c>
      <c r="F452" s="27">
        <v>40454</v>
      </c>
      <c r="G452" s="94">
        <v>42302</v>
      </c>
      <c r="H452" s="15" t="s">
        <v>1138</v>
      </c>
      <c r="I452" s="15" t="s">
        <v>1184</v>
      </c>
      <c r="J452" s="14" t="s">
        <v>90</v>
      </c>
      <c r="K452" s="15" t="s">
        <v>632</v>
      </c>
      <c r="L452" s="15" t="s">
        <v>1183</v>
      </c>
      <c r="M452" s="30">
        <v>500</v>
      </c>
      <c r="N452" s="16">
        <v>80000</v>
      </c>
      <c r="O452" s="16">
        <v>54500</v>
      </c>
      <c r="P452" s="77">
        <f t="shared" ref="P452:P483" si="158">IF(OR($T452="b4",$T452="b6",$T452="c8",$T452="c11",$T452="c10",$T452="c7",$T452="c12",$T452="c14"),1,($M452/($N452/100)))</f>
        <v>0.625</v>
      </c>
      <c r="Q452" s="17">
        <v>2.0833333333333332E-2</v>
      </c>
      <c r="R452" s="17">
        <v>5.5555555555555552E-2</v>
      </c>
      <c r="S452" s="42" t="s">
        <v>1696</v>
      </c>
      <c r="T452" s="242" t="s">
        <v>38</v>
      </c>
      <c r="U452" s="10" t="str">
        <f t="shared" si="150"/>
        <v>A</v>
      </c>
      <c r="V452" s="11" t="str">
        <f>VLOOKUP(T452,Codes!A$9:B$52,2,FALSE)</f>
        <v>Produit inadapté au processus (tension ruban, etc…)</v>
      </c>
      <c r="W452" s="11"/>
      <c r="X452" s="11"/>
      <c r="Y452" s="11"/>
      <c r="Z452" s="11"/>
      <c r="AA452" s="81">
        <v>3</v>
      </c>
      <c r="AB452" s="37" t="str">
        <f t="shared" si="151"/>
        <v>fort</v>
      </c>
      <c r="AC452" s="37" t="str">
        <f t="shared" si="152"/>
        <v>faible</v>
      </c>
      <c r="AD452" s="37" t="str">
        <f t="shared" si="153"/>
        <v>Fort</v>
      </c>
      <c r="AE452" s="98" t="str">
        <f t="shared" si="154"/>
        <v>5</v>
      </c>
      <c r="AF452" s="261">
        <f t="shared" si="134"/>
        <v>1</v>
      </c>
      <c r="AG452" s="250" t="str">
        <f t="shared" si="133"/>
        <v>20161057985A8</v>
      </c>
      <c r="AH452" s="38" t="str">
        <f t="shared" si="136"/>
        <v>Action cloturée</v>
      </c>
      <c r="AI452" s="43" t="s">
        <v>1187</v>
      </c>
      <c r="AJ452" s="18">
        <v>42512</v>
      </c>
      <c r="AK452" s="85" t="s">
        <v>1697</v>
      </c>
      <c r="AL452" s="18">
        <v>42459</v>
      </c>
      <c r="AM452" s="103">
        <f t="shared" si="137"/>
        <v>49</v>
      </c>
      <c r="AN452" s="115" t="str">
        <f t="shared" si="157"/>
        <v xml:space="preserve"> N </v>
      </c>
      <c r="AP452" s="31" t="e">
        <f>COUNTIF(#REF!,FALSE)</f>
        <v>#REF!</v>
      </c>
      <c r="AQ452">
        <f t="shared" si="135"/>
        <v>1</v>
      </c>
    </row>
    <row r="453" spans="1:43" ht="45">
      <c r="A453" s="13">
        <v>18</v>
      </c>
      <c r="B453" s="6">
        <v>42394</v>
      </c>
      <c r="C453" s="7">
        <f t="shared" si="148"/>
        <v>1</v>
      </c>
      <c r="D453" s="7">
        <f t="shared" si="149"/>
        <v>2016</v>
      </c>
      <c r="E453" s="92">
        <v>1215770</v>
      </c>
      <c r="F453" s="27">
        <v>41502</v>
      </c>
      <c r="G453" s="94">
        <v>42858</v>
      </c>
      <c r="H453" s="15" t="s">
        <v>1138</v>
      </c>
      <c r="I453" s="15" t="s">
        <v>1007</v>
      </c>
      <c r="J453" s="14" t="s">
        <v>103</v>
      </c>
      <c r="K453" s="15"/>
      <c r="L453" s="15" t="s">
        <v>1185</v>
      </c>
      <c r="M453" s="30">
        <v>500</v>
      </c>
      <c r="N453" s="16">
        <v>1950</v>
      </c>
      <c r="O453" s="16">
        <v>1400</v>
      </c>
      <c r="P453" s="77">
        <f t="shared" si="158"/>
        <v>1</v>
      </c>
      <c r="Q453" s="17">
        <v>6.9444444444444441E-3</v>
      </c>
      <c r="R453" s="17">
        <v>3.4722222222222224E-2</v>
      </c>
      <c r="S453" s="42" t="s">
        <v>1186</v>
      </c>
      <c r="T453" s="242" t="s">
        <v>26</v>
      </c>
      <c r="U453" s="10" t="str">
        <f t="shared" si="150"/>
        <v>C</v>
      </c>
      <c r="V453" s="11" t="str">
        <f>VLOOKUP(T453,Codes!A$9:B$52,2,FALSE)</f>
        <v>Conditionnement inadapté</v>
      </c>
      <c r="W453" s="11"/>
      <c r="X453" s="11"/>
      <c r="Y453" s="11"/>
      <c r="Z453" s="11"/>
      <c r="AA453" s="81">
        <v>1</v>
      </c>
      <c r="AB453" s="37" t="str">
        <f t="shared" si="151"/>
        <v>faible</v>
      </c>
      <c r="AC453" s="37" t="str">
        <f t="shared" si="152"/>
        <v>faible</v>
      </c>
      <c r="AD453" s="37" t="str">
        <f t="shared" si="153"/>
        <v>Faible</v>
      </c>
      <c r="AE453" s="98" t="str">
        <f t="shared" si="154"/>
        <v>2</v>
      </c>
      <c r="AF453" s="261">
        <f t="shared" si="134"/>
        <v>1</v>
      </c>
      <c r="AG453" s="250" t="str">
        <f t="shared" ref="AG453:AG516" si="159">CONCATENATE(D453,E453,T453)</f>
        <v>20161215770C8</v>
      </c>
      <c r="AH453" s="38" t="str">
        <f t="shared" si="136"/>
        <v>Action cloturée</v>
      </c>
      <c r="AI453" s="29"/>
      <c r="AJ453" s="18">
        <v>42394</v>
      </c>
      <c r="AK453" s="85" t="s">
        <v>1549</v>
      </c>
      <c r="AL453" s="18">
        <v>42394</v>
      </c>
      <c r="AM453" s="103">
        <f t="shared" si="137"/>
        <v>1</v>
      </c>
      <c r="AN453" s="115" t="str">
        <f t="shared" si="157"/>
        <v xml:space="preserve"> K </v>
      </c>
      <c r="AP453" s="31" t="e">
        <f>COUNTIF(#REF!,FALSE)</f>
        <v>#REF!</v>
      </c>
      <c r="AQ453">
        <f t="shared" si="135"/>
        <v>1</v>
      </c>
    </row>
    <row r="454" spans="1:43" ht="36">
      <c r="A454" s="13">
        <v>19</v>
      </c>
      <c r="B454" s="6">
        <v>42398</v>
      </c>
      <c r="C454" s="7">
        <f t="shared" si="148"/>
        <v>1</v>
      </c>
      <c r="D454" s="7">
        <f t="shared" si="149"/>
        <v>2016</v>
      </c>
      <c r="E454" s="92">
        <v>1291941</v>
      </c>
      <c r="F454" s="27">
        <v>42558</v>
      </c>
      <c r="G454" s="94">
        <v>151207</v>
      </c>
      <c r="H454" s="15" t="s">
        <v>94</v>
      </c>
      <c r="I454" s="197" t="s">
        <v>1644</v>
      </c>
      <c r="J454" s="14" t="s">
        <v>90</v>
      </c>
      <c r="K454" s="15" t="s">
        <v>765</v>
      </c>
      <c r="L454" s="15" t="s">
        <v>1188</v>
      </c>
      <c r="M454" s="30">
        <v>500</v>
      </c>
      <c r="N454" s="16">
        <v>20500</v>
      </c>
      <c r="O454" s="16">
        <v>9500</v>
      </c>
      <c r="P454" s="77">
        <f t="shared" si="158"/>
        <v>1</v>
      </c>
      <c r="Q454" s="17">
        <v>1.3888888888888888E-2</v>
      </c>
      <c r="R454" s="17">
        <v>3.4722222222222224E-2</v>
      </c>
      <c r="S454" s="42" t="s">
        <v>1189</v>
      </c>
      <c r="T454" s="242" t="s">
        <v>32</v>
      </c>
      <c r="U454" s="10" t="str">
        <f t="shared" si="150"/>
        <v>C</v>
      </c>
      <c r="V454" s="11" t="str">
        <f>VLOOKUP(T454,Codes!A$9:B$52,2,FALSE)</f>
        <v>produit déchiré, abimé dans l'emballage.</v>
      </c>
      <c r="W454" s="11"/>
      <c r="X454" s="11"/>
      <c r="Y454" s="11"/>
      <c r="Z454" s="11"/>
      <c r="AA454" s="81">
        <v>1</v>
      </c>
      <c r="AB454" s="37" t="str">
        <f t="shared" si="151"/>
        <v>faible</v>
      </c>
      <c r="AC454" s="37" t="str">
        <f t="shared" si="152"/>
        <v>faible</v>
      </c>
      <c r="AD454" s="37" t="str">
        <f t="shared" si="153"/>
        <v>Faible</v>
      </c>
      <c r="AE454" s="98" t="str">
        <f t="shared" si="154"/>
        <v>2</v>
      </c>
      <c r="AF454" s="261">
        <f t="shared" ref="AF454:AF517" si="160">COUNTIF($AG$5:$AG$1048576,AG454)</f>
        <v>1</v>
      </c>
      <c r="AG454" s="250" t="str">
        <f t="shared" si="159"/>
        <v>20161291941C7</v>
      </c>
      <c r="AH454" s="38" t="str">
        <f t="shared" si="136"/>
        <v>Action cloturée</v>
      </c>
      <c r="AI454" s="204"/>
      <c r="AJ454" s="18">
        <v>42401</v>
      </c>
      <c r="AK454" s="85" t="s">
        <v>1371</v>
      </c>
      <c r="AL454" s="18">
        <v>42401</v>
      </c>
      <c r="AM454" s="103">
        <f t="shared" si="137"/>
        <v>2</v>
      </c>
      <c r="AN454" s="115" t="str">
        <f t="shared" si="157"/>
        <v xml:space="preserve"> L </v>
      </c>
      <c r="AP454" s="31" t="e">
        <f>COUNTIF(#REF!,FALSE)</f>
        <v>#REF!</v>
      </c>
      <c r="AQ454">
        <f t="shared" ref="AQ454:AQ517" si="161">COUNTIF($AG$5:$AG$1048576,AG454)</f>
        <v>1</v>
      </c>
    </row>
    <row r="455" spans="1:43" ht="36">
      <c r="A455" s="13">
        <v>20</v>
      </c>
      <c r="B455" s="6">
        <v>42397</v>
      </c>
      <c r="C455" s="7">
        <f t="shared" si="148"/>
        <v>1</v>
      </c>
      <c r="D455" s="7">
        <f t="shared" si="149"/>
        <v>2016</v>
      </c>
      <c r="E455" s="92">
        <v>1057618</v>
      </c>
      <c r="F455" s="27">
        <v>43566</v>
      </c>
      <c r="G455" s="94">
        <v>160128</v>
      </c>
      <c r="H455" s="15" t="s">
        <v>1143</v>
      </c>
      <c r="I455" s="15" t="s">
        <v>158</v>
      </c>
      <c r="J455" s="14" t="s">
        <v>103</v>
      </c>
      <c r="K455" s="15"/>
      <c r="L455" s="15" t="s">
        <v>743</v>
      </c>
      <c r="M455" s="30">
        <v>3420</v>
      </c>
      <c r="N455" s="16">
        <v>3420</v>
      </c>
      <c r="O455" s="16">
        <v>3420</v>
      </c>
      <c r="P455" s="77">
        <f t="shared" si="158"/>
        <v>1</v>
      </c>
      <c r="Q455" s="17">
        <v>6.9444444444444441E-3</v>
      </c>
      <c r="R455" s="17">
        <v>1.3888888888888888E-2</v>
      </c>
      <c r="S455" s="42" t="s">
        <v>1190</v>
      </c>
      <c r="T455" s="242" t="s">
        <v>86</v>
      </c>
      <c r="U455" s="10" t="str">
        <f t="shared" si="150"/>
        <v>C</v>
      </c>
      <c r="V455" s="11" t="str">
        <f>VLOOKUP(T455,Codes!A$9:B$52,2,FALSE)</f>
        <v>Quantité livrée non conforme au document.</v>
      </c>
      <c r="W455" s="11"/>
      <c r="X455" s="11"/>
      <c r="Y455" s="11"/>
      <c r="Z455" s="11"/>
      <c r="AA455" s="81">
        <v>1</v>
      </c>
      <c r="AB455" s="37" t="str">
        <f t="shared" si="151"/>
        <v>faible</v>
      </c>
      <c r="AC455" s="37" t="str">
        <f t="shared" si="152"/>
        <v>faible</v>
      </c>
      <c r="AD455" s="37" t="str">
        <f t="shared" si="153"/>
        <v>Faible</v>
      </c>
      <c r="AE455" s="98" t="str">
        <f t="shared" si="154"/>
        <v>2</v>
      </c>
      <c r="AF455" s="261">
        <f t="shared" si="160"/>
        <v>1</v>
      </c>
      <c r="AG455" s="250" t="str">
        <f t="shared" si="159"/>
        <v>20161057618C11</v>
      </c>
      <c r="AH455" s="38" t="str">
        <f t="shared" si="136"/>
        <v>Action cloturée</v>
      </c>
      <c r="AI455" s="29"/>
      <c r="AJ455" s="18">
        <v>42401</v>
      </c>
      <c r="AK455" s="85" t="s">
        <v>396</v>
      </c>
      <c r="AL455" s="18">
        <v>42401</v>
      </c>
      <c r="AM455" s="103">
        <f t="shared" si="137"/>
        <v>3</v>
      </c>
      <c r="AN455" s="115" t="str">
        <f t="shared" si="157"/>
        <v xml:space="preserve"> L </v>
      </c>
      <c r="AP455" s="31" t="e">
        <f>COUNTIF(#REF!,FALSE)</f>
        <v>#REF!</v>
      </c>
      <c r="AQ455">
        <f t="shared" si="161"/>
        <v>1</v>
      </c>
    </row>
    <row r="456" spans="1:43" ht="36">
      <c r="A456" s="13">
        <v>21</v>
      </c>
      <c r="B456" s="6">
        <v>42401</v>
      </c>
      <c r="C456" s="7">
        <f t="shared" si="148"/>
        <v>2</v>
      </c>
      <c r="D456" s="7">
        <f t="shared" si="149"/>
        <v>2016</v>
      </c>
      <c r="E456" s="92">
        <v>1057747</v>
      </c>
      <c r="F456" s="27">
        <v>39136</v>
      </c>
      <c r="G456" s="94">
        <v>40650</v>
      </c>
      <c r="H456" s="15" t="s">
        <v>1647</v>
      </c>
      <c r="I456" s="15" t="s">
        <v>410</v>
      </c>
      <c r="J456" s="14" t="s">
        <v>103</v>
      </c>
      <c r="K456" s="15"/>
      <c r="L456" s="15" t="s">
        <v>1191</v>
      </c>
      <c r="M456" s="30">
        <v>4</v>
      </c>
      <c r="N456" s="16">
        <v>550</v>
      </c>
      <c r="O456" s="16">
        <v>4000</v>
      </c>
      <c r="P456" s="77">
        <f t="shared" si="158"/>
        <v>0.72727272727272729</v>
      </c>
      <c r="Q456" s="17">
        <v>3.472222222222222E-3</v>
      </c>
      <c r="R456" s="17">
        <v>1.3888888888888888E-2</v>
      </c>
      <c r="S456" s="42" t="s">
        <v>1192</v>
      </c>
      <c r="T456" s="242" t="s">
        <v>28</v>
      </c>
      <c r="U456" s="10" t="str">
        <f t="shared" si="150"/>
        <v>B</v>
      </c>
      <c r="V456" s="11" t="str">
        <f>VLOOKUP(T456,Codes!A$9:B$52,2,FALSE)</f>
        <v>Produit inadapté au processus</v>
      </c>
      <c r="W456" s="11"/>
      <c r="X456" s="11"/>
      <c r="Y456" s="11"/>
      <c r="Z456" s="11"/>
      <c r="AA456" s="81">
        <v>1</v>
      </c>
      <c r="AB456" s="37" t="str">
        <f t="shared" si="151"/>
        <v>faible</v>
      </c>
      <c r="AC456" s="37" t="str">
        <f t="shared" si="152"/>
        <v>faible</v>
      </c>
      <c r="AD456" s="37" t="str">
        <f t="shared" si="153"/>
        <v>Faible</v>
      </c>
      <c r="AE456" s="98" t="str">
        <f t="shared" si="154"/>
        <v>2</v>
      </c>
      <c r="AF456" s="261">
        <f t="shared" si="160"/>
        <v>1</v>
      </c>
      <c r="AG456" s="250" t="str">
        <f t="shared" si="159"/>
        <v>20161057747B2</v>
      </c>
      <c r="AH456" s="38" t="str">
        <f t="shared" ref="AH456:AH519" si="162">IF(AL456&lt;&gt;0,"Action cloturée",IF(AND(J456="HMO",AD456="Faible"),"",IF(AND(J456="HMO",AD456="Fort"),"Informer immédiatement le client pour connaitre la marche à suivre",IF(AND(J456="MO",AD456="Faible"),"",IF(AND(J456="MO",AD456="Fort"),"Tri par agence d'intérim et/ou fournisseur et FDNQ","")))))</f>
        <v>Action cloturée</v>
      </c>
      <c r="AI456" s="29"/>
      <c r="AJ456" s="18">
        <v>42402</v>
      </c>
      <c r="AK456" s="85" t="s">
        <v>1193</v>
      </c>
      <c r="AL456" s="18">
        <v>42402</v>
      </c>
      <c r="AM456" s="103">
        <f t="shared" si="137"/>
        <v>2</v>
      </c>
      <c r="AN456" s="115" t="str">
        <f t="shared" si="157"/>
        <v xml:space="preserve"> L </v>
      </c>
      <c r="AP456" s="31" t="e">
        <f>COUNTIF(#REF!,FALSE)</f>
        <v>#REF!</v>
      </c>
      <c r="AQ456">
        <f t="shared" si="161"/>
        <v>1</v>
      </c>
    </row>
    <row r="457" spans="1:43" ht="56.25">
      <c r="A457" s="13">
        <v>22</v>
      </c>
      <c r="B457" s="6">
        <v>42401</v>
      </c>
      <c r="C457" s="7">
        <f t="shared" si="148"/>
        <v>2</v>
      </c>
      <c r="D457" s="7">
        <f t="shared" si="149"/>
        <v>2016</v>
      </c>
      <c r="E457" s="92">
        <v>1058588</v>
      </c>
      <c r="F457" s="27">
        <v>42834</v>
      </c>
      <c r="G457" s="94"/>
      <c r="H457" s="15" t="s">
        <v>46</v>
      </c>
      <c r="I457" s="15" t="s">
        <v>91</v>
      </c>
      <c r="J457" s="14" t="s">
        <v>90</v>
      </c>
      <c r="K457" s="15" t="s">
        <v>1688</v>
      </c>
      <c r="L457" s="15" t="s">
        <v>113</v>
      </c>
      <c r="M457" s="30">
        <v>10</v>
      </c>
      <c r="N457" s="16">
        <v>100</v>
      </c>
      <c r="O457" s="16">
        <v>70</v>
      </c>
      <c r="P457" s="77">
        <f t="shared" si="158"/>
        <v>10</v>
      </c>
      <c r="Q457" s="17">
        <v>4.1666666666666664E-2</v>
      </c>
      <c r="R457" s="17">
        <v>3.4722222222222224E-2</v>
      </c>
      <c r="S457" s="42" t="s">
        <v>1194</v>
      </c>
      <c r="T457" s="242" t="s">
        <v>38</v>
      </c>
      <c r="U457" s="10" t="str">
        <f t="shared" si="150"/>
        <v>A</v>
      </c>
      <c r="V457" s="11" t="str">
        <f>VLOOKUP(T457,Codes!A$9:B$52,2,FALSE)</f>
        <v>Produit inadapté au processus (tension ruban, etc…)</v>
      </c>
      <c r="W457" s="11"/>
      <c r="X457" s="11"/>
      <c r="Y457" s="11"/>
      <c r="Z457" s="11"/>
      <c r="AA457" s="81">
        <v>1</v>
      </c>
      <c r="AB457" s="37" t="str">
        <f t="shared" si="151"/>
        <v>faible</v>
      </c>
      <c r="AC457" s="37" t="str">
        <f t="shared" si="152"/>
        <v>fort</v>
      </c>
      <c r="AD457" s="37" t="str">
        <f t="shared" si="153"/>
        <v>Faible</v>
      </c>
      <c r="AE457" s="98" t="str">
        <f t="shared" si="154"/>
        <v>2</v>
      </c>
      <c r="AF457" s="261">
        <f t="shared" si="160"/>
        <v>2</v>
      </c>
      <c r="AG457" s="250" t="str">
        <f t="shared" si="159"/>
        <v>20161058588A8</v>
      </c>
      <c r="AH457" s="38" t="str">
        <f t="shared" si="162"/>
        <v>Action cloturée</v>
      </c>
      <c r="AI457" s="29"/>
      <c r="AJ457" s="18">
        <v>42403</v>
      </c>
      <c r="AK457" s="85" t="s">
        <v>1716</v>
      </c>
      <c r="AL457" s="18">
        <v>42459</v>
      </c>
      <c r="AM457" s="103">
        <f t="shared" si="137"/>
        <v>43</v>
      </c>
      <c r="AN457" s="115" t="str">
        <f t="shared" si="157"/>
        <v xml:space="preserve">E  </v>
      </c>
      <c r="AP457" s="31" t="e">
        <f>COUNTIF(#REF!,FALSE)</f>
        <v>#REF!</v>
      </c>
      <c r="AQ457">
        <f t="shared" si="161"/>
        <v>2</v>
      </c>
    </row>
    <row r="458" spans="1:43" ht="56.25">
      <c r="A458" s="13">
        <v>23</v>
      </c>
      <c r="B458" s="6">
        <v>42401</v>
      </c>
      <c r="C458" s="7">
        <f t="shared" si="148"/>
        <v>2</v>
      </c>
      <c r="D458" s="7">
        <f t="shared" si="149"/>
        <v>2016</v>
      </c>
      <c r="E458" s="92">
        <v>1058588</v>
      </c>
      <c r="F458" s="27">
        <v>42834</v>
      </c>
      <c r="G458" s="94"/>
      <c r="H458" s="15" t="s">
        <v>46</v>
      </c>
      <c r="I458" s="15" t="s">
        <v>91</v>
      </c>
      <c r="J458" s="14" t="s">
        <v>90</v>
      </c>
      <c r="K458" s="15" t="s">
        <v>1688</v>
      </c>
      <c r="L458" s="15" t="s">
        <v>113</v>
      </c>
      <c r="M458" s="30">
        <v>10</v>
      </c>
      <c r="N458" s="16">
        <v>100</v>
      </c>
      <c r="O458" s="16">
        <v>70</v>
      </c>
      <c r="P458" s="77">
        <f t="shared" si="158"/>
        <v>10</v>
      </c>
      <c r="Q458" s="17">
        <v>4.1666666666666664E-2</v>
      </c>
      <c r="R458" s="17">
        <v>3.4722222222222224E-2</v>
      </c>
      <c r="S458" s="42" t="s">
        <v>1194</v>
      </c>
      <c r="T458" s="242" t="s">
        <v>38</v>
      </c>
      <c r="U458" s="10" t="str">
        <f t="shared" si="150"/>
        <v>A</v>
      </c>
      <c r="V458" s="11" t="str">
        <f>VLOOKUP(T458,Codes!A$9:B$52,2,FALSE)</f>
        <v>Produit inadapté au processus (tension ruban, etc…)</v>
      </c>
      <c r="W458" s="11"/>
      <c r="X458" s="11"/>
      <c r="Y458" s="11"/>
      <c r="Z458" s="11"/>
      <c r="AA458" s="81">
        <v>1</v>
      </c>
      <c r="AB458" s="37" t="str">
        <f t="shared" si="151"/>
        <v>faible</v>
      </c>
      <c r="AC458" s="37" t="str">
        <f t="shared" si="152"/>
        <v>fort</v>
      </c>
      <c r="AD458" s="37" t="str">
        <f t="shared" si="153"/>
        <v>Faible</v>
      </c>
      <c r="AE458" s="98" t="str">
        <f t="shared" si="154"/>
        <v>2</v>
      </c>
      <c r="AF458" s="261">
        <f t="shared" si="160"/>
        <v>2</v>
      </c>
      <c r="AG458" s="250" t="str">
        <f t="shared" si="159"/>
        <v>20161058588A8</v>
      </c>
      <c r="AH458" s="38" t="str">
        <f t="shared" si="162"/>
        <v>Action cloturée</v>
      </c>
      <c r="AI458" s="29"/>
      <c r="AJ458" s="18">
        <v>42403</v>
      </c>
      <c r="AK458" s="85" t="s">
        <v>1716</v>
      </c>
      <c r="AL458" s="18">
        <v>42459</v>
      </c>
      <c r="AM458" s="103">
        <f t="shared" si="137"/>
        <v>43</v>
      </c>
      <c r="AN458" s="115" t="str">
        <f t="shared" si="157"/>
        <v xml:space="preserve">E  </v>
      </c>
      <c r="AP458" s="31" t="e">
        <f>COUNTIF(#REF!,FALSE)</f>
        <v>#REF!</v>
      </c>
      <c r="AQ458">
        <f t="shared" si="161"/>
        <v>2</v>
      </c>
    </row>
    <row r="459" spans="1:43" ht="48">
      <c r="A459" s="13">
        <v>24</v>
      </c>
      <c r="B459" s="6">
        <v>42405</v>
      </c>
      <c r="C459" s="7">
        <f t="shared" si="148"/>
        <v>2</v>
      </c>
      <c r="D459" s="7">
        <f t="shared" si="149"/>
        <v>2016</v>
      </c>
      <c r="E459" s="92">
        <v>1385568</v>
      </c>
      <c r="F459" s="27">
        <v>40181</v>
      </c>
      <c r="G459" s="94" t="s">
        <v>275</v>
      </c>
      <c r="H459" s="15" t="s">
        <v>1648</v>
      </c>
      <c r="I459" s="15" t="s">
        <v>410</v>
      </c>
      <c r="J459" s="14" t="s">
        <v>90</v>
      </c>
      <c r="K459" s="15" t="s">
        <v>118</v>
      </c>
      <c r="L459" s="15" t="s">
        <v>1195</v>
      </c>
      <c r="M459" s="30">
        <v>105</v>
      </c>
      <c r="N459" s="16">
        <v>105</v>
      </c>
      <c r="O459" s="16">
        <v>105</v>
      </c>
      <c r="P459" s="77">
        <f t="shared" si="158"/>
        <v>1</v>
      </c>
      <c r="Q459" s="17">
        <v>3.4722222222222224E-2</v>
      </c>
      <c r="R459" s="17">
        <v>3.4722222222222224E-2</v>
      </c>
      <c r="S459" s="42" t="s">
        <v>1196</v>
      </c>
      <c r="T459" s="242" t="s">
        <v>72</v>
      </c>
      <c r="U459" s="10" t="str">
        <f t="shared" si="150"/>
        <v>B</v>
      </c>
      <c r="V459" s="11" t="str">
        <f>VLOOKUP(T459,Codes!A$9:B$52,2,FALSE)</f>
        <v>Plusieurs référence mélangées dans un même carton</v>
      </c>
      <c r="W459" s="11"/>
      <c r="X459" s="11"/>
      <c r="Y459" s="11"/>
      <c r="Z459" s="11"/>
      <c r="AA459" s="81">
        <v>3</v>
      </c>
      <c r="AB459" s="37" t="str">
        <f t="shared" si="151"/>
        <v>fort</v>
      </c>
      <c r="AC459" s="37" t="str">
        <f t="shared" si="152"/>
        <v>faible</v>
      </c>
      <c r="AD459" s="37" t="str">
        <f t="shared" si="153"/>
        <v>Fort</v>
      </c>
      <c r="AE459" s="98" t="str">
        <f t="shared" si="154"/>
        <v>5</v>
      </c>
      <c r="AF459" s="261">
        <f t="shared" si="160"/>
        <v>1</v>
      </c>
      <c r="AG459" s="250" t="str">
        <f t="shared" si="159"/>
        <v>20161385568B6</v>
      </c>
      <c r="AH459" s="38" t="str">
        <f t="shared" si="162"/>
        <v>Action cloturée</v>
      </c>
      <c r="AI459" s="43" t="s">
        <v>1208</v>
      </c>
      <c r="AJ459" s="18">
        <v>42405</v>
      </c>
      <c r="AK459" s="85" t="s">
        <v>1197</v>
      </c>
      <c r="AL459" s="18">
        <v>42459</v>
      </c>
      <c r="AM459" s="103">
        <f t="shared" si="137"/>
        <v>39</v>
      </c>
      <c r="AN459" s="115" t="str">
        <f t="shared" si="157"/>
        <v xml:space="preserve">F  </v>
      </c>
      <c r="AP459" s="31" t="e">
        <f>COUNTIF(#REF!,FALSE)</f>
        <v>#REF!</v>
      </c>
      <c r="AQ459">
        <f t="shared" si="161"/>
        <v>1</v>
      </c>
    </row>
    <row r="460" spans="1:43" ht="33.75">
      <c r="A460" s="13">
        <v>25</v>
      </c>
      <c r="B460" s="6">
        <v>42405</v>
      </c>
      <c r="C460" s="7">
        <f t="shared" si="148"/>
        <v>2</v>
      </c>
      <c r="D460" s="7">
        <f t="shared" si="149"/>
        <v>2016</v>
      </c>
      <c r="E460" s="92">
        <v>1059566</v>
      </c>
      <c r="F460" s="27">
        <v>42243</v>
      </c>
      <c r="G460" s="94" t="s">
        <v>946</v>
      </c>
      <c r="H460" s="15" t="s">
        <v>46</v>
      </c>
      <c r="I460" s="15" t="s">
        <v>1642</v>
      </c>
      <c r="J460" s="14" t="s">
        <v>90</v>
      </c>
      <c r="K460" s="15" t="s">
        <v>812</v>
      </c>
      <c r="L460" s="15" t="s">
        <v>1198</v>
      </c>
      <c r="M460" s="30">
        <v>13</v>
      </c>
      <c r="N460" s="16">
        <v>120002</v>
      </c>
      <c r="O460" s="16">
        <v>44234</v>
      </c>
      <c r="P460" s="77">
        <f t="shared" si="158"/>
        <v>1.0833152780786988E-2</v>
      </c>
      <c r="Q460" s="17">
        <v>2.7777777777777776E-2</v>
      </c>
      <c r="R460" s="17">
        <v>3.4722222222222224E-2</v>
      </c>
      <c r="S460" s="42" t="s">
        <v>1199</v>
      </c>
      <c r="T460" s="242" t="s">
        <v>415</v>
      </c>
      <c r="U460" s="10" t="str">
        <f t="shared" si="150"/>
        <v>A</v>
      </c>
      <c r="V460" s="11" t="str">
        <f>VLOOKUP(T460,Codes!A$9:B$52,2,FALSE)</f>
        <v>Défaut carte piste</v>
      </c>
      <c r="W460" s="11"/>
      <c r="X460" s="11"/>
      <c r="Y460" s="11"/>
      <c r="Z460" s="11"/>
      <c r="AA460" s="81">
        <v>3</v>
      </c>
      <c r="AB460" s="37" t="str">
        <f t="shared" si="151"/>
        <v>fort</v>
      </c>
      <c r="AC460" s="37" t="str">
        <f t="shared" si="152"/>
        <v>faible</v>
      </c>
      <c r="AD460" s="37" t="str">
        <f t="shared" si="153"/>
        <v>Fort</v>
      </c>
      <c r="AE460" s="98" t="str">
        <f t="shared" si="154"/>
        <v>5</v>
      </c>
      <c r="AF460" s="261">
        <f t="shared" si="160"/>
        <v>1</v>
      </c>
      <c r="AG460" s="250" t="str">
        <f t="shared" si="159"/>
        <v>20161059566A11</v>
      </c>
      <c r="AH460" s="38" t="str">
        <f t="shared" si="162"/>
        <v>Action cloturée</v>
      </c>
      <c r="AI460" s="29"/>
      <c r="AJ460" s="18">
        <v>42405</v>
      </c>
      <c r="AK460" s="85" t="s">
        <v>1200</v>
      </c>
      <c r="AL460" s="18">
        <v>42459</v>
      </c>
      <c r="AM460" s="103">
        <f t="shared" si="137"/>
        <v>39</v>
      </c>
      <c r="AN460" s="115" t="str">
        <f t="shared" si="157"/>
        <v xml:space="preserve"> N </v>
      </c>
      <c r="AP460" s="31" t="e">
        <f>COUNTIF(#REF!,FALSE)</f>
        <v>#REF!</v>
      </c>
      <c r="AQ460">
        <f t="shared" si="161"/>
        <v>1</v>
      </c>
    </row>
    <row r="461" spans="1:43" ht="56.25">
      <c r="A461" s="13">
        <v>26</v>
      </c>
      <c r="B461" s="6">
        <v>42405</v>
      </c>
      <c r="C461" s="7">
        <f t="shared" si="148"/>
        <v>2</v>
      </c>
      <c r="D461" s="7">
        <f t="shared" si="149"/>
        <v>2016</v>
      </c>
      <c r="E461" s="92">
        <v>1238336</v>
      </c>
      <c r="F461" s="27">
        <v>42296</v>
      </c>
      <c r="G461" s="94">
        <v>44918</v>
      </c>
      <c r="H461" s="15" t="s">
        <v>1138</v>
      </c>
      <c r="I461" s="15" t="s">
        <v>1087</v>
      </c>
      <c r="J461" s="14" t="s">
        <v>90</v>
      </c>
      <c r="K461" s="15" t="s">
        <v>572</v>
      </c>
      <c r="L461" s="15" t="s">
        <v>1155</v>
      </c>
      <c r="M461" s="30">
        <v>800</v>
      </c>
      <c r="N461" s="16">
        <v>30000</v>
      </c>
      <c r="O461" s="16">
        <v>11000</v>
      </c>
      <c r="P461" s="77">
        <f t="shared" si="158"/>
        <v>2.6666666666666665</v>
      </c>
      <c r="Q461" s="17">
        <v>2.0833333333333332E-2</v>
      </c>
      <c r="R461" s="17">
        <v>1.3888888888888888E-2</v>
      </c>
      <c r="S461" s="42" t="s">
        <v>1204</v>
      </c>
      <c r="T461" s="242" t="s">
        <v>64</v>
      </c>
      <c r="U461" s="10" t="str">
        <f t="shared" si="150"/>
        <v>A</v>
      </c>
      <c r="V461" s="11" t="str">
        <f>VLOOKUP(T461,Codes!A$9:B$52,2,FALSE)</f>
        <v>Mauvaise découpe du format feuille à feuille (A4)</v>
      </c>
      <c r="W461" s="11"/>
      <c r="X461" s="11"/>
      <c r="Y461" s="11"/>
      <c r="Z461" s="11"/>
      <c r="AA461" s="81">
        <v>2</v>
      </c>
      <c r="AB461" s="37" t="str">
        <f t="shared" si="151"/>
        <v>faible</v>
      </c>
      <c r="AC461" s="37" t="str">
        <f t="shared" si="152"/>
        <v>faible</v>
      </c>
      <c r="AD461" s="37" t="str">
        <f t="shared" si="153"/>
        <v>Faible</v>
      </c>
      <c r="AE461" s="98" t="str">
        <f t="shared" si="154"/>
        <v>2</v>
      </c>
      <c r="AF461" s="261">
        <f t="shared" si="160"/>
        <v>1</v>
      </c>
      <c r="AG461" s="250" t="str">
        <f t="shared" si="159"/>
        <v>20161238336A4</v>
      </c>
      <c r="AH461" s="38" t="str">
        <f t="shared" si="162"/>
        <v>Action cloturée</v>
      </c>
      <c r="AI461" s="29"/>
      <c r="AJ461" s="18">
        <v>42408</v>
      </c>
      <c r="AK461" s="198" t="s">
        <v>1699</v>
      </c>
      <c r="AL461" s="18">
        <v>42459</v>
      </c>
      <c r="AM461" s="103">
        <f t="shared" si="137"/>
        <v>39</v>
      </c>
      <c r="AN461" s="115" t="str">
        <f t="shared" si="157"/>
        <v xml:space="preserve"> M </v>
      </c>
      <c r="AP461" s="31" t="e">
        <f>COUNTIF(#REF!,FALSE)</f>
        <v>#REF!</v>
      </c>
      <c r="AQ461">
        <f t="shared" si="161"/>
        <v>1</v>
      </c>
    </row>
    <row r="462" spans="1:43" ht="75" customHeight="1">
      <c r="A462" s="13">
        <v>27</v>
      </c>
      <c r="B462" s="6">
        <v>42408</v>
      </c>
      <c r="C462" s="7">
        <f t="shared" si="148"/>
        <v>2</v>
      </c>
      <c r="D462" s="7">
        <f t="shared" si="149"/>
        <v>2016</v>
      </c>
      <c r="E462" s="92">
        <v>1283304</v>
      </c>
      <c r="F462" s="94" t="s">
        <v>1205</v>
      </c>
      <c r="G462" s="94" t="s">
        <v>1201</v>
      </c>
      <c r="H462" s="15" t="s">
        <v>46</v>
      </c>
      <c r="I462" s="15" t="s">
        <v>1202</v>
      </c>
      <c r="J462" s="14" t="s">
        <v>90</v>
      </c>
      <c r="K462" s="15" t="s">
        <v>950</v>
      </c>
      <c r="L462" s="15" t="s">
        <v>1372</v>
      </c>
      <c r="M462" s="30">
        <v>2281</v>
      </c>
      <c r="N462" s="16">
        <v>5274</v>
      </c>
      <c r="O462" s="16">
        <v>2281</v>
      </c>
      <c r="P462" s="77">
        <f t="shared" si="158"/>
        <v>43.249905195297686</v>
      </c>
      <c r="Q462" s="17">
        <v>4.1666666666666664E-2</v>
      </c>
      <c r="R462" s="17">
        <v>4.1666666666666664E-2</v>
      </c>
      <c r="S462" s="42" t="s">
        <v>1203</v>
      </c>
      <c r="T462" s="242" t="s">
        <v>123</v>
      </c>
      <c r="U462" s="10" t="str">
        <f t="shared" si="150"/>
        <v>A</v>
      </c>
      <c r="V462" s="11" t="str">
        <f>VLOOKUP(T462,Codes!A$9:B$52,2,FALSE)</f>
        <v>Défaut carte visuel.</v>
      </c>
      <c r="W462" s="11"/>
      <c r="X462" s="11"/>
      <c r="Y462" s="11"/>
      <c r="Z462" s="11"/>
      <c r="AA462" s="81">
        <v>3</v>
      </c>
      <c r="AB462" s="37" t="str">
        <f t="shared" si="151"/>
        <v>fort</v>
      </c>
      <c r="AC462" s="37" t="str">
        <f t="shared" si="152"/>
        <v>fort</v>
      </c>
      <c r="AD462" s="37" t="str">
        <f t="shared" si="153"/>
        <v>Fort</v>
      </c>
      <c r="AE462" s="98" t="str">
        <f t="shared" si="154"/>
        <v>5</v>
      </c>
      <c r="AF462" s="261">
        <f t="shared" si="160"/>
        <v>1</v>
      </c>
      <c r="AG462" s="250" t="str">
        <f t="shared" si="159"/>
        <v>20161283304A10</v>
      </c>
      <c r="AH462" s="38" t="str">
        <f t="shared" si="162"/>
        <v>Action cloturée</v>
      </c>
      <c r="AI462" s="29"/>
      <c r="AJ462" s="18">
        <v>42408</v>
      </c>
      <c r="AK462" s="165" t="s">
        <v>1717</v>
      </c>
      <c r="AL462" s="18">
        <v>42408</v>
      </c>
      <c r="AM462" s="103">
        <f t="shared" si="137"/>
        <v>1</v>
      </c>
      <c r="AN462" s="115" t="str">
        <f t="shared" si="157"/>
        <v xml:space="preserve"> K </v>
      </c>
      <c r="AP462" s="31" t="e">
        <f>COUNTIF(#REF!,FALSE)</f>
        <v>#REF!</v>
      </c>
      <c r="AQ462">
        <f t="shared" si="161"/>
        <v>1</v>
      </c>
    </row>
    <row r="463" spans="1:43" ht="67.900000000000006" customHeight="1">
      <c r="A463" s="13">
        <v>28</v>
      </c>
      <c r="B463" s="6">
        <v>42405</v>
      </c>
      <c r="C463" s="7">
        <f t="shared" si="148"/>
        <v>2</v>
      </c>
      <c r="D463" s="7">
        <f t="shared" si="149"/>
        <v>2016</v>
      </c>
      <c r="E463" s="92">
        <v>1089177</v>
      </c>
      <c r="F463" s="27">
        <v>40492</v>
      </c>
      <c r="G463" s="94">
        <v>150921</v>
      </c>
      <c r="H463" s="15" t="s">
        <v>94</v>
      </c>
      <c r="I463" s="15" t="s">
        <v>1245</v>
      </c>
      <c r="J463" s="14" t="s">
        <v>90</v>
      </c>
      <c r="K463" s="15" t="s">
        <v>134</v>
      </c>
      <c r="L463" s="15" t="s">
        <v>1206</v>
      </c>
      <c r="M463" s="30">
        <v>65</v>
      </c>
      <c r="N463" s="16">
        <v>9000</v>
      </c>
      <c r="O463" s="16">
        <v>6000</v>
      </c>
      <c r="P463" s="77">
        <f t="shared" si="158"/>
        <v>0.72222222222222221</v>
      </c>
      <c r="Q463" s="17">
        <v>3.472222222222222E-3</v>
      </c>
      <c r="R463" s="17">
        <v>1.3888888888888888E-2</v>
      </c>
      <c r="S463" s="42" t="s">
        <v>1207</v>
      </c>
      <c r="T463" s="242" t="s">
        <v>33</v>
      </c>
      <c r="U463" s="10" t="str">
        <f t="shared" si="150"/>
        <v>A</v>
      </c>
      <c r="V463" s="11" t="str">
        <f>VLOOKUP(T463,Codes!A$9:B$52,2,FALSE)</f>
        <v>Mauvaise dépose du complexe etiquette.</v>
      </c>
      <c r="W463" s="11"/>
      <c r="X463" s="11"/>
      <c r="Y463" s="11"/>
      <c r="Z463" s="11"/>
      <c r="AA463" s="81">
        <v>1</v>
      </c>
      <c r="AB463" s="37" t="str">
        <f t="shared" si="151"/>
        <v>faible</v>
      </c>
      <c r="AC463" s="37" t="str">
        <f t="shared" si="152"/>
        <v>faible</v>
      </c>
      <c r="AD463" s="37" t="str">
        <f t="shared" si="153"/>
        <v>Faible</v>
      </c>
      <c r="AE463" s="98" t="str">
        <f t="shared" si="154"/>
        <v>2</v>
      </c>
      <c r="AF463" s="261">
        <f t="shared" si="160"/>
        <v>1</v>
      </c>
      <c r="AG463" s="250" t="str">
        <f t="shared" si="159"/>
        <v>20161089177A7</v>
      </c>
      <c r="AH463" s="38" t="str">
        <f t="shared" si="162"/>
        <v>Action cloturée</v>
      </c>
      <c r="AI463" s="29"/>
      <c r="AJ463" s="18">
        <v>42408</v>
      </c>
      <c r="AK463" s="165" t="s">
        <v>1718</v>
      </c>
      <c r="AL463" s="18">
        <v>42459</v>
      </c>
      <c r="AM463" s="103">
        <f t="shared" si="137"/>
        <v>39</v>
      </c>
      <c r="AN463" s="115" t="str">
        <f t="shared" si="157"/>
        <v xml:space="preserve"> L </v>
      </c>
      <c r="AP463" s="31" t="e">
        <f>COUNTIF(#REF!,FALSE)</f>
        <v>#REF!</v>
      </c>
      <c r="AQ463">
        <f t="shared" si="161"/>
        <v>1</v>
      </c>
    </row>
    <row r="464" spans="1:43" ht="36">
      <c r="A464" s="13">
        <v>29</v>
      </c>
      <c r="B464" s="6">
        <v>42411</v>
      </c>
      <c r="C464" s="7">
        <f t="shared" si="148"/>
        <v>2</v>
      </c>
      <c r="D464" s="7">
        <f t="shared" si="149"/>
        <v>2016</v>
      </c>
      <c r="E464" s="92">
        <v>1058278</v>
      </c>
      <c r="F464" s="27">
        <v>42306</v>
      </c>
      <c r="G464" s="94">
        <v>151019</v>
      </c>
      <c r="H464" s="15" t="s">
        <v>1647</v>
      </c>
      <c r="I464" s="15" t="s">
        <v>631</v>
      </c>
      <c r="J464" s="14" t="s">
        <v>103</v>
      </c>
      <c r="K464" s="15"/>
      <c r="L464" s="15" t="s">
        <v>841</v>
      </c>
      <c r="M464" s="30">
        <v>4</v>
      </c>
      <c r="N464" s="16">
        <v>24000</v>
      </c>
      <c r="O464" s="16">
        <v>112355</v>
      </c>
      <c r="P464" s="77">
        <f t="shared" si="158"/>
        <v>1</v>
      </c>
      <c r="Q464" s="17">
        <v>6.9444444444444441E-3</v>
      </c>
      <c r="R464" s="17">
        <v>1.3888888888888888E-2</v>
      </c>
      <c r="S464" s="42" t="s">
        <v>1209</v>
      </c>
      <c r="T464" s="242" t="s">
        <v>27</v>
      </c>
      <c r="U464" s="10" t="str">
        <f t="shared" si="150"/>
        <v>C</v>
      </c>
      <c r="V464" s="11" t="str">
        <f>VLOOKUP(T464,Codes!A$9:B$52,2,FALSE)</f>
        <v>Manque tout ou partie des documents.</v>
      </c>
      <c r="W464" s="11"/>
      <c r="X464" s="11"/>
      <c r="Y464" s="11"/>
      <c r="Z464" s="11"/>
      <c r="AA464" s="81">
        <v>1</v>
      </c>
      <c r="AB464" s="37" t="str">
        <f t="shared" si="151"/>
        <v>faible</v>
      </c>
      <c r="AC464" s="37" t="str">
        <f t="shared" si="152"/>
        <v>faible</v>
      </c>
      <c r="AD464" s="37" t="str">
        <f t="shared" si="153"/>
        <v>Faible</v>
      </c>
      <c r="AE464" s="98" t="str">
        <f t="shared" si="154"/>
        <v>2</v>
      </c>
      <c r="AF464" s="261">
        <f t="shared" si="160"/>
        <v>2</v>
      </c>
      <c r="AG464" s="250" t="str">
        <f t="shared" si="159"/>
        <v>20161058278C10</v>
      </c>
      <c r="AH464" s="38" t="str">
        <f t="shared" si="162"/>
        <v>Action cloturée</v>
      </c>
      <c r="AI464" s="29"/>
      <c r="AJ464" s="18">
        <v>42411</v>
      </c>
      <c r="AK464" s="85" t="s">
        <v>1210</v>
      </c>
      <c r="AL464" s="18">
        <v>42459</v>
      </c>
      <c r="AM464" s="103">
        <f t="shared" si="137"/>
        <v>35</v>
      </c>
      <c r="AN464" s="115" t="str">
        <f t="shared" si="157"/>
        <v xml:space="preserve"> N </v>
      </c>
      <c r="AP464" s="31" t="e">
        <f>COUNTIF(#REF!,FALSE)</f>
        <v>#REF!</v>
      </c>
      <c r="AQ464">
        <f t="shared" si="161"/>
        <v>2</v>
      </c>
    </row>
    <row r="465" spans="1:63" ht="36">
      <c r="A465" s="13">
        <v>30</v>
      </c>
      <c r="B465" s="6">
        <v>42411</v>
      </c>
      <c r="C465" s="7">
        <f t="shared" si="148"/>
        <v>2</v>
      </c>
      <c r="D465" s="7">
        <f t="shared" si="149"/>
        <v>2016</v>
      </c>
      <c r="E465" s="92">
        <v>1374464</v>
      </c>
      <c r="F465" s="27">
        <v>42438</v>
      </c>
      <c r="G465" s="94">
        <v>151103</v>
      </c>
      <c r="H465" s="15" t="s">
        <v>1647</v>
      </c>
      <c r="I465" s="15" t="s">
        <v>276</v>
      </c>
      <c r="J465" s="14" t="s">
        <v>103</v>
      </c>
      <c r="K465" s="15"/>
      <c r="L465" s="15" t="s">
        <v>885</v>
      </c>
      <c r="M465" s="30">
        <v>18</v>
      </c>
      <c r="N465" s="16">
        <v>3000</v>
      </c>
      <c r="O465" s="16">
        <v>1293</v>
      </c>
      <c r="P465" s="77">
        <f t="shared" si="158"/>
        <v>0.6</v>
      </c>
      <c r="Q465" s="17">
        <v>2.0833333333333332E-2</v>
      </c>
      <c r="R465" s="17">
        <v>1.3888888888888888E-2</v>
      </c>
      <c r="S465" s="42" t="s">
        <v>1373</v>
      </c>
      <c r="T465" s="242" t="s">
        <v>24</v>
      </c>
      <c r="U465" s="10" t="str">
        <f t="shared" si="150"/>
        <v>C</v>
      </c>
      <c r="V465" s="11" t="str">
        <f>VLOOKUP(T465,Codes!A$9:B$52,2,FALSE)</f>
        <v>Produit monté à l'envers ou mal monté.</v>
      </c>
      <c r="W465" s="11"/>
      <c r="X465" s="11"/>
      <c r="Y465" s="11"/>
      <c r="Z465" s="11"/>
      <c r="AA465" s="81">
        <v>1</v>
      </c>
      <c r="AB465" s="37" t="str">
        <f t="shared" si="151"/>
        <v>faible</v>
      </c>
      <c r="AC465" s="37" t="str">
        <f t="shared" si="152"/>
        <v>faible</v>
      </c>
      <c r="AD465" s="37" t="str">
        <f t="shared" si="153"/>
        <v>Faible</v>
      </c>
      <c r="AE465" s="98" t="str">
        <f t="shared" si="154"/>
        <v>2</v>
      </c>
      <c r="AF465" s="261">
        <f t="shared" si="160"/>
        <v>1</v>
      </c>
      <c r="AG465" s="250" t="str">
        <f t="shared" si="159"/>
        <v>20161374464C5</v>
      </c>
      <c r="AH465" s="38" t="str">
        <f t="shared" si="162"/>
        <v>Action cloturée</v>
      </c>
      <c r="AI465" s="29"/>
      <c r="AJ465" s="18">
        <v>42412</v>
      </c>
      <c r="AK465" s="85" t="s">
        <v>396</v>
      </c>
      <c r="AL465" s="18">
        <v>42459</v>
      </c>
      <c r="AM465" s="103">
        <f t="shared" ref="AM465:AM528" si="163">IF(AL465&lt;&gt;0,NETWORKDAYS(B465,AL465),"")</f>
        <v>35</v>
      </c>
      <c r="AN465" s="115" t="str">
        <f t="shared" si="157"/>
        <v xml:space="preserve"> K </v>
      </c>
      <c r="AP465" s="31" t="e">
        <f>COUNTIF(#REF!,FALSE)</f>
        <v>#REF!</v>
      </c>
      <c r="AQ465">
        <f t="shared" si="161"/>
        <v>1</v>
      </c>
    </row>
    <row r="466" spans="1:63" ht="36">
      <c r="A466" s="13">
        <v>31</v>
      </c>
      <c r="B466" s="6">
        <v>42411</v>
      </c>
      <c r="C466" s="7">
        <f t="shared" si="148"/>
        <v>2</v>
      </c>
      <c r="D466" s="7">
        <f t="shared" si="149"/>
        <v>2016</v>
      </c>
      <c r="E466" s="92">
        <v>1371108</v>
      </c>
      <c r="F466" s="27">
        <v>42884</v>
      </c>
      <c r="G466" s="94">
        <v>151204</v>
      </c>
      <c r="H466" s="15" t="s">
        <v>1647</v>
      </c>
      <c r="I466" s="15" t="s">
        <v>276</v>
      </c>
      <c r="J466" s="14" t="s">
        <v>103</v>
      </c>
      <c r="K466" s="15"/>
      <c r="L466" s="15" t="s">
        <v>844</v>
      </c>
      <c r="M466" s="30">
        <v>20</v>
      </c>
      <c r="N466" s="16">
        <v>6160</v>
      </c>
      <c r="O466" s="16">
        <v>290</v>
      </c>
      <c r="P466" s="77">
        <f t="shared" si="158"/>
        <v>0.32467532467532467</v>
      </c>
      <c r="Q466" s="17">
        <v>2.0833333333333332E-2</v>
      </c>
      <c r="R466" s="17">
        <v>1.3888888888888888E-2</v>
      </c>
      <c r="S466" s="42" t="s">
        <v>1373</v>
      </c>
      <c r="T466" s="242" t="s">
        <v>24</v>
      </c>
      <c r="U466" s="10" t="str">
        <f t="shared" si="150"/>
        <v>C</v>
      </c>
      <c r="V466" s="11" t="str">
        <f>VLOOKUP(T466,Codes!A$9:B$52,2,FALSE)</f>
        <v>Produit monté à l'envers ou mal monté.</v>
      </c>
      <c r="W466" s="11"/>
      <c r="X466" s="11"/>
      <c r="Y466" s="11"/>
      <c r="Z466" s="11"/>
      <c r="AA466" s="81">
        <v>1</v>
      </c>
      <c r="AB466" s="37" t="str">
        <f t="shared" si="151"/>
        <v>faible</v>
      </c>
      <c r="AC466" s="37" t="str">
        <f t="shared" si="152"/>
        <v>faible</v>
      </c>
      <c r="AD466" s="37" t="str">
        <f t="shared" si="153"/>
        <v>Faible</v>
      </c>
      <c r="AE466" s="98" t="str">
        <f t="shared" si="154"/>
        <v>2</v>
      </c>
      <c r="AF466" s="261">
        <f t="shared" si="160"/>
        <v>1</v>
      </c>
      <c r="AG466" s="250" t="str">
        <f t="shared" si="159"/>
        <v>20161371108C5</v>
      </c>
      <c r="AH466" s="38" t="str">
        <f t="shared" si="162"/>
        <v>Action cloturée</v>
      </c>
      <c r="AI466" s="29"/>
      <c r="AJ466" s="18"/>
      <c r="AK466" s="85"/>
      <c r="AL466" s="18">
        <v>42459</v>
      </c>
      <c r="AM466" s="103">
        <f t="shared" si="163"/>
        <v>35</v>
      </c>
      <c r="AN466" s="115" t="str">
        <f t="shared" si="157"/>
        <v xml:space="preserve"> H </v>
      </c>
      <c r="AP466" s="31" t="e">
        <f>COUNTIF(#REF!,FALSE)</f>
        <v>#REF!</v>
      </c>
      <c r="AQ466">
        <f t="shared" si="161"/>
        <v>1</v>
      </c>
    </row>
    <row r="467" spans="1:63" ht="45">
      <c r="A467" s="13">
        <v>32</v>
      </c>
      <c r="B467" s="6">
        <v>42416</v>
      </c>
      <c r="C467" s="7">
        <f t="shared" si="148"/>
        <v>2</v>
      </c>
      <c r="D467" s="7">
        <f t="shared" si="149"/>
        <v>2016</v>
      </c>
      <c r="E467" s="92">
        <v>1058149</v>
      </c>
      <c r="F467" s="27">
        <v>40277</v>
      </c>
      <c r="G467" s="94">
        <v>42298</v>
      </c>
      <c r="H467" s="15" t="s">
        <v>94</v>
      </c>
      <c r="I467" s="15" t="s">
        <v>387</v>
      </c>
      <c r="J467" s="14" t="s">
        <v>90</v>
      </c>
      <c r="K467" s="15" t="s">
        <v>572</v>
      </c>
      <c r="L467" s="15" t="s">
        <v>1211</v>
      </c>
      <c r="M467" s="30">
        <v>1</v>
      </c>
      <c r="N467" s="16">
        <v>15000</v>
      </c>
      <c r="O467" s="16">
        <v>13500</v>
      </c>
      <c r="P467" s="77">
        <f t="shared" si="158"/>
        <v>6.6666666666666671E-3</v>
      </c>
      <c r="Q467" s="17">
        <v>3.4722222222222224E-2</v>
      </c>
      <c r="R467" s="17">
        <v>4.1666666666666664E-2</v>
      </c>
      <c r="S467" s="42" t="s">
        <v>1565</v>
      </c>
      <c r="T467" s="242" t="s">
        <v>25</v>
      </c>
      <c r="U467" s="10" t="str">
        <f t="shared" si="150"/>
        <v>C</v>
      </c>
      <c r="V467" s="11" t="str">
        <f>VLOOKUP(T467,Codes!A$9:B$52,2,FALSE)</f>
        <v>Mauvaise impression sur le produit</v>
      </c>
      <c r="W467" s="11"/>
      <c r="X467" s="11"/>
      <c r="Y467" s="11"/>
      <c r="Z467" s="11"/>
      <c r="AA467" s="81">
        <v>3</v>
      </c>
      <c r="AB467" s="37" t="str">
        <f t="shared" si="151"/>
        <v>fort</v>
      </c>
      <c r="AC467" s="37" t="str">
        <f t="shared" si="152"/>
        <v>faible</v>
      </c>
      <c r="AD467" s="37" t="str">
        <f t="shared" si="153"/>
        <v>Fort</v>
      </c>
      <c r="AE467" s="98" t="str">
        <f t="shared" si="154"/>
        <v>5</v>
      </c>
      <c r="AF467" s="261">
        <f t="shared" si="160"/>
        <v>1</v>
      </c>
      <c r="AG467" s="250" t="str">
        <f t="shared" si="159"/>
        <v>20161058149C9</v>
      </c>
      <c r="AH467" s="38" t="str">
        <f t="shared" si="162"/>
        <v>Action cloturée</v>
      </c>
      <c r="AI467" s="167"/>
      <c r="AJ467" s="18">
        <v>42416</v>
      </c>
      <c r="AK467" s="164" t="s">
        <v>1566</v>
      </c>
      <c r="AL467" s="18">
        <v>42424</v>
      </c>
      <c r="AM467" s="103">
        <f t="shared" si="163"/>
        <v>7</v>
      </c>
      <c r="AN467" s="115" t="str">
        <f t="shared" si="157"/>
        <v xml:space="preserve"> M </v>
      </c>
      <c r="AP467" s="31" t="e">
        <f>COUNTIF(#REF!,FALSE)</f>
        <v>#REF!</v>
      </c>
      <c r="AQ467">
        <f t="shared" si="161"/>
        <v>1</v>
      </c>
    </row>
    <row r="468" spans="1:63" ht="24">
      <c r="A468" s="13">
        <v>33</v>
      </c>
      <c r="B468" s="6">
        <v>42411</v>
      </c>
      <c r="C468" s="7">
        <f t="shared" ref="C468:C499" si="164">MONTH(B468)</f>
        <v>2</v>
      </c>
      <c r="D468" s="7">
        <f t="shared" ref="D468:D499" si="165">YEAR(B468)</f>
        <v>2016</v>
      </c>
      <c r="E468" s="92">
        <v>1058708</v>
      </c>
      <c r="F468" s="27">
        <v>43130</v>
      </c>
      <c r="G468" s="94">
        <v>44931</v>
      </c>
      <c r="H468" s="15" t="s">
        <v>1647</v>
      </c>
      <c r="I468" s="15" t="s">
        <v>23</v>
      </c>
      <c r="J468" s="14" t="s">
        <v>103</v>
      </c>
      <c r="K468" s="15" t="s">
        <v>1133</v>
      </c>
      <c r="L468" s="15" t="s">
        <v>1212</v>
      </c>
      <c r="M468" s="30">
        <v>10</v>
      </c>
      <c r="N468" s="16">
        <v>2080</v>
      </c>
      <c r="O468" s="16">
        <v>1174</v>
      </c>
      <c r="P468" s="77">
        <f t="shared" si="158"/>
        <v>0.48076923076923073</v>
      </c>
      <c r="Q468" s="17">
        <v>2.0833333333333332E-2</v>
      </c>
      <c r="R468" s="17">
        <v>2.0833333333333332E-2</v>
      </c>
      <c r="S468" s="42" t="s">
        <v>1212</v>
      </c>
      <c r="T468" s="242" t="s">
        <v>70</v>
      </c>
      <c r="U468" s="10" t="str">
        <f t="shared" ref="U468:U499" si="166">+LEFT(T468,1)</f>
        <v>A</v>
      </c>
      <c r="V468" s="11" t="str">
        <f>VLOOKUP(T468,Codes!A$9:B$52,2,FALSE)</f>
        <v>Mauvaise version du document</v>
      </c>
      <c r="W468" s="11"/>
      <c r="X468" s="11"/>
      <c r="Y468" s="11"/>
      <c r="Z468" s="11"/>
      <c r="AA468" s="81">
        <v>1</v>
      </c>
      <c r="AB468" s="37" t="str">
        <f t="shared" ref="AB468:AB499" si="167">IF((AA468)&lt;=2,"faible","fort")</f>
        <v>faible</v>
      </c>
      <c r="AC468" s="37" t="str">
        <f t="shared" ref="AC468:AC499" si="168">IF(($P468)&lt;=3,"faible","fort")</f>
        <v>faible</v>
      </c>
      <c r="AD468" s="37" t="str">
        <f t="shared" ref="AD468:AD499" si="169">IF(AND(AB468="Faible",AC468="Faible"),"Faible",IF(AND(AB468="Faible",AC468="Faible"),"Fort",IF(AND(AB468="Faible",AC468="Fort"),"Faible",IF(AND(AB468="Faible",AC468="Fort"),"Fort",IF(AND(AB468="Fort",AC468="Faible"),"Fort",IF(AND(AB468="Fort",AC468="Faible"),"Fort",IF(AND(AB468="Fort",AC468="Fort"),"Fort","Fort")))))))</f>
        <v>Faible</v>
      </c>
      <c r="AE468" s="98" t="str">
        <f t="shared" ref="AE468:AE499" si="170">IF(AD468="Faible", "2", IF(AD468="Fort","5"))</f>
        <v>2</v>
      </c>
      <c r="AF468" s="261">
        <f t="shared" si="160"/>
        <v>1</v>
      </c>
      <c r="AG468" s="250" t="str">
        <f t="shared" si="159"/>
        <v>20161058708A6</v>
      </c>
      <c r="AH468" s="38" t="str">
        <f t="shared" si="162"/>
        <v>Action cloturée</v>
      </c>
      <c r="AI468" s="29"/>
      <c r="AJ468" s="18">
        <v>42424</v>
      </c>
      <c r="AK468" s="85" t="s">
        <v>864</v>
      </c>
      <c r="AL468" s="18">
        <v>42459</v>
      </c>
      <c r="AM468" s="103">
        <f t="shared" si="163"/>
        <v>35</v>
      </c>
      <c r="AN468" s="115" t="str">
        <f t="shared" si="157"/>
        <v xml:space="preserve"> J </v>
      </c>
      <c r="AP468" s="31" t="e">
        <f>COUNTIF(#REF!,FALSE)</f>
        <v>#REF!</v>
      </c>
      <c r="AQ468">
        <f t="shared" si="161"/>
        <v>1</v>
      </c>
    </row>
    <row r="469" spans="1:63" ht="24">
      <c r="A469" s="13">
        <v>34</v>
      </c>
      <c r="B469" s="6">
        <v>42423</v>
      </c>
      <c r="C469" s="7">
        <f t="shared" si="164"/>
        <v>2</v>
      </c>
      <c r="D469" s="7">
        <f t="shared" si="165"/>
        <v>2016</v>
      </c>
      <c r="E469" s="92">
        <v>1446958</v>
      </c>
      <c r="F469" s="27">
        <v>43935</v>
      </c>
      <c r="G469" s="94">
        <v>45818</v>
      </c>
      <c r="H469" s="15" t="s">
        <v>1143</v>
      </c>
      <c r="I469" s="15" t="s">
        <v>23</v>
      </c>
      <c r="J469" s="14" t="s">
        <v>103</v>
      </c>
      <c r="K469" s="15"/>
      <c r="L469" s="15" t="s">
        <v>1214</v>
      </c>
      <c r="M469" s="30">
        <v>6022</v>
      </c>
      <c r="N469" s="16">
        <v>6022</v>
      </c>
      <c r="O469" s="16">
        <v>6022</v>
      </c>
      <c r="P469" s="77">
        <f t="shared" si="158"/>
        <v>1</v>
      </c>
      <c r="Q469" s="17">
        <v>1.3888888888888888E-2</v>
      </c>
      <c r="R469" s="17">
        <v>0.10416666666666667</v>
      </c>
      <c r="S469" s="42" t="s">
        <v>1215</v>
      </c>
      <c r="T469" s="242" t="s">
        <v>26</v>
      </c>
      <c r="U469" s="10" t="str">
        <f t="shared" si="166"/>
        <v>C</v>
      </c>
      <c r="V469" s="11" t="str">
        <f>VLOOKUP(T469,Codes!A$9:B$52,2,FALSE)</f>
        <v>Conditionnement inadapté</v>
      </c>
      <c r="W469" s="11"/>
      <c r="X469" s="11"/>
      <c r="Y469" s="11"/>
      <c r="Z469" s="11"/>
      <c r="AA469" s="81">
        <v>1</v>
      </c>
      <c r="AB469" s="37" t="str">
        <f t="shared" si="167"/>
        <v>faible</v>
      </c>
      <c r="AC469" s="37" t="str">
        <f t="shared" si="168"/>
        <v>faible</v>
      </c>
      <c r="AD469" s="37" t="str">
        <f t="shared" si="169"/>
        <v>Faible</v>
      </c>
      <c r="AE469" s="98" t="str">
        <f t="shared" si="170"/>
        <v>2</v>
      </c>
      <c r="AF469" s="261">
        <f t="shared" si="160"/>
        <v>2</v>
      </c>
      <c r="AG469" s="250" t="str">
        <f t="shared" si="159"/>
        <v>20161446958C8</v>
      </c>
      <c r="AH469" s="38" t="str">
        <f t="shared" si="162"/>
        <v>Action cloturée</v>
      </c>
      <c r="AI469" s="29"/>
      <c r="AJ469" s="18">
        <v>42426</v>
      </c>
      <c r="AK469" s="38"/>
      <c r="AL469" s="18">
        <v>42459</v>
      </c>
      <c r="AM469" s="103">
        <f t="shared" si="163"/>
        <v>27</v>
      </c>
      <c r="AN469" s="115" t="str">
        <f t="shared" si="157"/>
        <v xml:space="preserve"> L </v>
      </c>
      <c r="AP469" s="31" t="e">
        <f>COUNTIF(#REF!,FALSE)</f>
        <v>#REF!</v>
      </c>
      <c r="AQ469">
        <f t="shared" si="161"/>
        <v>2</v>
      </c>
    </row>
    <row r="470" spans="1:63" ht="24">
      <c r="A470" s="13">
        <v>35</v>
      </c>
      <c r="B470" s="6">
        <v>42423</v>
      </c>
      <c r="C470" s="7">
        <f t="shared" si="164"/>
        <v>2</v>
      </c>
      <c r="D470" s="7">
        <f t="shared" si="165"/>
        <v>2016</v>
      </c>
      <c r="E470" s="92">
        <v>1446959</v>
      </c>
      <c r="F470" s="27">
        <v>43935</v>
      </c>
      <c r="G470" s="94">
        <v>45818</v>
      </c>
      <c r="H470" s="15" t="s">
        <v>1143</v>
      </c>
      <c r="I470" s="15" t="s">
        <v>23</v>
      </c>
      <c r="J470" s="14" t="s">
        <v>103</v>
      </c>
      <c r="K470" s="15"/>
      <c r="L470" s="15" t="s">
        <v>1216</v>
      </c>
      <c r="M470" s="30">
        <v>4050</v>
      </c>
      <c r="N470" s="16">
        <v>4050</v>
      </c>
      <c r="O470" s="16">
        <v>4050</v>
      </c>
      <c r="P470" s="77">
        <f t="shared" si="158"/>
        <v>1</v>
      </c>
      <c r="Q470" s="17">
        <v>1.3888888888888888E-2</v>
      </c>
      <c r="R470" s="17">
        <v>1.3888888888888888E-2</v>
      </c>
      <c r="S470" s="42" t="s">
        <v>1215</v>
      </c>
      <c r="T470" s="242" t="s">
        <v>26</v>
      </c>
      <c r="U470" s="10" t="str">
        <f t="shared" si="166"/>
        <v>C</v>
      </c>
      <c r="V470" s="11" t="str">
        <f>VLOOKUP(T470,Codes!A$9:B$52,2,FALSE)</f>
        <v>Conditionnement inadapté</v>
      </c>
      <c r="W470" s="11"/>
      <c r="X470" s="11"/>
      <c r="Y470" s="11"/>
      <c r="Z470" s="11"/>
      <c r="AA470" s="81">
        <v>1</v>
      </c>
      <c r="AB470" s="37" t="str">
        <f t="shared" si="167"/>
        <v>faible</v>
      </c>
      <c r="AC470" s="37" t="str">
        <f t="shared" si="168"/>
        <v>faible</v>
      </c>
      <c r="AD470" s="37" t="str">
        <f t="shared" si="169"/>
        <v>Faible</v>
      </c>
      <c r="AE470" s="98" t="str">
        <f t="shared" si="170"/>
        <v>2</v>
      </c>
      <c r="AF470" s="261">
        <f t="shared" si="160"/>
        <v>2</v>
      </c>
      <c r="AG470" s="250" t="str">
        <f t="shared" si="159"/>
        <v>20161446959C8</v>
      </c>
      <c r="AH470" s="38" t="str">
        <f t="shared" si="162"/>
        <v>Action cloturée</v>
      </c>
      <c r="AI470" s="29"/>
      <c r="AJ470" s="18">
        <v>42426</v>
      </c>
      <c r="AK470" s="38"/>
      <c r="AL470" s="18">
        <v>42459</v>
      </c>
      <c r="AM470" s="103">
        <f t="shared" si="163"/>
        <v>27</v>
      </c>
      <c r="AN470" s="115" t="str">
        <f t="shared" si="157"/>
        <v xml:space="preserve"> L </v>
      </c>
      <c r="AP470" s="31" t="e">
        <f>COUNTIF(#REF!,FALSE)</f>
        <v>#REF!</v>
      </c>
      <c r="AQ470">
        <f t="shared" si="161"/>
        <v>2</v>
      </c>
    </row>
    <row r="471" spans="1:63" ht="36">
      <c r="A471" s="13">
        <v>36</v>
      </c>
      <c r="B471" s="6">
        <v>42424</v>
      </c>
      <c r="C471" s="7">
        <f t="shared" si="164"/>
        <v>2</v>
      </c>
      <c r="D471" s="7">
        <f t="shared" si="165"/>
        <v>2016</v>
      </c>
      <c r="E471" s="92">
        <v>1058702</v>
      </c>
      <c r="F471" s="27">
        <v>42548</v>
      </c>
      <c r="G471" s="94">
        <v>44155</v>
      </c>
      <c r="H471" s="15" t="s">
        <v>1647</v>
      </c>
      <c r="I471" s="15" t="s">
        <v>23</v>
      </c>
      <c r="J471" s="14" t="s">
        <v>103</v>
      </c>
      <c r="K471" s="15" t="s">
        <v>1133</v>
      </c>
      <c r="L471" s="15" t="s">
        <v>1217</v>
      </c>
      <c r="M471" s="30">
        <v>25</v>
      </c>
      <c r="N471" s="16">
        <v>9000</v>
      </c>
      <c r="O471" s="16">
        <v>368</v>
      </c>
      <c r="P471" s="77">
        <f t="shared" si="158"/>
        <v>1</v>
      </c>
      <c r="Q471" s="17">
        <v>2.0833333333333332E-2</v>
      </c>
      <c r="R471" s="17">
        <v>1.3888888888888888E-2</v>
      </c>
      <c r="S471" s="42" t="s">
        <v>1218</v>
      </c>
      <c r="T471" s="242" t="s">
        <v>72</v>
      </c>
      <c r="U471" s="10" t="str">
        <f t="shared" si="166"/>
        <v>B</v>
      </c>
      <c r="V471" s="11" t="str">
        <f>VLOOKUP(T471,Codes!A$9:B$52,2,FALSE)</f>
        <v>Plusieurs référence mélangées dans un même carton</v>
      </c>
      <c r="W471" s="11"/>
      <c r="X471" s="11"/>
      <c r="Y471" s="11"/>
      <c r="Z471" s="11"/>
      <c r="AA471" s="81">
        <v>1</v>
      </c>
      <c r="AB471" s="37" t="str">
        <f t="shared" si="167"/>
        <v>faible</v>
      </c>
      <c r="AC471" s="37" t="str">
        <f t="shared" si="168"/>
        <v>faible</v>
      </c>
      <c r="AD471" s="37" t="str">
        <f t="shared" si="169"/>
        <v>Faible</v>
      </c>
      <c r="AE471" s="98" t="str">
        <f t="shared" si="170"/>
        <v>2</v>
      </c>
      <c r="AF471" s="261">
        <f t="shared" si="160"/>
        <v>1</v>
      </c>
      <c r="AG471" s="250" t="str">
        <f t="shared" si="159"/>
        <v>20161058702B6</v>
      </c>
      <c r="AH471" s="38" t="str">
        <f t="shared" si="162"/>
        <v>Action cloturée</v>
      </c>
      <c r="AI471" s="29"/>
      <c r="AJ471" s="18">
        <v>42426</v>
      </c>
      <c r="AK471" s="38"/>
      <c r="AL471" s="18">
        <v>42459</v>
      </c>
      <c r="AM471" s="103">
        <f t="shared" si="163"/>
        <v>26</v>
      </c>
      <c r="AN471" s="115" t="str">
        <f t="shared" si="157"/>
        <v xml:space="preserve"> H </v>
      </c>
      <c r="AP471" s="31" t="e">
        <f>COUNTIF(#REF!,FALSE)</f>
        <v>#REF!</v>
      </c>
      <c r="AQ471">
        <f t="shared" si="161"/>
        <v>1</v>
      </c>
      <c r="AR471" s="230"/>
      <c r="AS471" s="230"/>
      <c r="AT471" s="230"/>
      <c r="AU471" s="230"/>
      <c r="AV471" s="230"/>
      <c r="AW471" s="230"/>
      <c r="AX471" s="230"/>
      <c r="AY471" s="230"/>
      <c r="AZ471" s="230"/>
      <c r="BA471" s="230"/>
      <c r="BB471" s="230"/>
      <c r="BC471" s="230"/>
      <c r="BD471" s="230"/>
      <c r="BE471" s="230"/>
      <c r="BF471" s="230"/>
      <c r="BG471" s="230"/>
      <c r="BH471" s="230"/>
      <c r="BI471" s="230"/>
      <c r="BJ471" s="230"/>
      <c r="BK471" s="230"/>
    </row>
    <row r="472" spans="1:63" s="230" customFormat="1" ht="72">
      <c r="A472" s="93">
        <v>37</v>
      </c>
      <c r="B472" s="208">
        <v>42424</v>
      </c>
      <c r="C472" s="209">
        <f t="shared" si="164"/>
        <v>2</v>
      </c>
      <c r="D472" s="209">
        <f t="shared" si="165"/>
        <v>2016</v>
      </c>
      <c r="E472" s="92">
        <v>1225071</v>
      </c>
      <c r="F472" s="211">
        <v>42899</v>
      </c>
      <c r="G472" s="212">
        <v>44555</v>
      </c>
      <c r="H472" s="213" t="s">
        <v>1138</v>
      </c>
      <c r="I472" s="213" t="s">
        <v>167</v>
      </c>
      <c r="J472" s="214" t="s">
        <v>103</v>
      </c>
      <c r="K472" s="213"/>
      <c r="L472" s="213" t="s">
        <v>1219</v>
      </c>
      <c r="M472" s="215">
        <v>45000</v>
      </c>
      <c r="N472" s="210">
        <v>270000</v>
      </c>
      <c r="O472" s="210">
        <v>183500</v>
      </c>
      <c r="P472" s="216">
        <f t="shared" si="158"/>
        <v>16.666666666666668</v>
      </c>
      <c r="Q472" s="217">
        <v>8.3333333333333329E-2</v>
      </c>
      <c r="R472" s="217">
        <v>4.1666666666666664E-2</v>
      </c>
      <c r="S472" s="218" t="s">
        <v>1220</v>
      </c>
      <c r="T472" s="242" t="s">
        <v>28</v>
      </c>
      <c r="U472" s="219" t="str">
        <f t="shared" si="166"/>
        <v>B</v>
      </c>
      <c r="V472" s="220" t="str">
        <f>VLOOKUP(T472,Codes!A$9:B$52,2,FALSE)</f>
        <v>Produit inadapté au processus</v>
      </c>
      <c r="W472" s="220"/>
      <c r="X472" s="220"/>
      <c r="Y472" s="220"/>
      <c r="Z472" s="220"/>
      <c r="AA472" s="221">
        <v>2</v>
      </c>
      <c r="AB472" s="222" t="str">
        <f>IF((AA472)&lt;=2,"faible","fort")</f>
        <v>faible</v>
      </c>
      <c r="AC472" s="222" t="str">
        <f t="shared" si="168"/>
        <v>fort</v>
      </c>
      <c r="AD472" s="222" t="str">
        <f t="shared" si="169"/>
        <v>Faible</v>
      </c>
      <c r="AE472" s="223" t="str">
        <f t="shared" si="170"/>
        <v>2</v>
      </c>
      <c r="AF472" s="261">
        <f t="shared" si="160"/>
        <v>2</v>
      </c>
      <c r="AG472" s="250" t="str">
        <f t="shared" si="159"/>
        <v>20161225071B2</v>
      </c>
      <c r="AH472" s="224" t="str">
        <f t="shared" si="162"/>
        <v>Action cloturée</v>
      </c>
      <c r="AI472" s="225"/>
      <c r="AJ472" s="226">
        <v>42426</v>
      </c>
      <c r="AK472" s="227" t="s">
        <v>1221</v>
      </c>
      <c r="AL472" s="226">
        <v>42459</v>
      </c>
      <c r="AM472" s="228">
        <f t="shared" si="163"/>
        <v>26</v>
      </c>
      <c r="AN472" s="229" t="str">
        <f t="shared" si="157"/>
        <v xml:space="preserve"> P </v>
      </c>
      <c r="AP472" s="31" t="e">
        <f>COUNTIF(#REF!,FALSE)</f>
        <v>#REF!</v>
      </c>
      <c r="AQ472">
        <f t="shared" si="161"/>
        <v>2</v>
      </c>
    </row>
    <row r="473" spans="1:63" s="230" customFormat="1" ht="36">
      <c r="A473" s="93">
        <v>38</v>
      </c>
      <c r="B473" s="208">
        <v>42424</v>
      </c>
      <c r="C473" s="209">
        <f t="shared" si="164"/>
        <v>2</v>
      </c>
      <c r="D473" s="209">
        <f t="shared" si="165"/>
        <v>2016</v>
      </c>
      <c r="E473" s="92">
        <v>1058278</v>
      </c>
      <c r="F473" s="211">
        <v>43206</v>
      </c>
      <c r="G473" s="212">
        <v>43660</v>
      </c>
      <c r="H473" s="213" t="s">
        <v>1647</v>
      </c>
      <c r="I473" s="213" t="s">
        <v>631</v>
      </c>
      <c r="J473" s="214" t="s">
        <v>103</v>
      </c>
      <c r="K473" s="213"/>
      <c r="L473" s="213" t="s">
        <v>841</v>
      </c>
      <c r="M473" s="215">
        <v>11</v>
      </c>
      <c r="N473" s="210">
        <v>24000</v>
      </c>
      <c r="O473" s="210">
        <v>10460</v>
      </c>
      <c r="P473" s="216">
        <f t="shared" si="158"/>
        <v>1</v>
      </c>
      <c r="Q473" s="217">
        <v>6.9444444444444441E-3</v>
      </c>
      <c r="R473" s="217">
        <v>1.3888888888888888E-2</v>
      </c>
      <c r="S473" s="218" t="s">
        <v>1222</v>
      </c>
      <c r="T473" s="242" t="s">
        <v>27</v>
      </c>
      <c r="U473" s="219" t="str">
        <f t="shared" si="166"/>
        <v>C</v>
      </c>
      <c r="V473" s="220" t="str">
        <f>VLOOKUP(T473,Codes!A$9:B$52,2,FALSE)</f>
        <v>Manque tout ou partie des documents.</v>
      </c>
      <c r="W473" s="220"/>
      <c r="X473" s="220"/>
      <c r="Y473" s="220"/>
      <c r="Z473" s="220"/>
      <c r="AA473" s="221">
        <v>1</v>
      </c>
      <c r="AB473" s="222" t="str">
        <f t="shared" si="167"/>
        <v>faible</v>
      </c>
      <c r="AC473" s="222" t="str">
        <f t="shared" si="168"/>
        <v>faible</v>
      </c>
      <c r="AD473" s="222" t="str">
        <f t="shared" si="169"/>
        <v>Faible</v>
      </c>
      <c r="AE473" s="223" t="str">
        <f t="shared" si="170"/>
        <v>2</v>
      </c>
      <c r="AF473" s="261">
        <f t="shared" si="160"/>
        <v>2</v>
      </c>
      <c r="AG473" s="250" t="str">
        <f t="shared" si="159"/>
        <v>20161058278C10</v>
      </c>
      <c r="AH473" s="224" t="str">
        <f t="shared" si="162"/>
        <v>Action cloturée</v>
      </c>
      <c r="AI473" s="225"/>
      <c r="AJ473" s="226">
        <v>42426</v>
      </c>
      <c r="AK473" s="227" t="s">
        <v>745</v>
      </c>
      <c r="AL473" s="226">
        <v>42459</v>
      </c>
      <c r="AM473" s="228">
        <f t="shared" si="163"/>
        <v>26</v>
      </c>
      <c r="AN473" s="229" t="str">
        <f t="shared" si="157"/>
        <v xml:space="preserve"> M </v>
      </c>
      <c r="AP473" s="31" t="e">
        <f>COUNTIF(#REF!,FALSE)</f>
        <v>#REF!</v>
      </c>
      <c r="AQ473">
        <f t="shared" si="161"/>
        <v>2</v>
      </c>
      <c r="AR473" s="239"/>
      <c r="AS473" s="239"/>
      <c r="AT473" s="239"/>
      <c r="AU473" s="239"/>
      <c r="AV473" s="239"/>
      <c r="AW473" s="239"/>
      <c r="AX473" s="239"/>
      <c r="AY473" s="239"/>
      <c r="AZ473" s="239"/>
      <c r="BA473" s="239"/>
      <c r="BB473" s="239"/>
      <c r="BC473" s="239"/>
      <c r="BD473" s="239"/>
      <c r="BE473" s="239"/>
      <c r="BF473" s="239"/>
      <c r="BG473" s="239"/>
      <c r="BH473" s="239"/>
      <c r="BI473" s="239"/>
      <c r="BJ473" s="239"/>
      <c r="BK473" s="239"/>
    </row>
    <row r="474" spans="1:63" s="239" customFormat="1" ht="49.15" customHeight="1">
      <c r="A474" s="13">
        <v>39</v>
      </c>
      <c r="B474" s="6">
        <v>42425</v>
      </c>
      <c r="C474" s="7">
        <f t="shared" si="164"/>
        <v>2</v>
      </c>
      <c r="D474" s="7">
        <f>YEAR(B474)</f>
        <v>2016</v>
      </c>
      <c r="E474" s="16">
        <v>1058556</v>
      </c>
      <c r="F474" s="27">
        <v>37679</v>
      </c>
      <c r="G474" s="94">
        <v>44657</v>
      </c>
      <c r="H474" s="15" t="s">
        <v>1143</v>
      </c>
      <c r="I474" s="15" t="s">
        <v>91</v>
      </c>
      <c r="J474" s="14" t="s">
        <v>90</v>
      </c>
      <c r="K474" s="15"/>
      <c r="L474" s="9" t="s">
        <v>179</v>
      </c>
      <c r="M474" s="30">
        <v>150000</v>
      </c>
      <c r="N474" s="16">
        <v>150000</v>
      </c>
      <c r="O474" s="16">
        <v>70000</v>
      </c>
      <c r="P474" s="77">
        <f t="shared" si="158"/>
        <v>1</v>
      </c>
      <c r="Q474" s="17">
        <v>1.3888888888888888E-2</v>
      </c>
      <c r="R474" s="17">
        <v>1.3888888888888888E-2</v>
      </c>
      <c r="S474" s="42" t="s">
        <v>1223</v>
      </c>
      <c r="T474" s="242" t="s">
        <v>598</v>
      </c>
      <c r="U474" s="10" t="str">
        <f t="shared" si="166"/>
        <v>C</v>
      </c>
      <c r="V474" s="11" t="str">
        <f>VLOOKUP(T474,Codes!A$9:B$52,2,FALSE)</f>
        <v>Mauvaise ou manque d'information sur la livraison</v>
      </c>
      <c r="W474" s="11"/>
      <c r="X474" s="11"/>
      <c r="Y474" s="11"/>
      <c r="Z474" s="11"/>
      <c r="AA474" s="81">
        <v>1</v>
      </c>
      <c r="AB474" s="37" t="str">
        <f t="shared" si="167"/>
        <v>faible</v>
      </c>
      <c r="AC474" s="37" t="str">
        <f t="shared" si="168"/>
        <v>faible</v>
      </c>
      <c r="AD474" s="37" t="str">
        <f t="shared" si="169"/>
        <v>Faible</v>
      </c>
      <c r="AE474" s="98" t="str">
        <f t="shared" si="170"/>
        <v>2</v>
      </c>
      <c r="AF474" s="261">
        <f t="shared" si="160"/>
        <v>1</v>
      </c>
      <c r="AG474" s="250" t="str">
        <f t="shared" si="159"/>
        <v>20161058556C14</v>
      </c>
      <c r="AH474" s="38" t="str">
        <f t="shared" si="162"/>
        <v>Action cloturée</v>
      </c>
      <c r="AI474" s="29"/>
      <c r="AJ474" s="18">
        <v>42426</v>
      </c>
      <c r="AK474" s="164" t="s">
        <v>1564</v>
      </c>
      <c r="AL474" s="18">
        <v>42459</v>
      </c>
      <c r="AM474" s="103">
        <f t="shared" si="163"/>
        <v>25</v>
      </c>
      <c r="AN474" s="238" t="str">
        <f t="shared" si="157"/>
        <v xml:space="preserve"> N </v>
      </c>
      <c r="AP474" s="31" t="e">
        <f>COUNTIF(#REF!,FALSE)</f>
        <v>#REF!</v>
      </c>
      <c r="AQ474">
        <f t="shared" si="161"/>
        <v>1</v>
      </c>
    </row>
    <row r="475" spans="1:63" s="239" customFormat="1" ht="36">
      <c r="A475" s="13">
        <v>40</v>
      </c>
      <c r="B475" s="6">
        <v>42429</v>
      </c>
      <c r="C475" s="7">
        <f t="shared" si="164"/>
        <v>2</v>
      </c>
      <c r="D475" s="7">
        <f t="shared" si="165"/>
        <v>2016</v>
      </c>
      <c r="E475" s="92">
        <v>1057639</v>
      </c>
      <c r="F475" s="27">
        <v>43482</v>
      </c>
      <c r="G475" s="94">
        <v>45827</v>
      </c>
      <c r="H475" s="15" t="s">
        <v>1647</v>
      </c>
      <c r="I475" s="15" t="s">
        <v>158</v>
      </c>
      <c r="J475" s="14" t="s">
        <v>90</v>
      </c>
      <c r="K475" s="15" t="s">
        <v>134</v>
      </c>
      <c r="L475" s="9" t="s">
        <v>291</v>
      </c>
      <c r="M475" s="30">
        <v>2400</v>
      </c>
      <c r="N475" s="16">
        <v>500000</v>
      </c>
      <c r="O475" s="16">
        <v>491500</v>
      </c>
      <c r="P475" s="77">
        <f t="shared" si="158"/>
        <v>0.48</v>
      </c>
      <c r="Q475" s="17">
        <v>6.25E-2</v>
      </c>
      <c r="R475" s="17">
        <v>1.3888888888888888E-2</v>
      </c>
      <c r="S475" s="42" t="s">
        <v>1224</v>
      </c>
      <c r="T475" s="242" t="s">
        <v>34</v>
      </c>
      <c r="U475" s="10" t="str">
        <f t="shared" si="166"/>
        <v>B</v>
      </c>
      <c r="V475" s="11" t="str">
        <f>VLOOKUP(T475,Codes!A$9:B$52,2,FALSE)</f>
        <v>Mauvaise qualité ou position des micro-perforations</v>
      </c>
      <c r="W475" s="11"/>
      <c r="X475" s="11"/>
      <c r="Y475" s="11"/>
      <c r="Z475" s="11"/>
      <c r="AA475" s="81">
        <v>1</v>
      </c>
      <c r="AB475" s="37" t="str">
        <f t="shared" si="167"/>
        <v>faible</v>
      </c>
      <c r="AC475" s="37" t="str">
        <f t="shared" si="168"/>
        <v>faible</v>
      </c>
      <c r="AD475" s="37" t="str">
        <f t="shared" si="169"/>
        <v>Faible</v>
      </c>
      <c r="AE475" s="98" t="str">
        <f t="shared" si="170"/>
        <v>2</v>
      </c>
      <c r="AF475" s="261">
        <f t="shared" si="160"/>
        <v>7</v>
      </c>
      <c r="AG475" s="250" t="str">
        <f t="shared" si="159"/>
        <v>20161057639B3</v>
      </c>
      <c r="AH475" s="38" t="str">
        <f t="shared" si="162"/>
        <v>Action cloturée</v>
      </c>
      <c r="AI475" s="29"/>
      <c r="AJ475" s="18">
        <v>42430</v>
      </c>
      <c r="AK475" s="85" t="s">
        <v>1563</v>
      </c>
      <c r="AL475" s="18">
        <v>42459</v>
      </c>
      <c r="AM475" s="103">
        <f t="shared" si="163"/>
        <v>23</v>
      </c>
      <c r="AN475" s="238" t="str">
        <f t="shared" si="157"/>
        <v xml:space="preserve"> P </v>
      </c>
      <c r="AP475" s="31" t="e">
        <f>COUNTIF(#REF!,FALSE)</f>
        <v>#REF!</v>
      </c>
      <c r="AQ475">
        <f t="shared" si="161"/>
        <v>7</v>
      </c>
      <c r="AR475"/>
      <c r="AS475"/>
      <c r="AT475"/>
      <c r="AU475"/>
      <c r="AV475"/>
      <c r="AW475"/>
      <c r="AX475"/>
      <c r="AY475"/>
      <c r="AZ475"/>
      <c r="BA475"/>
      <c r="BB475"/>
      <c r="BC475"/>
      <c r="BD475"/>
      <c r="BE475"/>
      <c r="BF475"/>
      <c r="BG475"/>
      <c r="BH475"/>
      <c r="BI475"/>
      <c r="BJ475"/>
      <c r="BK475"/>
    </row>
    <row r="476" spans="1:63" ht="33.75">
      <c r="A476" s="13">
        <v>41</v>
      </c>
      <c r="B476" s="6">
        <v>42430</v>
      </c>
      <c r="C476" s="7">
        <f t="shared" si="164"/>
        <v>3</v>
      </c>
      <c r="D476" s="7">
        <f t="shared" si="165"/>
        <v>2016</v>
      </c>
      <c r="E476" s="92">
        <v>1430630</v>
      </c>
      <c r="F476" s="27"/>
      <c r="G476" s="94"/>
      <c r="H476" s="15" t="s">
        <v>46</v>
      </c>
      <c r="I476" s="15" t="s">
        <v>1058</v>
      </c>
      <c r="J476" s="14" t="s">
        <v>90</v>
      </c>
      <c r="K476" s="15" t="s">
        <v>118</v>
      </c>
      <c r="L476" s="15" t="s">
        <v>1225</v>
      </c>
      <c r="M476" s="30">
        <v>48</v>
      </c>
      <c r="N476" s="16">
        <v>1062</v>
      </c>
      <c r="O476" s="16">
        <v>133813</v>
      </c>
      <c r="P476" s="77">
        <f t="shared" si="158"/>
        <v>4.5197740112994351</v>
      </c>
      <c r="Q476" s="17">
        <v>3.125E-2</v>
      </c>
      <c r="R476" s="17">
        <v>4.1666666666666664E-2</v>
      </c>
      <c r="S476" s="42" t="s">
        <v>1226</v>
      </c>
      <c r="T476" s="242" t="s">
        <v>415</v>
      </c>
      <c r="U476" s="10" t="str">
        <f t="shared" si="166"/>
        <v>A</v>
      </c>
      <c r="V476" s="11" t="str">
        <f>VLOOKUP(T476,Codes!A$9:B$52,2,FALSE)</f>
        <v>Défaut carte piste</v>
      </c>
      <c r="W476" s="11"/>
      <c r="X476" s="11"/>
      <c r="Y476" s="11"/>
      <c r="Z476" s="11"/>
      <c r="AA476" s="81">
        <v>2</v>
      </c>
      <c r="AB476" s="37" t="str">
        <f>IF((AA476)&lt;=3,"faible","fort")</f>
        <v>faible</v>
      </c>
      <c r="AC476" s="37" t="str">
        <f t="shared" si="168"/>
        <v>fort</v>
      </c>
      <c r="AD476" s="37" t="str">
        <f t="shared" si="169"/>
        <v>Faible</v>
      </c>
      <c r="AE476" s="98" t="str">
        <f t="shared" si="170"/>
        <v>2</v>
      </c>
      <c r="AF476" s="261">
        <f t="shared" si="160"/>
        <v>1</v>
      </c>
      <c r="AG476" s="250" t="str">
        <f t="shared" si="159"/>
        <v>20161430630A11</v>
      </c>
      <c r="AH476" s="38" t="str">
        <f t="shared" si="162"/>
        <v>Action cloturée</v>
      </c>
      <c r="AI476" s="29"/>
      <c r="AJ476" s="18">
        <v>42430</v>
      </c>
      <c r="AK476" s="85" t="s">
        <v>1227</v>
      </c>
      <c r="AL476" s="18">
        <v>42459</v>
      </c>
      <c r="AM476" s="103">
        <f t="shared" si="163"/>
        <v>22</v>
      </c>
      <c r="AN476" s="115" t="str">
        <f t="shared" si="157"/>
        <v xml:space="preserve"> N </v>
      </c>
      <c r="AP476" s="31" t="e">
        <f>COUNTIF(#REF!,FALSE)</f>
        <v>#REF!</v>
      </c>
      <c r="AQ476">
        <f t="shared" si="161"/>
        <v>1</v>
      </c>
    </row>
    <row r="477" spans="1:63" ht="48">
      <c r="A477" s="13">
        <v>42</v>
      </c>
      <c r="B477" s="6">
        <v>42430</v>
      </c>
      <c r="C477" s="7">
        <f t="shared" si="164"/>
        <v>3</v>
      </c>
      <c r="D477" s="7">
        <f t="shared" si="165"/>
        <v>2016</v>
      </c>
      <c r="E477" s="92">
        <v>1214094</v>
      </c>
      <c r="F477" s="27">
        <v>43258</v>
      </c>
      <c r="G477" s="94">
        <v>454498</v>
      </c>
      <c r="H477" s="15" t="s">
        <v>1138</v>
      </c>
      <c r="I477" s="15" t="s">
        <v>1229</v>
      </c>
      <c r="J477" s="14" t="s">
        <v>90</v>
      </c>
      <c r="K477" s="15" t="s">
        <v>765</v>
      </c>
      <c r="L477" s="15" t="s">
        <v>1228</v>
      </c>
      <c r="M477" s="30">
        <v>15500</v>
      </c>
      <c r="N477" s="16">
        <v>15500</v>
      </c>
      <c r="O477" s="16">
        <v>15500</v>
      </c>
      <c r="P477" s="77">
        <f t="shared" si="158"/>
        <v>1</v>
      </c>
      <c r="Q477" s="17">
        <v>1.3888888888888888E-2</v>
      </c>
      <c r="R477" s="17">
        <v>1.3888888888888888E-2</v>
      </c>
      <c r="S477" s="42" t="s">
        <v>1230</v>
      </c>
      <c r="T477" s="242" t="s">
        <v>66</v>
      </c>
      <c r="U477" s="10" t="str">
        <f t="shared" si="166"/>
        <v>B</v>
      </c>
      <c r="V477" s="11" t="str">
        <f>VLOOKUP(T477,Codes!A$9:B$52,2,FALSE)</f>
        <v>Mauvais étiquetage des cartons.</v>
      </c>
      <c r="W477" s="11"/>
      <c r="X477" s="11"/>
      <c r="Y477" s="11"/>
      <c r="Z477" s="11"/>
      <c r="AA477" s="81">
        <v>1</v>
      </c>
      <c r="AB477" s="37" t="str">
        <f t="shared" si="167"/>
        <v>faible</v>
      </c>
      <c r="AC477" s="37" t="str">
        <f t="shared" si="168"/>
        <v>faible</v>
      </c>
      <c r="AD477" s="37" t="str">
        <f t="shared" si="169"/>
        <v>Faible</v>
      </c>
      <c r="AE477" s="98" t="str">
        <f t="shared" si="170"/>
        <v>2</v>
      </c>
      <c r="AF477" s="261">
        <f t="shared" si="160"/>
        <v>1</v>
      </c>
      <c r="AG477" s="250" t="str">
        <f t="shared" si="159"/>
        <v>20161214094B4</v>
      </c>
      <c r="AH477" s="38" t="str">
        <f t="shared" si="162"/>
        <v>Action cloturée</v>
      </c>
      <c r="AI477" s="166" t="s">
        <v>1396</v>
      </c>
      <c r="AJ477" s="18">
        <v>42430</v>
      </c>
      <c r="AK477" s="85" t="s">
        <v>1252</v>
      </c>
      <c r="AL477" s="18">
        <v>42459</v>
      </c>
      <c r="AM477" s="103">
        <f t="shared" si="163"/>
        <v>22</v>
      </c>
      <c r="AN477" s="115" t="str">
        <f t="shared" si="157"/>
        <v xml:space="preserve"> M </v>
      </c>
      <c r="AP477" s="31" t="e">
        <f>COUNTIF(#REF!,FALSE)</f>
        <v>#REF!</v>
      </c>
      <c r="AQ477">
        <f t="shared" si="161"/>
        <v>1</v>
      </c>
    </row>
    <row r="478" spans="1:63" ht="36">
      <c r="A478" s="13">
        <v>43</v>
      </c>
      <c r="B478" s="6">
        <v>42428</v>
      </c>
      <c r="C478" s="7">
        <f t="shared" si="164"/>
        <v>2</v>
      </c>
      <c r="D478" s="7">
        <f t="shared" si="165"/>
        <v>2016</v>
      </c>
      <c r="E478" s="92">
        <v>1279180</v>
      </c>
      <c r="F478" s="27">
        <v>43884</v>
      </c>
      <c r="G478" s="94">
        <v>160217</v>
      </c>
      <c r="H478" s="15" t="s">
        <v>1143</v>
      </c>
      <c r="I478" s="15" t="s">
        <v>158</v>
      </c>
      <c r="J478" s="14" t="s">
        <v>103</v>
      </c>
      <c r="K478" s="15"/>
      <c r="L478" s="15" t="s">
        <v>1374</v>
      </c>
      <c r="M478" s="30">
        <v>1000</v>
      </c>
      <c r="N478" s="16">
        <v>1000</v>
      </c>
      <c r="O478" s="16">
        <v>1000</v>
      </c>
      <c r="P478" s="77">
        <f t="shared" si="158"/>
        <v>1</v>
      </c>
      <c r="Q478" s="17">
        <v>1.3888888888888888E-2</v>
      </c>
      <c r="R478" s="17">
        <v>1.3888888888888888E-2</v>
      </c>
      <c r="S478" s="42" t="s">
        <v>1232</v>
      </c>
      <c r="T478" s="242" t="s">
        <v>86</v>
      </c>
      <c r="U478" s="10" t="str">
        <f t="shared" si="166"/>
        <v>C</v>
      </c>
      <c r="V478" s="11" t="str">
        <f>VLOOKUP(T478,Codes!A$9:B$52,2,FALSE)</f>
        <v>Quantité livrée non conforme au document.</v>
      </c>
      <c r="W478" s="11"/>
      <c r="X478" s="11"/>
      <c r="Y478" s="11"/>
      <c r="Z478" s="11"/>
      <c r="AA478" s="81">
        <v>1</v>
      </c>
      <c r="AB478" s="37" t="str">
        <f t="shared" si="167"/>
        <v>faible</v>
      </c>
      <c r="AC478" s="37" t="str">
        <f t="shared" si="168"/>
        <v>faible</v>
      </c>
      <c r="AD478" s="37" t="str">
        <f t="shared" si="169"/>
        <v>Faible</v>
      </c>
      <c r="AE478" s="98" t="str">
        <f t="shared" si="170"/>
        <v>2</v>
      </c>
      <c r="AF478" s="261">
        <f t="shared" si="160"/>
        <v>1</v>
      </c>
      <c r="AG478" s="250" t="str">
        <f t="shared" si="159"/>
        <v>20161279180C11</v>
      </c>
      <c r="AH478" s="38" t="str">
        <f t="shared" si="162"/>
        <v>Action cloturée</v>
      </c>
      <c r="AI478" s="29"/>
      <c r="AJ478" s="18">
        <v>42430</v>
      </c>
      <c r="AK478" s="85" t="s">
        <v>864</v>
      </c>
      <c r="AL478" s="18">
        <v>42459</v>
      </c>
      <c r="AM478" s="103">
        <f t="shared" si="163"/>
        <v>23</v>
      </c>
      <c r="AN478" s="115" t="str">
        <f t="shared" si="157"/>
        <v xml:space="preserve"> J </v>
      </c>
      <c r="AP478" s="31" t="e">
        <f>COUNTIF(#REF!,FALSE)</f>
        <v>#REF!</v>
      </c>
      <c r="AQ478">
        <f t="shared" si="161"/>
        <v>1</v>
      </c>
    </row>
    <row r="479" spans="1:63" ht="36">
      <c r="A479" s="13">
        <v>44</v>
      </c>
      <c r="B479" s="6">
        <v>42428</v>
      </c>
      <c r="C479" s="7">
        <f t="shared" si="164"/>
        <v>2</v>
      </c>
      <c r="D479" s="7">
        <f t="shared" si="165"/>
        <v>2016</v>
      </c>
      <c r="E479" s="92">
        <v>1279181</v>
      </c>
      <c r="F479" s="27">
        <v>43884</v>
      </c>
      <c r="G479" s="94">
        <v>160217</v>
      </c>
      <c r="H479" s="15" t="s">
        <v>1143</v>
      </c>
      <c r="I479" s="15" t="s">
        <v>158</v>
      </c>
      <c r="J479" s="14" t="s">
        <v>103</v>
      </c>
      <c r="K479" s="15"/>
      <c r="L479" s="15" t="s">
        <v>1375</v>
      </c>
      <c r="M479" s="30">
        <v>1200</v>
      </c>
      <c r="N479" s="16">
        <v>1200</v>
      </c>
      <c r="O479" s="16">
        <v>1200</v>
      </c>
      <c r="P479" s="77">
        <f t="shared" si="158"/>
        <v>1</v>
      </c>
      <c r="Q479" s="17">
        <v>1.3888888888888888E-2</v>
      </c>
      <c r="R479" s="17">
        <v>1.3888888888888888E-2</v>
      </c>
      <c r="S479" s="42" t="s">
        <v>1232</v>
      </c>
      <c r="T479" s="242" t="s">
        <v>86</v>
      </c>
      <c r="U479" s="10" t="str">
        <f t="shared" si="166"/>
        <v>C</v>
      </c>
      <c r="V479" s="11" t="str">
        <f>VLOOKUP(T479,Codes!A$9:B$52,2,FALSE)</f>
        <v>Quantité livrée non conforme au document.</v>
      </c>
      <c r="W479" s="11"/>
      <c r="X479" s="11"/>
      <c r="Y479" s="11"/>
      <c r="Z479" s="11"/>
      <c r="AA479" s="81">
        <v>1</v>
      </c>
      <c r="AB479" s="37" t="str">
        <f t="shared" si="167"/>
        <v>faible</v>
      </c>
      <c r="AC479" s="37" t="str">
        <f t="shared" si="168"/>
        <v>faible</v>
      </c>
      <c r="AD479" s="37" t="str">
        <f t="shared" si="169"/>
        <v>Faible</v>
      </c>
      <c r="AE479" s="98" t="str">
        <f t="shared" si="170"/>
        <v>2</v>
      </c>
      <c r="AF479" s="261">
        <f t="shared" si="160"/>
        <v>2</v>
      </c>
      <c r="AG479" s="250" t="str">
        <f t="shared" si="159"/>
        <v>20161279181C11</v>
      </c>
      <c r="AH479" s="38" t="str">
        <f t="shared" si="162"/>
        <v>Action cloturée</v>
      </c>
      <c r="AI479" s="29"/>
      <c r="AJ479" s="18">
        <v>42430</v>
      </c>
      <c r="AK479" s="85" t="s">
        <v>864</v>
      </c>
      <c r="AL479" s="18">
        <v>42459</v>
      </c>
      <c r="AM479" s="103">
        <f t="shared" si="163"/>
        <v>23</v>
      </c>
      <c r="AN479" s="115" t="str">
        <f t="shared" si="157"/>
        <v xml:space="preserve"> J </v>
      </c>
      <c r="AP479" s="31" t="e">
        <f>COUNTIF(#REF!,FALSE)</f>
        <v>#REF!</v>
      </c>
      <c r="AQ479">
        <f t="shared" si="161"/>
        <v>2</v>
      </c>
    </row>
    <row r="480" spans="1:63" ht="36">
      <c r="A480" s="13">
        <v>45</v>
      </c>
      <c r="B480" s="6">
        <v>42428</v>
      </c>
      <c r="C480" s="7">
        <f t="shared" si="164"/>
        <v>2</v>
      </c>
      <c r="D480" s="7">
        <f t="shared" si="165"/>
        <v>2016</v>
      </c>
      <c r="E480" s="92">
        <v>1341008</v>
      </c>
      <c r="F480" s="27">
        <v>43884</v>
      </c>
      <c r="G480" s="94">
        <v>160217</v>
      </c>
      <c r="H480" s="15" t="s">
        <v>1143</v>
      </c>
      <c r="I480" s="15" t="s">
        <v>158</v>
      </c>
      <c r="J480" s="14" t="s">
        <v>103</v>
      </c>
      <c r="K480" s="15"/>
      <c r="L480" s="15" t="s">
        <v>1231</v>
      </c>
      <c r="M480" s="30">
        <v>300</v>
      </c>
      <c r="N480" s="16">
        <v>300</v>
      </c>
      <c r="O480" s="16">
        <v>300</v>
      </c>
      <c r="P480" s="77">
        <f t="shared" si="158"/>
        <v>1</v>
      </c>
      <c r="Q480" s="17">
        <v>1.3888888888888888E-2</v>
      </c>
      <c r="R480" s="17">
        <v>1.3888888888888888E-2</v>
      </c>
      <c r="S480" s="42" t="s">
        <v>1233</v>
      </c>
      <c r="T480" s="242" t="s">
        <v>86</v>
      </c>
      <c r="U480" s="10" t="str">
        <f t="shared" si="166"/>
        <v>C</v>
      </c>
      <c r="V480" s="11" t="str">
        <f>VLOOKUP(T480,Codes!A$9:B$52,2,FALSE)</f>
        <v>Quantité livrée non conforme au document.</v>
      </c>
      <c r="W480" s="11"/>
      <c r="X480" s="11"/>
      <c r="Y480" s="11"/>
      <c r="Z480" s="11"/>
      <c r="AA480" s="81">
        <v>1</v>
      </c>
      <c r="AB480" s="37" t="str">
        <f t="shared" si="167"/>
        <v>faible</v>
      </c>
      <c r="AC480" s="37" t="str">
        <f t="shared" si="168"/>
        <v>faible</v>
      </c>
      <c r="AD480" s="37" t="str">
        <f t="shared" si="169"/>
        <v>Faible</v>
      </c>
      <c r="AE480" s="98" t="str">
        <f t="shared" si="170"/>
        <v>2</v>
      </c>
      <c r="AF480" s="261">
        <f t="shared" si="160"/>
        <v>1</v>
      </c>
      <c r="AG480" s="250" t="str">
        <f t="shared" si="159"/>
        <v>20161341008C11</v>
      </c>
      <c r="AH480" s="38" t="str">
        <f t="shared" si="162"/>
        <v>Action cloturée</v>
      </c>
      <c r="AI480" s="29"/>
      <c r="AJ480" s="18">
        <v>42430</v>
      </c>
      <c r="AK480" s="85" t="s">
        <v>864</v>
      </c>
      <c r="AL480" s="18">
        <v>42459</v>
      </c>
      <c r="AM480" s="103">
        <f t="shared" si="163"/>
        <v>23</v>
      </c>
      <c r="AN480" s="115" t="str">
        <f t="shared" si="157"/>
        <v xml:space="preserve"> H </v>
      </c>
      <c r="AP480" s="31" t="e">
        <f>COUNTIF(#REF!,FALSE)</f>
        <v>#REF!</v>
      </c>
      <c r="AQ480">
        <f t="shared" si="161"/>
        <v>1</v>
      </c>
    </row>
    <row r="481" spans="1:43" ht="117.6" customHeight="1">
      <c r="A481" s="13">
        <v>46</v>
      </c>
      <c r="B481" s="6">
        <v>42432</v>
      </c>
      <c r="C481" s="7">
        <f t="shared" si="164"/>
        <v>3</v>
      </c>
      <c r="D481" s="7">
        <f t="shared" si="165"/>
        <v>2016</v>
      </c>
      <c r="E481" s="92">
        <v>1057639</v>
      </c>
      <c r="F481" s="27">
        <v>43482</v>
      </c>
      <c r="G481" s="94">
        <v>45827</v>
      </c>
      <c r="H481" s="15" t="s">
        <v>1647</v>
      </c>
      <c r="I481" s="15" t="s">
        <v>158</v>
      </c>
      <c r="J481" s="14" t="s">
        <v>90</v>
      </c>
      <c r="K481" s="15" t="s">
        <v>134</v>
      </c>
      <c r="L481" s="15" t="s">
        <v>291</v>
      </c>
      <c r="M481" s="30">
        <v>132</v>
      </c>
      <c r="N481" s="16">
        <v>500000</v>
      </c>
      <c r="O481" s="16">
        <v>482500</v>
      </c>
      <c r="P481" s="77">
        <f t="shared" si="158"/>
        <v>2.64E-2</v>
      </c>
      <c r="Q481" s="17">
        <v>2.0833333333333332E-2</v>
      </c>
      <c r="R481" s="17">
        <v>1.3888888888888888E-2</v>
      </c>
      <c r="S481" s="42" t="s">
        <v>1224</v>
      </c>
      <c r="T481" s="242" t="s">
        <v>34</v>
      </c>
      <c r="U481" s="10" t="str">
        <f t="shared" si="166"/>
        <v>B</v>
      </c>
      <c r="V481" s="11" t="str">
        <f>VLOOKUP(T481,Codes!A$9:B$52,2,FALSE)</f>
        <v>Mauvaise qualité ou position des micro-perforations</v>
      </c>
      <c r="W481" s="11"/>
      <c r="X481" s="11"/>
      <c r="Y481" s="11"/>
      <c r="Z481" s="11"/>
      <c r="AA481" s="81">
        <v>1</v>
      </c>
      <c r="AB481" s="37" t="str">
        <f t="shared" si="167"/>
        <v>faible</v>
      </c>
      <c r="AC481" s="37" t="str">
        <f t="shared" si="168"/>
        <v>faible</v>
      </c>
      <c r="AD481" s="37" t="str">
        <f t="shared" si="169"/>
        <v>Faible</v>
      </c>
      <c r="AE481" s="98" t="str">
        <f t="shared" si="170"/>
        <v>2</v>
      </c>
      <c r="AF481" s="261">
        <f t="shared" si="160"/>
        <v>7</v>
      </c>
      <c r="AG481" s="250" t="str">
        <f t="shared" si="159"/>
        <v>20161057639B3</v>
      </c>
      <c r="AH481" s="38" t="str">
        <f t="shared" si="162"/>
        <v>Action cloturée</v>
      </c>
      <c r="AI481" s="166" t="s">
        <v>1254</v>
      </c>
      <c r="AJ481" s="18">
        <v>42432</v>
      </c>
      <c r="AK481" s="165" t="s">
        <v>1282</v>
      </c>
      <c r="AL481" s="18">
        <v>42459</v>
      </c>
      <c r="AM481" s="103">
        <f t="shared" si="163"/>
        <v>20</v>
      </c>
      <c r="AN481" s="115" t="str">
        <f t="shared" si="157"/>
        <v xml:space="preserve"> P </v>
      </c>
      <c r="AP481" s="31" t="e">
        <f>COUNTIF(#REF!,FALSE)</f>
        <v>#REF!</v>
      </c>
      <c r="AQ481">
        <f t="shared" si="161"/>
        <v>7</v>
      </c>
    </row>
    <row r="482" spans="1:43" ht="135">
      <c r="A482" s="13">
        <v>47</v>
      </c>
      <c r="B482" s="6">
        <v>42432</v>
      </c>
      <c r="C482" s="7">
        <f t="shared" si="164"/>
        <v>3</v>
      </c>
      <c r="D482" s="7">
        <f t="shared" si="165"/>
        <v>2016</v>
      </c>
      <c r="E482" s="92">
        <v>1057639</v>
      </c>
      <c r="F482" s="27">
        <v>43482</v>
      </c>
      <c r="G482" s="94">
        <v>45827</v>
      </c>
      <c r="H482" s="15" t="s">
        <v>1647</v>
      </c>
      <c r="I482" s="15" t="s">
        <v>158</v>
      </c>
      <c r="J482" s="14" t="s">
        <v>90</v>
      </c>
      <c r="K482" s="15" t="s">
        <v>134</v>
      </c>
      <c r="L482" s="15" t="s">
        <v>291</v>
      </c>
      <c r="M482" s="30">
        <v>2104</v>
      </c>
      <c r="N482" s="16">
        <v>500000</v>
      </c>
      <c r="O482" s="16">
        <v>482500</v>
      </c>
      <c r="P482" s="77">
        <f t="shared" si="158"/>
        <v>0.42080000000000001</v>
      </c>
      <c r="Q482" s="17">
        <v>2.0833333333333332E-2</v>
      </c>
      <c r="R482" s="17">
        <v>1.3888888888888888E-2</v>
      </c>
      <c r="S482" s="42" t="s">
        <v>1224</v>
      </c>
      <c r="T482" s="242" t="s">
        <v>34</v>
      </c>
      <c r="U482" s="10" t="str">
        <f t="shared" si="166"/>
        <v>B</v>
      </c>
      <c r="V482" s="11" t="str">
        <f>VLOOKUP(T482,Codes!A$9:B$52,2,FALSE)</f>
        <v>Mauvaise qualité ou position des micro-perforations</v>
      </c>
      <c r="W482" s="11"/>
      <c r="X482" s="11"/>
      <c r="Y482" s="11"/>
      <c r="Z482" s="11"/>
      <c r="AA482" s="81">
        <v>1</v>
      </c>
      <c r="AB482" s="37" t="str">
        <f t="shared" si="167"/>
        <v>faible</v>
      </c>
      <c r="AC482" s="37" t="str">
        <f t="shared" si="168"/>
        <v>faible</v>
      </c>
      <c r="AD482" s="37" t="str">
        <f t="shared" si="169"/>
        <v>Faible</v>
      </c>
      <c r="AE482" s="98" t="str">
        <f t="shared" si="170"/>
        <v>2</v>
      </c>
      <c r="AF482" s="261">
        <f t="shared" si="160"/>
        <v>7</v>
      </c>
      <c r="AG482" s="250" t="str">
        <f t="shared" si="159"/>
        <v>20161057639B3</v>
      </c>
      <c r="AH482" s="38" t="str">
        <f t="shared" si="162"/>
        <v>Action cloturée</v>
      </c>
      <c r="AI482" s="166" t="s">
        <v>1254</v>
      </c>
      <c r="AJ482" s="18">
        <v>42432</v>
      </c>
      <c r="AK482" s="165" t="s">
        <v>1562</v>
      </c>
      <c r="AL482" s="18">
        <v>42459</v>
      </c>
      <c r="AM482" s="103">
        <f t="shared" si="163"/>
        <v>20</v>
      </c>
      <c r="AN482" s="115" t="str">
        <f t="shared" si="157"/>
        <v xml:space="preserve"> P </v>
      </c>
      <c r="AP482" s="31" t="e">
        <f>COUNTIF(#REF!,FALSE)</f>
        <v>#REF!</v>
      </c>
      <c r="AQ482">
        <f t="shared" si="161"/>
        <v>7</v>
      </c>
    </row>
    <row r="483" spans="1:43" ht="24">
      <c r="A483" s="13">
        <v>48</v>
      </c>
      <c r="B483" s="6">
        <v>42430</v>
      </c>
      <c r="C483" s="7">
        <f t="shared" si="164"/>
        <v>3</v>
      </c>
      <c r="D483" s="7">
        <f t="shared" si="165"/>
        <v>2016</v>
      </c>
      <c r="E483" s="92">
        <v>1288482</v>
      </c>
      <c r="F483" s="27">
        <v>44019</v>
      </c>
      <c r="G483" s="94">
        <v>45903</v>
      </c>
      <c r="H483" s="15" t="s">
        <v>1143</v>
      </c>
      <c r="I483" s="15" t="s">
        <v>1245</v>
      </c>
      <c r="J483" s="14" t="s">
        <v>103</v>
      </c>
      <c r="K483" s="15"/>
      <c r="L483" s="15" t="s">
        <v>1234</v>
      </c>
      <c r="M483" s="30">
        <v>30000</v>
      </c>
      <c r="N483" s="16">
        <v>30000</v>
      </c>
      <c r="O483" s="16">
        <v>30000</v>
      </c>
      <c r="P483" s="77">
        <f t="shared" si="158"/>
        <v>1</v>
      </c>
      <c r="Q483" s="17">
        <v>1.3888888888888888E-2</v>
      </c>
      <c r="R483" s="17">
        <v>1.3888888888888888E-2</v>
      </c>
      <c r="S483" s="42" t="s">
        <v>1235</v>
      </c>
      <c r="T483" s="242" t="s">
        <v>66</v>
      </c>
      <c r="U483" s="10" t="str">
        <f t="shared" si="166"/>
        <v>B</v>
      </c>
      <c r="V483" s="11" t="str">
        <f>VLOOKUP(T483,Codes!A$9:B$52,2,FALSE)</f>
        <v>Mauvais étiquetage des cartons.</v>
      </c>
      <c r="W483" s="11"/>
      <c r="X483" s="11"/>
      <c r="Y483" s="11"/>
      <c r="Z483" s="11"/>
      <c r="AA483" s="81">
        <v>1</v>
      </c>
      <c r="AB483" s="37" t="str">
        <f t="shared" si="167"/>
        <v>faible</v>
      </c>
      <c r="AC483" s="37" t="str">
        <f t="shared" si="168"/>
        <v>faible</v>
      </c>
      <c r="AD483" s="37" t="str">
        <f t="shared" si="169"/>
        <v>Faible</v>
      </c>
      <c r="AE483" s="98" t="str">
        <f t="shared" si="170"/>
        <v>2</v>
      </c>
      <c r="AF483" s="261">
        <f t="shared" si="160"/>
        <v>1</v>
      </c>
      <c r="AG483" s="250" t="str">
        <f t="shared" si="159"/>
        <v>20161288482B4</v>
      </c>
      <c r="AH483" s="38" t="str">
        <f t="shared" si="162"/>
        <v>Action cloturée</v>
      </c>
      <c r="AI483" s="29"/>
      <c r="AJ483" s="18">
        <v>42432</v>
      </c>
      <c r="AK483" s="85" t="s">
        <v>864</v>
      </c>
      <c r="AL483" s="18">
        <v>42459</v>
      </c>
      <c r="AM483" s="103">
        <f t="shared" si="163"/>
        <v>22</v>
      </c>
      <c r="AN483" s="115" t="str">
        <f t="shared" si="157"/>
        <v xml:space="preserve"> M </v>
      </c>
      <c r="AP483" s="31" t="e">
        <f>COUNTIF(#REF!,FALSE)</f>
        <v>#REF!</v>
      </c>
      <c r="AQ483">
        <f t="shared" si="161"/>
        <v>1</v>
      </c>
    </row>
    <row r="484" spans="1:43" ht="48">
      <c r="A484" s="13">
        <v>49</v>
      </c>
      <c r="B484" s="6">
        <v>42433</v>
      </c>
      <c r="C484" s="7">
        <f t="shared" si="164"/>
        <v>3</v>
      </c>
      <c r="D484" s="7">
        <f t="shared" si="165"/>
        <v>2016</v>
      </c>
      <c r="E484" s="92">
        <v>1225071</v>
      </c>
      <c r="F484" s="27">
        <v>42899</v>
      </c>
      <c r="G484" s="94">
        <v>44555</v>
      </c>
      <c r="H484" s="15" t="s">
        <v>1647</v>
      </c>
      <c r="I484" s="15" t="s">
        <v>167</v>
      </c>
      <c r="J484" s="14" t="s">
        <v>103</v>
      </c>
      <c r="K484" s="15"/>
      <c r="L484" s="15" t="s">
        <v>1236</v>
      </c>
      <c r="M484" s="30">
        <v>8000</v>
      </c>
      <c r="N484" s="16">
        <v>270000</v>
      </c>
      <c r="O484" s="16">
        <v>183500</v>
      </c>
      <c r="P484" s="77">
        <f t="shared" ref="P484:P515" si="171">IF(OR($T484="b4",$T484="b6",$T484="c8",$T484="c11",$T484="c10",$T484="c7",$T484="c12",$T484="c14"),1,($M484/($N484/100)))</f>
        <v>2.9629629629629628</v>
      </c>
      <c r="Q484" s="17">
        <v>0.125</v>
      </c>
      <c r="R484" s="17">
        <v>1.3888888888888888E-2</v>
      </c>
      <c r="S484" s="42" t="s">
        <v>1550</v>
      </c>
      <c r="T484" s="242" t="s">
        <v>28</v>
      </c>
      <c r="U484" s="10" t="str">
        <f t="shared" si="166"/>
        <v>B</v>
      </c>
      <c r="V484" s="11" t="str">
        <f>VLOOKUP(T484,Codes!A$9:B$52,2,FALSE)</f>
        <v>Produit inadapté au processus</v>
      </c>
      <c r="W484" s="11"/>
      <c r="X484" s="11"/>
      <c r="Y484" s="11"/>
      <c r="Z484" s="11"/>
      <c r="AA484" s="81">
        <v>1</v>
      </c>
      <c r="AB484" s="37" t="str">
        <f t="shared" si="167"/>
        <v>faible</v>
      </c>
      <c r="AC484" s="37" t="str">
        <f t="shared" si="168"/>
        <v>faible</v>
      </c>
      <c r="AD484" s="37" t="str">
        <f t="shared" si="169"/>
        <v>Faible</v>
      </c>
      <c r="AE484" s="98" t="str">
        <f t="shared" si="170"/>
        <v>2</v>
      </c>
      <c r="AF484" s="261">
        <f t="shared" si="160"/>
        <v>2</v>
      </c>
      <c r="AG484" s="250" t="str">
        <f t="shared" si="159"/>
        <v>20161225071B2</v>
      </c>
      <c r="AH484" s="38" t="str">
        <f t="shared" si="162"/>
        <v/>
      </c>
      <c r="AI484" s="29"/>
      <c r="AJ484" s="18">
        <v>42433</v>
      </c>
      <c r="AK484" s="85" t="s">
        <v>1237</v>
      </c>
      <c r="AL484" s="18"/>
      <c r="AM484" s="103" t="str">
        <f t="shared" si="163"/>
        <v/>
      </c>
      <c r="AN484" s="115" t="str">
        <f t="shared" si="157"/>
        <v xml:space="preserve"> P </v>
      </c>
      <c r="AP484" s="31" t="e">
        <f>COUNTIF(#REF!,FALSE)</f>
        <v>#REF!</v>
      </c>
      <c r="AQ484">
        <f t="shared" si="161"/>
        <v>2</v>
      </c>
    </row>
    <row r="485" spans="1:43" ht="67.5">
      <c r="A485" s="13">
        <v>50</v>
      </c>
      <c r="B485" s="6">
        <v>42433</v>
      </c>
      <c r="C485" s="7">
        <f t="shared" si="164"/>
        <v>3</v>
      </c>
      <c r="D485" s="7">
        <f t="shared" si="165"/>
        <v>2016</v>
      </c>
      <c r="E485" s="92">
        <v>1057639</v>
      </c>
      <c r="F485" s="27">
        <v>43482</v>
      </c>
      <c r="G485" s="94">
        <v>45827</v>
      </c>
      <c r="H485" s="15" t="s">
        <v>1647</v>
      </c>
      <c r="I485" s="15" t="s">
        <v>158</v>
      </c>
      <c r="J485" s="14" t="s">
        <v>90</v>
      </c>
      <c r="K485" s="15" t="s">
        <v>134</v>
      </c>
      <c r="L485" s="15" t="s">
        <v>291</v>
      </c>
      <c r="M485" s="30">
        <v>600</v>
      </c>
      <c r="N485" s="16">
        <v>500000</v>
      </c>
      <c r="O485" s="16">
        <v>482500</v>
      </c>
      <c r="P485" s="77">
        <f t="shared" si="171"/>
        <v>0.12</v>
      </c>
      <c r="Q485" s="17">
        <v>2.0833333333333332E-2</v>
      </c>
      <c r="R485" s="17">
        <v>1.3888888888888888E-2</v>
      </c>
      <c r="S485" s="42" t="s">
        <v>1238</v>
      </c>
      <c r="T485" s="242" t="s">
        <v>34</v>
      </c>
      <c r="U485" s="10" t="str">
        <f t="shared" si="166"/>
        <v>B</v>
      </c>
      <c r="V485" s="11" t="str">
        <f>VLOOKUP(T485,Codes!A$9:B$52,2,FALSE)</f>
        <v>Mauvaise qualité ou position des micro-perforations</v>
      </c>
      <c r="W485" s="11"/>
      <c r="X485" s="11"/>
      <c r="Y485" s="11"/>
      <c r="Z485" s="11"/>
      <c r="AA485" s="81">
        <v>1</v>
      </c>
      <c r="AB485" s="37" t="str">
        <f t="shared" si="167"/>
        <v>faible</v>
      </c>
      <c r="AC485" s="37" t="str">
        <f t="shared" si="168"/>
        <v>faible</v>
      </c>
      <c r="AD485" s="37" t="str">
        <f t="shared" si="169"/>
        <v>Faible</v>
      </c>
      <c r="AE485" s="98" t="str">
        <f t="shared" si="170"/>
        <v>2</v>
      </c>
      <c r="AF485" s="261">
        <f t="shared" si="160"/>
        <v>7</v>
      </c>
      <c r="AG485" s="250" t="str">
        <f t="shared" si="159"/>
        <v>20161057639B3</v>
      </c>
      <c r="AH485" s="38" t="str">
        <f t="shared" si="162"/>
        <v/>
      </c>
      <c r="AI485" s="166" t="s">
        <v>1254</v>
      </c>
      <c r="AJ485" s="18">
        <v>42433</v>
      </c>
      <c r="AK485" s="85" t="s">
        <v>1255</v>
      </c>
      <c r="AL485" s="18"/>
      <c r="AM485" s="103" t="str">
        <f t="shared" si="163"/>
        <v/>
      </c>
      <c r="AN485" s="115" t="str">
        <f t="shared" si="157"/>
        <v xml:space="preserve"> P </v>
      </c>
      <c r="AP485" s="31" t="e">
        <f>COUNTIF(#REF!,FALSE)</f>
        <v>#REF!</v>
      </c>
      <c r="AQ485">
        <f t="shared" si="161"/>
        <v>7</v>
      </c>
    </row>
    <row r="486" spans="1:43" ht="24">
      <c r="A486" s="13">
        <v>51</v>
      </c>
      <c r="B486" s="6">
        <v>42438</v>
      </c>
      <c r="C486" s="7">
        <f t="shared" si="164"/>
        <v>3</v>
      </c>
      <c r="D486" s="7">
        <f t="shared" si="165"/>
        <v>2016</v>
      </c>
      <c r="E486" s="92">
        <v>1058702</v>
      </c>
      <c r="F486" s="27">
        <v>39023</v>
      </c>
      <c r="G486" s="94">
        <v>40520</v>
      </c>
      <c r="H486" s="15" t="s">
        <v>1647</v>
      </c>
      <c r="I486" s="15" t="s">
        <v>23</v>
      </c>
      <c r="J486" s="14" t="s">
        <v>103</v>
      </c>
      <c r="K486" s="9" t="s">
        <v>1133</v>
      </c>
      <c r="L486" s="9" t="s">
        <v>138</v>
      </c>
      <c r="M486" s="30">
        <v>500</v>
      </c>
      <c r="N486" s="16">
        <v>9120</v>
      </c>
      <c r="O486" s="16">
        <v>39910</v>
      </c>
      <c r="P486" s="77">
        <f t="shared" si="171"/>
        <v>5.4824561403508767</v>
      </c>
      <c r="Q486" s="17">
        <v>6.9444444444444441E-3</v>
      </c>
      <c r="R486" s="17">
        <v>1.3888888888888888E-2</v>
      </c>
      <c r="S486" s="42" t="s">
        <v>1239</v>
      </c>
      <c r="T486" s="242" t="s">
        <v>28</v>
      </c>
      <c r="U486" s="10" t="str">
        <f t="shared" si="166"/>
        <v>B</v>
      </c>
      <c r="V486" s="11" t="str">
        <f>VLOOKUP(T486,Codes!A$9:B$52,2,FALSE)</f>
        <v>Produit inadapté au processus</v>
      </c>
      <c r="W486" s="11"/>
      <c r="X486" s="11"/>
      <c r="Y486" s="11"/>
      <c r="Z486" s="11"/>
      <c r="AA486" s="81">
        <v>2</v>
      </c>
      <c r="AB486" s="37" t="str">
        <f t="shared" si="167"/>
        <v>faible</v>
      </c>
      <c r="AC486" s="37" t="str">
        <f t="shared" si="168"/>
        <v>fort</v>
      </c>
      <c r="AD486" s="37" t="str">
        <f t="shared" si="169"/>
        <v>Faible</v>
      </c>
      <c r="AE486" s="98" t="str">
        <f t="shared" si="170"/>
        <v>2</v>
      </c>
      <c r="AF486" s="261">
        <f t="shared" si="160"/>
        <v>1</v>
      </c>
      <c r="AG486" s="250" t="str">
        <f t="shared" si="159"/>
        <v>20161058702B2</v>
      </c>
      <c r="AH486" s="38" t="str">
        <f t="shared" si="162"/>
        <v/>
      </c>
      <c r="AI486" s="38"/>
      <c r="AJ486" s="18" t="s">
        <v>1244</v>
      </c>
      <c r="AK486" s="85" t="s">
        <v>1240</v>
      </c>
      <c r="AL486" s="18"/>
      <c r="AM486" s="103" t="str">
        <f t="shared" si="163"/>
        <v/>
      </c>
      <c r="AN486" s="115" t="str">
        <f t="shared" si="157"/>
        <v xml:space="preserve"> N </v>
      </c>
      <c r="AP486" s="31" t="e">
        <f>COUNTIF(#REF!,FALSE)</f>
        <v>#REF!</v>
      </c>
      <c r="AQ486">
        <f t="shared" si="161"/>
        <v>1</v>
      </c>
    </row>
    <row r="487" spans="1:43" ht="33" customHeight="1">
      <c r="A487" s="13">
        <v>52</v>
      </c>
      <c r="B487" s="6">
        <v>42439</v>
      </c>
      <c r="C487" s="7">
        <f t="shared" si="164"/>
        <v>3</v>
      </c>
      <c r="D487" s="7">
        <f t="shared" si="165"/>
        <v>2016</v>
      </c>
      <c r="E487" s="92">
        <v>1059585</v>
      </c>
      <c r="F487" s="27">
        <v>43861</v>
      </c>
      <c r="G487" s="94">
        <v>36646</v>
      </c>
      <c r="H487" s="15" t="s">
        <v>46</v>
      </c>
      <c r="I487" s="15" t="s">
        <v>1242</v>
      </c>
      <c r="J487" s="14" t="s">
        <v>90</v>
      </c>
      <c r="K487" s="15" t="s">
        <v>812</v>
      </c>
      <c r="L487" s="15" t="s">
        <v>1243</v>
      </c>
      <c r="M487" s="30">
        <v>8</v>
      </c>
      <c r="N487" s="16">
        <v>13500</v>
      </c>
      <c r="O487" s="16">
        <v>17629</v>
      </c>
      <c r="P487" s="77">
        <f t="shared" si="171"/>
        <v>5.9259259259259262E-2</v>
      </c>
      <c r="Q487" s="17">
        <v>6.9444444444444441E-3</v>
      </c>
      <c r="R487" s="17">
        <v>1.3888888888888888E-2</v>
      </c>
      <c r="S487" s="42" t="s">
        <v>1241</v>
      </c>
      <c r="T487" s="242" t="s">
        <v>121</v>
      </c>
      <c r="U487" s="10" t="str">
        <f t="shared" si="166"/>
        <v>A</v>
      </c>
      <c r="V487" s="11" t="str">
        <f>VLOOKUP(T487,Codes!A$9:B$52,2,FALSE)</f>
        <v>Défaut carte préperso</v>
      </c>
      <c r="W487" s="11"/>
      <c r="X487" s="11"/>
      <c r="Y487" s="11"/>
      <c r="Z487" s="11"/>
      <c r="AA487" s="81">
        <v>1</v>
      </c>
      <c r="AB487" s="37" t="str">
        <f t="shared" si="167"/>
        <v>faible</v>
      </c>
      <c r="AC487" s="37" t="str">
        <f t="shared" si="168"/>
        <v>faible</v>
      </c>
      <c r="AD487" s="37" t="str">
        <f t="shared" si="169"/>
        <v>Faible</v>
      </c>
      <c r="AE487" s="98" t="str">
        <f t="shared" si="170"/>
        <v>2</v>
      </c>
      <c r="AF487" s="261">
        <f t="shared" si="160"/>
        <v>1</v>
      </c>
      <c r="AG487" s="250" t="str">
        <f t="shared" si="159"/>
        <v>20161059585A9</v>
      </c>
      <c r="AH487" s="38" t="str">
        <f t="shared" si="162"/>
        <v>Action cloturée</v>
      </c>
      <c r="AI487" s="168" t="s">
        <v>1253</v>
      </c>
      <c r="AJ487" s="18">
        <v>42439</v>
      </c>
      <c r="AK487" s="85" t="s">
        <v>1719</v>
      </c>
      <c r="AL487" s="18">
        <v>42536</v>
      </c>
      <c r="AM487" s="103">
        <f t="shared" si="163"/>
        <v>70</v>
      </c>
      <c r="AN487" s="115" t="str">
        <f t="shared" si="157"/>
        <v xml:space="preserve"> M </v>
      </c>
      <c r="AP487" s="31" t="e">
        <f>COUNTIF(#REF!,FALSE)</f>
        <v>#REF!</v>
      </c>
      <c r="AQ487">
        <f t="shared" si="161"/>
        <v>1</v>
      </c>
    </row>
    <row r="488" spans="1:43" ht="54.6" customHeight="1">
      <c r="A488" s="13">
        <v>53</v>
      </c>
      <c r="B488" s="6">
        <v>42440</v>
      </c>
      <c r="C488" s="7">
        <f t="shared" si="164"/>
        <v>3</v>
      </c>
      <c r="D488" s="7">
        <f t="shared" si="165"/>
        <v>2016</v>
      </c>
      <c r="E488" s="92">
        <v>1395819</v>
      </c>
      <c r="F488" s="27">
        <v>43569</v>
      </c>
      <c r="G488" s="94">
        <v>72489</v>
      </c>
      <c r="H488" s="15" t="s">
        <v>46</v>
      </c>
      <c r="I488" s="15" t="s">
        <v>1245</v>
      </c>
      <c r="J488" s="14" t="s">
        <v>90</v>
      </c>
      <c r="K488" s="15" t="s">
        <v>118</v>
      </c>
      <c r="L488" s="15" t="s">
        <v>1246</v>
      </c>
      <c r="M488" s="30">
        <v>1</v>
      </c>
      <c r="N488" s="16">
        <v>3107</v>
      </c>
      <c r="O488" s="16">
        <v>3107</v>
      </c>
      <c r="P488" s="77">
        <f t="shared" si="171"/>
        <v>3.2185387833923398E-2</v>
      </c>
      <c r="Q488" s="17">
        <v>6.9444444444444441E-3</v>
      </c>
      <c r="R488" s="17">
        <v>1.3888888888888888E-2</v>
      </c>
      <c r="S488" s="42" t="s">
        <v>1247</v>
      </c>
      <c r="T488" s="242" t="s">
        <v>121</v>
      </c>
      <c r="U488" s="10" t="str">
        <f t="shared" si="166"/>
        <v>A</v>
      </c>
      <c r="V488" s="11" t="str">
        <f>VLOOKUP(T488,Codes!A$9:B$52,2,FALSE)</f>
        <v>Défaut carte préperso</v>
      </c>
      <c r="W488" s="11"/>
      <c r="X488" s="11"/>
      <c r="Y488" s="11"/>
      <c r="Z488" s="11"/>
      <c r="AA488" s="81">
        <v>1</v>
      </c>
      <c r="AB488" s="37" t="str">
        <f t="shared" si="167"/>
        <v>faible</v>
      </c>
      <c r="AC488" s="37" t="str">
        <f t="shared" si="168"/>
        <v>faible</v>
      </c>
      <c r="AD488" s="37" t="str">
        <f t="shared" si="169"/>
        <v>Faible</v>
      </c>
      <c r="AE488" s="98" t="str">
        <f t="shared" si="170"/>
        <v>2</v>
      </c>
      <c r="AF488" s="261">
        <f t="shared" si="160"/>
        <v>1</v>
      </c>
      <c r="AG488" s="250" t="str">
        <f t="shared" si="159"/>
        <v>20161395819A9</v>
      </c>
      <c r="AH488" s="38" t="str">
        <f t="shared" si="162"/>
        <v/>
      </c>
      <c r="AI488" s="38"/>
      <c r="AJ488" s="18">
        <v>42440</v>
      </c>
      <c r="AK488" s="163" t="s">
        <v>1721</v>
      </c>
      <c r="AL488" s="18"/>
      <c r="AM488" s="103" t="str">
        <f t="shared" si="163"/>
        <v/>
      </c>
      <c r="AN488" s="115" t="str">
        <f t="shared" si="157"/>
        <v xml:space="preserve"> K </v>
      </c>
      <c r="AP488" s="31" t="e">
        <f>COUNTIF(#REF!,FALSE)</f>
        <v>#REF!</v>
      </c>
      <c r="AQ488">
        <f t="shared" si="161"/>
        <v>1</v>
      </c>
    </row>
    <row r="489" spans="1:43" ht="33" customHeight="1">
      <c r="A489" s="13">
        <v>54</v>
      </c>
      <c r="B489" s="6">
        <v>42440</v>
      </c>
      <c r="C489" s="7">
        <f t="shared" si="164"/>
        <v>3</v>
      </c>
      <c r="D489" s="7">
        <f t="shared" si="165"/>
        <v>2016</v>
      </c>
      <c r="E489" s="92">
        <v>1274984</v>
      </c>
      <c r="F489" s="27">
        <v>43236</v>
      </c>
      <c r="G489" s="94">
        <v>160128</v>
      </c>
      <c r="H489" s="15" t="s">
        <v>1647</v>
      </c>
      <c r="I489" s="15" t="s">
        <v>1249</v>
      </c>
      <c r="J489" s="14" t="s">
        <v>90</v>
      </c>
      <c r="K489" s="15" t="s">
        <v>98</v>
      </c>
      <c r="L489" s="9" t="s">
        <v>1251</v>
      </c>
      <c r="M489" s="30">
        <v>50</v>
      </c>
      <c r="N489" s="16">
        <v>63000</v>
      </c>
      <c r="O489" s="16">
        <v>563000</v>
      </c>
      <c r="P489" s="77">
        <f t="shared" si="171"/>
        <v>7.9365079365079361E-2</v>
      </c>
      <c r="Q489" s="17">
        <v>4.1666666666666664E-2</v>
      </c>
      <c r="R489" s="17">
        <v>1.3888888888888888E-2</v>
      </c>
      <c r="S489" s="42" t="s">
        <v>1248</v>
      </c>
      <c r="T489" s="242" t="s">
        <v>41</v>
      </c>
      <c r="U489" s="10" t="str">
        <f t="shared" si="166"/>
        <v>C</v>
      </c>
      <c r="V489" s="11" t="str">
        <f>VLOOKUP(T489,Codes!A$9:B$52,2,FALSE)</f>
        <v>Produits collés entre eux</v>
      </c>
      <c r="W489" s="11"/>
      <c r="X489" s="11"/>
      <c r="Y489" s="11"/>
      <c r="Z489" s="11"/>
      <c r="AA489" s="81">
        <v>1</v>
      </c>
      <c r="AB489" s="37" t="str">
        <f t="shared" si="167"/>
        <v>faible</v>
      </c>
      <c r="AC489" s="37" t="str">
        <f t="shared" si="168"/>
        <v>faible</v>
      </c>
      <c r="AD489" s="37" t="str">
        <f t="shared" si="169"/>
        <v>Faible</v>
      </c>
      <c r="AE489" s="98" t="str">
        <f t="shared" si="170"/>
        <v>2</v>
      </c>
      <c r="AF489" s="261">
        <f t="shared" si="160"/>
        <v>1</v>
      </c>
      <c r="AG489" s="250" t="str">
        <f t="shared" si="159"/>
        <v>20161274984C3</v>
      </c>
      <c r="AH489" s="38" t="str">
        <f t="shared" si="162"/>
        <v>Action cloturée</v>
      </c>
      <c r="AI489" s="173" t="s">
        <v>1421</v>
      </c>
      <c r="AJ489" s="18">
        <v>42440</v>
      </c>
      <c r="AK489" s="162" t="s">
        <v>1422</v>
      </c>
      <c r="AL489" s="18">
        <v>42461</v>
      </c>
      <c r="AM489" s="103">
        <f t="shared" si="163"/>
        <v>16</v>
      </c>
      <c r="AN489" s="115" t="str">
        <f t="shared" si="157"/>
        <v xml:space="preserve">  Q</v>
      </c>
      <c r="AP489" s="31" t="e">
        <f>COUNTIF(#REF!,FALSE)</f>
        <v>#REF!</v>
      </c>
      <c r="AQ489">
        <f t="shared" si="161"/>
        <v>1</v>
      </c>
    </row>
    <row r="490" spans="1:43" ht="37.5" customHeight="1">
      <c r="A490" s="13">
        <v>55</v>
      </c>
      <c r="B490" s="6">
        <v>42440</v>
      </c>
      <c r="C490" s="7">
        <f t="shared" si="164"/>
        <v>3</v>
      </c>
      <c r="D490" s="7">
        <f t="shared" si="165"/>
        <v>2016</v>
      </c>
      <c r="E490" s="92">
        <v>1058481</v>
      </c>
      <c r="F490" s="27">
        <v>43493</v>
      </c>
      <c r="G490" s="94">
        <v>160222</v>
      </c>
      <c r="H490" s="15" t="s">
        <v>1647</v>
      </c>
      <c r="I490" s="15" t="s">
        <v>91</v>
      </c>
      <c r="J490" s="14" t="s">
        <v>90</v>
      </c>
      <c r="K490" s="15" t="s">
        <v>98</v>
      </c>
      <c r="L490" s="9" t="s">
        <v>171</v>
      </c>
      <c r="M490" s="30">
        <v>100</v>
      </c>
      <c r="N490" s="16">
        <v>70000</v>
      </c>
      <c r="O490" s="16">
        <v>700000</v>
      </c>
      <c r="P490" s="77">
        <f t="shared" si="171"/>
        <v>0.14285714285714285</v>
      </c>
      <c r="Q490" s="17">
        <v>6.25E-2</v>
      </c>
      <c r="R490" s="17">
        <v>1.3888888888888888E-2</v>
      </c>
      <c r="S490" s="42" t="s">
        <v>1250</v>
      </c>
      <c r="T490" s="242" t="s">
        <v>41</v>
      </c>
      <c r="U490" s="10" t="str">
        <f t="shared" si="166"/>
        <v>C</v>
      </c>
      <c r="V490" s="11" t="str">
        <f>VLOOKUP(T490,Codes!A$9:B$52,2,FALSE)</f>
        <v>Produits collés entre eux</v>
      </c>
      <c r="W490" s="11"/>
      <c r="X490" s="11"/>
      <c r="Y490" s="11"/>
      <c r="Z490" s="11"/>
      <c r="AA490" s="81">
        <v>1</v>
      </c>
      <c r="AB490" s="37" t="str">
        <f t="shared" si="167"/>
        <v>faible</v>
      </c>
      <c r="AC490" s="37" t="str">
        <f t="shared" si="168"/>
        <v>faible</v>
      </c>
      <c r="AD490" s="37" t="str">
        <f t="shared" si="169"/>
        <v>Faible</v>
      </c>
      <c r="AE490" s="98" t="str">
        <f t="shared" si="170"/>
        <v>2</v>
      </c>
      <c r="AF490" s="261">
        <f t="shared" si="160"/>
        <v>6</v>
      </c>
      <c r="AG490" s="250" t="str">
        <f t="shared" si="159"/>
        <v>20161058481C3</v>
      </c>
      <c r="AH490" s="38" t="str">
        <f t="shared" si="162"/>
        <v>Action cloturée</v>
      </c>
      <c r="AI490" s="173" t="s">
        <v>1266</v>
      </c>
      <c r="AJ490" s="18">
        <v>42440</v>
      </c>
      <c r="AK490" s="162" t="s">
        <v>1422</v>
      </c>
      <c r="AL490" s="18">
        <v>42461</v>
      </c>
      <c r="AM490" s="103">
        <f t="shared" si="163"/>
        <v>16</v>
      </c>
      <c r="AN490" s="115" t="str">
        <f t="shared" si="157"/>
        <v xml:space="preserve">  Q</v>
      </c>
      <c r="AP490" s="31" t="e">
        <f>COUNTIF(#REF!,FALSE)</f>
        <v>#REF!</v>
      </c>
      <c r="AQ490">
        <f t="shared" si="161"/>
        <v>6</v>
      </c>
    </row>
    <row r="491" spans="1:43" ht="36">
      <c r="A491" s="13">
        <v>56</v>
      </c>
      <c r="B491" s="6">
        <v>42432</v>
      </c>
      <c r="C491" s="7">
        <f t="shared" si="164"/>
        <v>3</v>
      </c>
      <c r="D491" s="7">
        <f t="shared" si="165"/>
        <v>2016</v>
      </c>
      <c r="E491" s="92">
        <v>1360922</v>
      </c>
      <c r="F491" s="27">
        <v>38457</v>
      </c>
      <c r="G491" s="94">
        <v>42415</v>
      </c>
      <c r="H491" s="15" t="s">
        <v>94</v>
      </c>
      <c r="I491" s="15" t="s">
        <v>23</v>
      </c>
      <c r="J491" s="14" t="s">
        <v>90</v>
      </c>
      <c r="K491" s="15" t="s">
        <v>572</v>
      </c>
      <c r="L491" s="9" t="s">
        <v>1256</v>
      </c>
      <c r="M491" s="30">
        <v>9</v>
      </c>
      <c r="N491" s="16">
        <v>142000</v>
      </c>
      <c r="O491" s="16">
        <v>43000</v>
      </c>
      <c r="P491" s="77">
        <f t="shared" si="171"/>
        <v>6.3380281690140847E-3</v>
      </c>
      <c r="Q491" s="17">
        <v>4.1666666666666664E-2</v>
      </c>
      <c r="R491" s="17">
        <v>4.1666666666666664E-2</v>
      </c>
      <c r="S491" s="42" t="s">
        <v>1257</v>
      </c>
      <c r="T491" s="242" t="s">
        <v>22</v>
      </c>
      <c r="U491" s="10" t="str">
        <f t="shared" si="166"/>
        <v>C</v>
      </c>
      <c r="V491" s="11" t="str">
        <f>VLOOKUP(T491,Codes!A$9:B$52,2,FALSE)</f>
        <v xml:space="preserve">Absence ou manque de colle sur le produit </v>
      </c>
      <c r="W491" s="11"/>
      <c r="X491" s="11"/>
      <c r="Y491" s="11"/>
      <c r="Z491" s="11"/>
      <c r="AA491" s="81">
        <v>2</v>
      </c>
      <c r="AB491" s="37" t="str">
        <f t="shared" si="167"/>
        <v>faible</v>
      </c>
      <c r="AC491" s="37" t="str">
        <f t="shared" si="168"/>
        <v>faible</v>
      </c>
      <c r="AD491" s="37" t="str">
        <f t="shared" si="169"/>
        <v>Faible</v>
      </c>
      <c r="AE491" s="98" t="str">
        <f t="shared" si="170"/>
        <v>2</v>
      </c>
      <c r="AF491" s="261">
        <f t="shared" si="160"/>
        <v>1</v>
      </c>
      <c r="AG491" s="250" t="str">
        <f t="shared" si="159"/>
        <v>20161360922C4</v>
      </c>
      <c r="AH491" s="38" t="str">
        <f t="shared" si="162"/>
        <v>Action cloturée</v>
      </c>
      <c r="AI491" s="173" t="s">
        <v>1266</v>
      </c>
      <c r="AJ491" s="18">
        <v>42434</v>
      </c>
      <c r="AK491" s="162" t="s">
        <v>1693</v>
      </c>
      <c r="AL491" s="18">
        <v>42520</v>
      </c>
      <c r="AM491" s="103">
        <f t="shared" si="163"/>
        <v>63</v>
      </c>
      <c r="AN491" s="115" t="str">
        <f t="shared" si="157"/>
        <v xml:space="preserve"> N </v>
      </c>
      <c r="AP491" s="31" t="e">
        <f>COUNTIF(#REF!,FALSE)</f>
        <v>#REF!</v>
      </c>
      <c r="AQ491">
        <f t="shared" si="161"/>
        <v>1</v>
      </c>
    </row>
    <row r="492" spans="1:43" ht="36">
      <c r="A492" s="13">
        <v>57</v>
      </c>
      <c r="B492" s="6">
        <v>42439</v>
      </c>
      <c r="C492" s="7">
        <f t="shared" si="164"/>
        <v>3</v>
      </c>
      <c r="D492" s="7">
        <f t="shared" si="165"/>
        <v>2016</v>
      </c>
      <c r="E492" s="92">
        <v>1058718</v>
      </c>
      <c r="F492" s="27">
        <v>41598</v>
      </c>
      <c r="G492" s="94">
        <v>42249</v>
      </c>
      <c r="H492" s="15" t="s">
        <v>1647</v>
      </c>
      <c r="I492" s="15" t="s">
        <v>23</v>
      </c>
      <c r="J492" s="14" t="s">
        <v>103</v>
      </c>
      <c r="K492" s="15" t="s">
        <v>1133</v>
      </c>
      <c r="L492" s="9" t="s">
        <v>1048</v>
      </c>
      <c r="M492" s="30">
        <v>10</v>
      </c>
      <c r="N492" s="16">
        <v>7680</v>
      </c>
      <c r="O492" s="16">
        <v>0</v>
      </c>
      <c r="P492" s="77">
        <f t="shared" si="171"/>
        <v>1</v>
      </c>
      <c r="Q492" s="17">
        <v>1.3888888888888888E-2</v>
      </c>
      <c r="R492" s="17">
        <v>1.3888888888888888E-2</v>
      </c>
      <c r="S492" s="42" t="s">
        <v>1258</v>
      </c>
      <c r="T492" s="242" t="s">
        <v>72</v>
      </c>
      <c r="U492" s="10" t="str">
        <f t="shared" si="166"/>
        <v>B</v>
      </c>
      <c r="V492" s="11" t="str">
        <f>VLOOKUP(T492,Codes!A$9:B$52,2,FALSE)</f>
        <v>Plusieurs référence mélangées dans un même carton</v>
      </c>
      <c r="W492" s="11"/>
      <c r="X492" s="11"/>
      <c r="Y492" s="11"/>
      <c r="Z492" s="11"/>
      <c r="AA492" s="81">
        <v>2</v>
      </c>
      <c r="AB492" s="37" t="str">
        <f t="shared" si="167"/>
        <v>faible</v>
      </c>
      <c r="AC492" s="37" t="str">
        <f t="shared" si="168"/>
        <v>faible</v>
      </c>
      <c r="AD492" s="37" t="str">
        <f t="shared" si="169"/>
        <v>Faible</v>
      </c>
      <c r="AE492" s="98" t="str">
        <f t="shared" si="170"/>
        <v>2</v>
      </c>
      <c r="AF492" s="261">
        <f t="shared" si="160"/>
        <v>1</v>
      </c>
      <c r="AG492" s="250" t="str">
        <f t="shared" si="159"/>
        <v>20161058718B6</v>
      </c>
      <c r="AH492" s="38" t="str">
        <f t="shared" si="162"/>
        <v>Action cloturée</v>
      </c>
      <c r="AI492" s="173"/>
      <c r="AJ492" s="18">
        <v>42443</v>
      </c>
      <c r="AK492" s="162" t="s">
        <v>745</v>
      </c>
      <c r="AL492" s="18">
        <v>42444</v>
      </c>
      <c r="AM492" s="103">
        <f t="shared" si="163"/>
        <v>4</v>
      </c>
      <c r="AN492" s="115" t="str">
        <f t="shared" si="157"/>
        <v xml:space="preserve">   </v>
      </c>
      <c r="AP492" s="31" t="e">
        <f>COUNTIF(#REF!,FALSE)</f>
        <v>#REF!</v>
      </c>
      <c r="AQ492">
        <f t="shared" si="161"/>
        <v>1</v>
      </c>
    </row>
    <row r="493" spans="1:43" ht="36">
      <c r="A493" s="13">
        <v>58</v>
      </c>
      <c r="B493" s="6">
        <v>42438</v>
      </c>
      <c r="C493" s="7">
        <f t="shared" si="164"/>
        <v>3</v>
      </c>
      <c r="D493" s="7">
        <f t="shared" si="165"/>
        <v>2016</v>
      </c>
      <c r="E493" s="92">
        <v>1206732</v>
      </c>
      <c r="F493" s="27">
        <v>44152</v>
      </c>
      <c r="G493" s="94">
        <v>46037</v>
      </c>
      <c r="H493" s="15" t="s">
        <v>1648</v>
      </c>
      <c r="I493" s="15" t="s">
        <v>158</v>
      </c>
      <c r="J493" s="14" t="s">
        <v>103</v>
      </c>
      <c r="K493" s="15"/>
      <c r="L493" s="9" t="s">
        <v>200</v>
      </c>
      <c r="M493" s="30">
        <v>4492</v>
      </c>
      <c r="N493" s="16">
        <v>4492</v>
      </c>
      <c r="O493" s="16">
        <v>4492</v>
      </c>
      <c r="P493" s="77">
        <f t="shared" si="171"/>
        <v>1</v>
      </c>
      <c r="Q493" s="17">
        <v>1.3888888888888888E-2</v>
      </c>
      <c r="R493" s="17">
        <v>1.3888888888888888E-2</v>
      </c>
      <c r="S493" s="42" t="s">
        <v>1259</v>
      </c>
      <c r="T493" s="242" t="s">
        <v>86</v>
      </c>
      <c r="U493" s="10" t="str">
        <f t="shared" si="166"/>
        <v>C</v>
      </c>
      <c r="V493" s="11" t="str">
        <f>VLOOKUP(T493,Codes!A$9:B$52,2,FALSE)</f>
        <v>Quantité livrée non conforme au document.</v>
      </c>
      <c r="W493" s="11"/>
      <c r="X493" s="11"/>
      <c r="Y493" s="11"/>
      <c r="Z493" s="11"/>
      <c r="AA493" s="81">
        <v>1</v>
      </c>
      <c r="AB493" s="37" t="str">
        <f t="shared" si="167"/>
        <v>faible</v>
      </c>
      <c r="AC493" s="37" t="str">
        <f t="shared" si="168"/>
        <v>faible</v>
      </c>
      <c r="AD493" s="37" t="str">
        <f t="shared" si="169"/>
        <v>Faible</v>
      </c>
      <c r="AE493" s="98" t="str">
        <f t="shared" si="170"/>
        <v>2</v>
      </c>
      <c r="AF493" s="261">
        <f t="shared" si="160"/>
        <v>2</v>
      </c>
      <c r="AG493" s="250" t="str">
        <f t="shared" si="159"/>
        <v>20161206732C11</v>
      </c>
      <c r="AH493" s="38" t="str">
        <f t="shared" si="162"/>
        <v>Action cloturée</v>
      </c>
      <c r="AI493" s="173"/>
      <c r="AJ493" s="18">
        <v>42443</v>
      </c>
      <c r="AK493" s="162" t="s">
        <v>745</v>
      </c>
      <c r="AL493" s="18">
        <v>42444</v>
      </c>
      <c r="AM493" s="103">
        <f t="shared" si="163"/>
        <v>5</v>
      </c>
      <c r="AN493" s="115" t="str">
        <f t="shared" si="157"/>
        <v xml:space="preserve"> L </v>
      </c>
      <c r="AP493" s="31" t="e">
        <f>COUNTIF(#REF!,FALSE)</f>
        <v>#REF!</v>
      </c>
      <c r="AQ493">
        <f t="shared" si="161"/>
        <v>2</v>
      </c>
    </row>
    <row r="494" spans="1:43" ht="36">
      <c r="A494" s="13">
        <v>59</v>
      </c>
      <c r="B494" s="6">
        <v>42438</v>
      </c>
      <c r="C494" s="7">
        <f t="shared" si="164"/>
        <v>3</v>
      </c>
      <c r="D494" s="7">
        <f t="shared" si="165"/>
        <v>2016</v>
      </c>
      <c r="E494" s="92">
        <v>1223100</v>
      </c>
      <c r="F494" s="27">
        <v>44099</v>
      </c>
      <c r="G494" s="94">
        <v>45988</v>
      </c>
      <c r="H494" s="15" t="s">
        <v>1648</v>
      </c>
      <c r="I494" s="15" t="s">
        <v>158</v>
      </c>
      <c r="J494" s="14" t="s">
        <v>103</v>
      </c>
      <c r="K494" s="15"/>
      <c r="L494" s="15" t="s">
        <v>1260</v>
      </c>
      <c r="M494" s="30">
        <v>2800</v>
      </c>
      <c r="N494" s="16">
        <v>2800</v>
      </c>
      <c r="O494" s="16">
        <v>2800</v>
      </c>
      <c r="P494" s="77">
        <f t="shared" si="171"/>
        <v>1</v>
      </c>
      <c r="Q494" s="17">
        <v>1.3888888888888888E-2</v>
      </c>
      <c r="R494" s="17">
        <v>1.3888888888888888E-2</v>
      </c>
      <c r="S494" s="42" t="s">
        <v>1261</v>
      </c>
      <c r="T494" s="242" t="s">
        <v>86</v>
      </c>
      <c r="U494" s="10" t="str">
        <f t="shared" si="166"/>
        <v>C</v>
      </c>
      <c r="V494" s="11" t="str">
        <f>VLOOKUP(T494,Codes!A$9:B$52,2,FALSE)</f>
        <v>Quantité livrée non conforme au document.</v>
      </c>
      <c r="W494" s="11"/>
      <c r="X494" s="11"/>
      <c r="Y494" s="11"/>
      <c r="Z494" s="11"/>
      <c r="AA494" s="81">
        <v>2</v>
      </c>
      <c r="AB494" s="37" t="str">
        <f t="shared" si="167"/>
        <v>faible</v>
      </c>
      <c r="AC494" s="37" t="str">
        <f t="shared" si="168"/>
        <v>faible</v>
      </c>
      <c r="AD494" s="37" t="str">
        <f t="shared" si="169"/>
        <v>Faible</v>
      </c>
      <c r="AE494" s="98" t="str">
        <f t="shared" si="170"/>
        <v>2</v>
      </c>
      <c r="AF494" s="261">
        <f t="shared" si="160"/>
        <v>1</v>
      </c>
      <c r="AG494" s="250" t="str">
        <f t="shared" si="159"/>
        <v>20161223100C11</v>
      </c>
      <c r="AH494" s="38" t="str">
        <f t="shared" si="162"/>
        <v>Action cloturée</v>
      </c>
      <c r="AI494" s="173"/>
      <c r="AJ494" s="18">
        <v>42443</v>
      </c>
      <c r="AK494" s="162" t="s">
        <v>745</v>
      </c>
      <c r="AL494" s="18">
        <v>42444</v>
      </c>
      <c r="AM494" s="103">
        <f t="shared" si="163"/>
        <v>5</v>
      </c>
      <c r="AN494" s="115" t="str">
        <f t="shared" si="157"/>
        <v xml:space="preserve"> K </v>
      </c>
      <c r="AP494" s="31" t="e">
        <f>COUNTIF(#REF!,FALSE)</f>
        <v>#REF!</v>
      </c>
      <c r="AQ494">
        <f t="shared" si="161"/>
        <v>1</v>
      </c>
    </row>
    <row r="495" spans="1:43" ht="33" customHeight="1">
      <c r="A495" s="13">
        <v>60</v>
      </c>
      <c r="B495" s="6">
        <v>42440</v>
      </c>
      <c r="C495" s="7">
        <f t="shared" si="164"/>
        <v>3</v>
      </c>
      <c r="D495" s="7">
        <f t="shared" si="165"/>
        <v>2016</v>
      </c>
      <c r="E495" s="92">
        <v>1177769</v>
      </c>
      <c r="F495" s="27">
        <v>43616</v>
      </c>
      <c r="G495" s="94">
        <v>45533</v>
      </c>
      <c r="H495" s="15" t="s">
        <v>1647</v>
      </c>
      <c r="I495" s="15" t="s">
        <v>1263</v>
      </c>
      <c r="J495" s="14" t="s">
        <v>103</v>
      </c>
      <c r="K495" s="15"/>
      <c r="L495" s="15" t="s">
        <v>1262</v>
      </c>
      <c r="M495" s="30">
        <v>50</v>
      </c>
      <c r="N495" s="16">
        <v>8000</v>
      </c>
      <c r="O495" s="16">
        <v>4750</v>
      </c>
      <c r="P495" s="77">
        <f t="shared" si="171"/>
        <v>0.625</v>
      </c>
      <c r="Q495" s="17">
        <v>1.3888888888888888E-2</v>
      </c>
      <c r="R495" s="17">
        <v>1.3888888888888888E-2</v>
      </c>
      <c r="S495" s="42" t="s">
        <v>1376</v>
      </c>
      <c r="T495" s="242" t="s">
        <v>29</v>
      </c>
      <c r="U495" s="10" t="str">
        <f t="shared" si="166"/>
        <v>B</v>
      </c>
      <c r="V495" s="11" t="str">
        <f>VLOOKUP(T495,Codes!A$9:B$52,2,FALSE)</f>
        <v>Produit chargé en électricité Statique</v>
      </c>
      <c r="W495" s="11"/>
      <c r="X495" s="11"/>
      <c r="Y495" s="11"/>
      <c r="Z495" s="11"/>
      <c r="AA495" s="81">
        <v>1</v>
      </c>
      <c r="AB495" s="37" t="str">
        <f t="shared" si="167"/>
        <v>faible</v>
      </c>
      <c r="AC495" s="37" t="str">
        <f t="shared" si="168"/>
        <v>faible</v>
      </c>
      <c r="AD495" s="37" t="str">
        <f t="shared" si="169"/>
        <v>Faible</v>
      </c>
      <c r="AE495" s="98" t="str">
        <f t="shared" si="170"/>
        <v>2</v>
      </c>
      <c r="AF495" s="261">
        <f t="shared" si="160"/>
        <v>1</v>
      </c>
      <c r="AG495" s="250" t="str">
        <f t="shared" si="159"/>
        <v>20161177769B1</v>
      </c>
      <c r="AH495" s="38" t="str">
        <f t="shared" si="162"/>
        <v>Action cloturée</v>
      </c>
      <c r="AI495" s="173"/>
      <c r="AJ495" s="18">
        <v>42443</v>
      </c>
      <c r="AK495" s="162" t="s">
        <v>864</v>
      </c>
      <c r="AL495" s="18">
        <v>42444</v>
      </c>
      <c r="AM495" s="103">
        <f t="shared" si="163"/>
        <v>3</v>
      </c>
      <c r="AN495" s="115" t="str">
        <f t="shared" si="157"/>
        <v xml:space="preserve"> L </v>
      </c>
      <c r="AP495" s="31" t="e">
        <f>COUNTIF(#REF!,FALSE)</f>
        <v>#REF!</v>
      </c>
      <c r="AQ495">
        <f t="shared" si="161"/>
        <v>1</v>
      </c>
    </row>
    <row r="496" spans="1:43" ht="36">
      <c r="A496" s="13">
        <v>61</v>
      </c>
      <c r="B496" s="6">
        <v>42433</v>
      </c>
      <c r="C496" s="7">
        <f t="shared" si="164"/>
        <v>3</v>
      </c>
      <c r="D496" s="7">
        <f t="shared" si="165"/>
        <v>2016</v>
      </c>
      <c r="E496" s="92">
        <v>1058702</v>
      </c>
      <c r="F496" s="27">
        <v>43130</v>
      </c>
      <c r="G496" s="94">
        <v>44931</v>
      </c>
      <c r="H496" s="15" t="s">
        <v>1647</v>
      </c>
      <c r="I496" s="15" t="s">
        <v>23</v>
      </c>
      <c r="J496" s="14" t="s">
        <v>103</v>
      </c>
      <c r="K496" s="15" t="s">
        <v>1133</v>
      </c>
      <c r="L496" s="15" t="s">
        <v>1217</v>
      </c>
      <c r="M496" s="30">
        <v>200</v>
      </c>
      <c r="N496" s="16">
        <v>13600</v>
      </c>
      <c r="O496" s="16">
        <v>9933</v>
      </c>
      <c r="P496" s="77">
        <f t="shared" si="171"/>
        <v>1.4705882352941178</v>
      </c>
      <c r="Q496" s="17">
        <v>6.9444444444444441E-3</v>
      </c>
      <c r="R496" s="17">
        <v>1.3888888888888888E-2</v>
      </c>
      <c r="S496" s="42" t="s">
        <v>1239</v>
      </c>
      <c r="T496" s="242" t="s">
        <v>30</v>
      </c>
      <c r="U496" s="10" t="str">
        <f t="shared" si="166"/>
        <v>C</v>
      </c>
      <c r="V496" s="11" t="str">
        <f>VLOOKUP(T496,Codes!A$9:B$52,2,FALSE)</f>
        <v>Les documents d'accompagnement sont déformés</v>
      </c>
      <c r="W496" s="11"/>
      <c r="X496" s="11"/>
      <c r="Y496" s="11"/>
      <c r="Z496" s="11"/>
      <c r="AA496" s="81">
        <v>1</v>
      </c>
      <c r="AB496" s="37" t="str">
        <f t="shared" si="167"/>
        <v>faible</v>
      </c>
      <c r="AC496" s="37" t="str">
        <f t="shared" si="168"/>
        <v>faible</v>
      </c>
      <c r="AD496" s="37" t="str">
        <f t="shared" si="169"/>
        <v>Faible</v>
      </c>
      <c r="AE496" s="98" t="str">
        <f t="shared" si="170"/>
        <v>2</v>
      </c>
      <c r="AF496" s="261">
        <f t="shared" si="160"/>
        <v>1</v>
      </c>
      <c r="AG496" s="250" t="str">
        <f t="shared" si="159"/>
        <v>20161058702C2</v>
      </c>
      <c r="AH496" s="38" t="str">
        <f t="shared" si="162"/>
        <v>Action cloturée</v>
      </c>
      <c r="AI496" s="173"/>
      <c r="AJ496" s="18">
        <v>42445</v>
      </c>
      <c r="AK496" s="162" t="s">
        <v>740</v>
      </c>
      <c r="AL496" s="18">
        <v>42444</v>
      </c>
      <c r="AM496" s="103">
        <f t="shared" si="163"/>
        <v>8</v>
      </c>
      <c r="AN496" s="115" t="str">
        <f t="shared" si="157"/>
        <v xml:space="preserve"> L </v>
      </c>
      <c r="AP496" s="31" t="e">
        <f>COUNTIF(#REF!,FALSE)</f>
        <v>#REF!</v>
      </c>
      <c r="AQ496">
        <f t="shared" si="161"/>
        <v>1</v>
      </c>
    </row>
    <row r="497" spans="1:43" ht="60">
      <c r="A497" s="13">
        <v>62</v>
      </c>
      <c r="B497" s="6">
        <v>42439</v>
      </c>
      <c r="C497" s="7">
        <f t="shared" si="164"/>
        <v>3</v>
      </c>
      <c r="D497" s="7">
        <f t="shared" si="165"/>
        <v>2016</v>
      </c>
      <c r="E497" s="92">
        <v>1395819</v>
      </c>
      <c r="F497" s="27">
        <v>43569</v>
      </c>
      <c r="G497" s="94" t="s">
        <v>1201</v>
      </c>
      <c r="H497" s="15" t="s">
        <v>46</v>
      </c>
      <c r="I497" s="15" t="s">
        <v>1245</v>
      </c>
      <c r="J497" s="14" t="s">
        <v>90</v>
      </c>
      <c r="K497" s="15" t="s">
        <v>118</v>
      </c>
      <c r="L497" s="15" t="s">
        <v>1264</v>
      </c>
      <c r="M497" s="30">
        <v>1</v>
      </c>
      <c r="N497" s="16">
        <v>1037</v>
      </c>
      <c r="O497" s="16">
        <v>1017</v>
      </c>
      <c r="P497" s="77">
        <f t="shared" si="171"/>
        <v>9.643201542912247E-2</v>
      </c>
      <c r="Q497" s="17">
        <v>3.472222222222222E-3</v>
      </c>
      <c r="R497" s="17">
        <v>4.1666666666666664E-2</v>
      </c>
      <c r="S497" s="42" t="s">
        <v>1265</v>
      </c>
      <c r="T497" s="242" t="s">
        <v>123</v>
      </c>
      <c r="U497" s="10" t="str">
        <f t="shared" si="166"/>
        <v>A</v>
      </c>
      <c r="V497" s="11" t="str">
        <f>VLOOKUP(T497,Codes!A$9:B$52,2,FALSE)</f>
        <v>Défaut carte visuel.</v>
      </c>
      <c r="W497" s="11"/>
      <c r="X497" s="11"/>
      <c r="Y497" s="11"/>
      <c r="Z497" s="11"/>
      <c r="AA497" s="81">
        <v>3</v>
      </c>
      <c r="AB497" s="37" t="str">
        <f t="shared" si="167"/>
        <v>fort</v>
      </c>
      <c r="AC497" s="37" t="str">
        <f t="shared" si="168"/>
        <v>faible</v>
      </c>
      <c r="AD497" s="37" t="str">
        <f t="shared" si="169"/>
        <v>Fort</v>
      </c>
      <c r="AE497" s="98" t="str">
        <f t="shared" si="170"/>
        <v>5</v>
      </c>
      <c r="AF497" s="261">
        <f t="shared" si="160"/>
        <v>1</v>
      </c>
      <c r="AG497" s="250" t="str">
        <f t="shared" si="159"/>
        <v>20161395819A10</v>
      </c>
      <c r="AH497" s="38" t="str">
        <f t="shared" si="162"/>
        <v>Action cloturée</v>
      </c>
      <c r="AI497" s="173"/>
      <c r="AJ497" s="18">
        <v>42446</v>
      </c>
      <c r="AK497" s="199" t="s">
        <v>1720</v>
      </c>
      <c r="AL497" s="18">
        <v>42490</v>
      </c>
      <c r="AM497" s="103">
        <f t="shared" si="163"/>
        <v>37</v>
      </c>
      <c r="AN497" s="115" t="str">
        <f t="shared" si="157"/>
        <v xml:space="preserve"> J </v>
      </c>
      <c r="AP497" s="31" t="e">
        <f>COUNTIF(#REF!,FALSE)</f>
        <v>#REF!</v>
      </c>
      <c r="AQ497">
        <f t="shared" si="161"/>
        <v>1</v>
      </c>
    </row>
    <row r="498" spans="1:43" ht="33" customHeight="1">
      <c r="A498" s="13">
        <v>63</v>
      </c>
      <c r="B498" s="6">
        <v>42439</v>
      </c>
      <c r="C498" s="7">
        <f t="shared" si="164"/>
        <v>3</v>
      </c>
      <c r="D498" s="7">
        <f t="shared" si="165"/>
        <v>2016</v>
      </c>
      <c r="E498" s="92">
        <v>1058481</v>
      </c>
      <c r="F498" s="27">
        <v>43493</v>
      </c>
      <c r="G498" s="94">
        <v>160222</v>
      </c>
      <c r="H498" s="15" t="s">
        <v>1647</v>
      </c>
      <c r="I498" s="15" t="s">
        <v>91</v>
      </c>
      <c r="J498" s="14" t="s">
        <v>90</v>
      </c>
      <c r="K498" s="15" t="s">
        <v>98</v>
      </c>
      <c r="L498" s="9" t="s">
        <v>171</v>
      </c>
      <c r="M498" s="30">
        <v>100</v>
      </c>
      <c r="N498" s="16">
        <v>1000000</v>
      </c>
      <c r="O498" s="16">
        <v>743000</v>
      </c>
      <c r="P498" s="77">
        <f t="shared" si="171"/>
        <v>0.01</v>
      </c>
      <c r="Q498" s="17">
        <v>6.25E-2</v>
      </c>
      <c r="R498" s="17">
        <v>8.3333333333333329E-2</v>
      </c>
      <c r="S498" s="42" t="s">
        <v>1267</v>
      </c>
      <c r="T498" s="242" t="s">
        <v>41</v>
      </c>
      <c r="U498" s="10" t="str">
        <f t="shared" si="166"/>
        <v>C</v>
      </c>
      <c r="V498" s="11" t="str">
        <f>VLOOKUP(T498,Codes!A$9:B$52,2,FALSE)</f>
        <v>Produits collés entre eux</v>
      </c>
      <c r="W498" s="11"/>
      <c r="X498" s="11"/>
      <c r="Y498" s="11"/>
      <c r="Z498" s="11"/>
      <c r="AA498" s="81">
        <v>3</v>
      </c>
      <c r="AB498" s="37" t="str">
        <f t="shared" si="167"/>
        <v>fort</v>
      </c>
      <c r="AC498" s="37" t="str">
        <f t="shared" si="168"/>
        <v>faible</v>
      </c>
      <c r="AD498" s="37" t="str">
        <f t="shared" si="169"/>
        <v>Fort</v>
      </c>
      <c r="AE498" s="98" t="str">
        <f t="shared" si="170"/>
        <v>5</v>
      </c>
      <c r="AF498" s="261">
        <f t="shared" si="160"/>
        <v>6</v>
      </c>
      <c r="AG498" s="250" t="str">
        <f t="shared" si="159"/>
        <v>20161058481C3</v>
      </c>
      <c r="AH498" s="38" t="str">
        <f t="shared" si="162"/>
        <v>Action cloturée</v>
      </c>
      <c r="AI498" s="173" t="s">
        <v>1266</v>
      </c>
      <c r="AJ498" s="18">
        <v>42446</v>
      </c>
      <c r="AK498" s="161" t="s">
        <v>1422</v>
      </c>
      <c r="AL498" s="18">
        <v>42461</v>
      </c>
      <c r="AM498" s="103">
        <f t="shared" si="163"/>
        <v>17</v>
      </c>
      <c r="AN498" s="115" t="str">
        <f t="shared" si="157"/>
        <v xml:space="preserve">  Q</v>
      </c>
      <c r="AP498" s="31" t="e">
        <f>COUNTIF(#REF!,FALSE)</f>
        <v>#REF!</v>
      </c>
      <c r="AQ498">
        <f t="shared" si="161"/>
        <v>6</v>
      </c>
    </row>
    <row r="499" spans="1:43" ht="101.25">
      <c r="A499" s="13">
        <v>64</v>
      </c>
      <c r="B499" s="6">
        <v>42444</v>
      </c>
      <c r="C499" s="7">
        <f t="shared" si="164"/>
        <v>3</v>
      </c>
      <c r="D499" s="7">
        <f t="shared" si="165"/>
        <v>2016</v>
      </c>
      <c r="E499" s="92">
        <v>1058481</v>
      </c>
      <c r="F499" s="27">
        <v>43493</v>
      </c>
      <c r="G499" s="94">
        <v>160222</v>
      </c>
      <c r="H499" s="15" t="s">
        <v>94</v>
      </c>
      <c r="I499" s="15" t="s">
        <v>91</v>
      </c>
      <c r="J499" s="14" t="s">
        <v>90</v>
      </c>
      <c r="K499" s="15" t="s">
        <v>98</v>
      </c>
      <c r="L499" s="9" t="s">
        <v>171</v>
      </c>
      <c r="M499" s="30">
        <v>50</v>
      </c>
      <c r="N499" s="16">
        <v>1000000</v>
      </c>
      <c r="O499" s="16">
        <v>294000</v>
      </c>
      <c r="P499" s="77">
        <f t="shared" si="171"/>
        <v>5.0000000000000001E-3</v>
      </c>
      <c r="Q499" s="17">
        <v>4.1666666666666664E-2</v>
      </c>
      <c r="R499" s="17">
        <v>4.1666666666666664E-2</v>
      </c>
      <c r="S499" s="42" t="s">
        <v>1268</v>
      </c>
      <c r="T499" s="242" t="s">
        <v>41</v>
      </c>
      <c r="U499" s="10" t="str">
        <f t="shared" si="166"/>
        <v>C</v>
      </c>
      <c r="V499" s="11" t="str">
        <f>VLOOKUP(T499,Codes!A$9:B$52,2,FALSE)</f>
        <v>Produits collés entre eux</v>
      </c>
      <c r="W499" s="11"/>
      <c r="X499" s="11"/>
      <c r="Y499" s="11"/>
      <c r="Z499" s="11"/>
      <c r="AA499" s="81">
        <v>3</v>
      </c>
      <c r="AB499" s="37" t="str">
        <f t="shared" si="167"/>
        <v>fort</v>
      </c>
      <c r="AC499" s="37" t="str">
        <f t="shared" si="168"/>
        <v>faible</v>
      </c>
      <c r="AD499" s="37" t="str">
        <f t="shared" si="169"/>
        <v>Fort</v>
      </c>
      <c r="AE499" s="98" t="str">
        <f t="shared" si="170"/>
        <v>5</v>
      </c>
      <c r="AF499" s="261">
        <f t="shared" si="160"/>
        <v>6</v>
      </c>
      <c r="AG499" s="250" t="str">
        <f t="shared" si="159"/>
        <v>20161058481C3</v>
      </c>
      <c r="AH499" s="38" t="str">
        <f t="shared" si="162"/>
        <v>Action cloturée</v>
      </c>
      <c r="AI499" s="173" t="s">
        <v>1266</v>
      </c>
      <c r="AJ499" s="18">
        <v>42446</v>
      </c>
      <c r="AK499" s="110" t="s">
        <v>1269</v>
      </c>
      <c r="AL499" s="18">
        <v>42461</v>
      </c>
      <c r="AM499" s="103">
        <f t="shared" si="163"/>
        <v>14</v>
      </c>
      <c r="AN499" s="115" t="str">
        <f t="shared" si="157"/>
        <v xml:space="preserve"> P </v>
      </c>
      <c r="AP499" s="31" t="e">
        <f>COUNTIF(#REF!,FALSE)</f>
        <v>#REF!</v>
      </c>
      <c r="AQ499">
        <f t="shared" si="161"/>
        <v>6</v>
      </c>
    </row>
    <row r="500" spans="1:43" ht="33" customHeight="1">
      <c r="A500" s="13">
        <v>65</v>
      </c>
      <c r="B500" s="6">
        <v>42444</v>
      </c>
      <c r="C500" s="7">
        <f t="shared" ref="C500:C543" si="172">MONTH(B500)</f>
        <v>3</v>
      </c>
      <c r="D500" s="7">
        <f t="shared" ref="D500:D543" si="173">YEAR(B500)</f>
        <v>2016</v>
      </c>
      <c r="E500" s="92">
        <v>1058481</v>
      </c>
      <c r="F500" s="27">
        <v>43493</v>
      </c>
      <c r="G500" s="94">
        <v>160222</v>
      </c>
      <c r="H500" s="15" t="s">
        <v>94</v>
      </c>
      <c r="I500" s="15" t="s">
        <v>91</v>
      </c>
      <c r="J500" s="14" t="s">
        <v>90</v>
      </c>
      <c r="K500" s="15" t="s">
        <v>98</v>
      </c>
      <c r="L500" s="9" t="s">
        <v>171</v>
      </c>
      <c r="M500" s="30">
        <v>200</v>
      </c>
      <c r="N500" s="16">
        <v>1000000</v>
      </c>
      <c r="O500" s="16">
        <v>294000</v>
      </c>
      <c r="P500" s="77">
        <f t="shared" si="171"/>
        <v>0.02</v>
      </c>
      <c r="Q500" s="17">
        <v>8.3333333333333329E-2</v>
      </c>
      <c r="R500" s="17">
        <v>1.3888888888888888E-2</v>
      </c>
      <c r="S500" s="42" t="s">
        <v>1250</v>
      </c>
      <c r="T500" s="242" t="s">
        <v>41</v>
      </c>
      <c r="U500" s="10" t="str">
        <f t="shared" ref="U500:U543" si="174">+LEFT(T500,1)</f>
        <v>C</v>
      </c>
      <c r="V500" s="11" t="str">
        <f>VLOOKUP(T500,Codes!A$9:B$52,2,FALSE)</f>
        <v>Produits collés entre eux</v>
      </c>
      <c r="W500" s="11"/>
      <c r="X500" s="11"/>
      <c r="Y500" s="11"/>
      <c r="Z500" s="11"/>
      <c r="AA500" s="81">
        <v>3</v>
      </c>
      <c r="AB500" s="37" t="str">
        <f t="shared" ref="AB500:AB543" si="175">IF((AA500)&lt;=2,"faible","fort")</f>
        <v>fort</v>
      </c>
      <c r="AC500" s="37" t="str">
        <f t="shared" ref="AC500:AC606" si="176">IF(($P500)&lt;=3,"faible","fort")</f>
        <v>faible</v>
      </c>
      <c r="AD500" s="37" t="str">
        <f t="shared" ref="AD500:AD543" si="177">IF(AND(AB500="Faible",AC500="Faible"),"Faible",IF(AND(AB500="Faible",AC500="Faible"),"Fort",IF(AND(AB500="Faible",AC500="Fort"),"Faible",IF(AND(AB500="Faible",AC500="Fort"),"Fort",IF(AND(AB500="Fort",AC500="Faible"),"Fort",IF(AND(AB500="Fort",AC500="Faible"),"Fort",IF(AND(AB500="Fort",AC500="Fort"),"Fort","Fort")))))))</f>
        <v>Fort</v>
      </c>
      <c r="AE500" s="98" t="str">
        <f t="shared" ref="AE500:AE543" si="178">IF(AD500="Faible", "2", IF(AD500="Fort","5"))</f>
        <v>5</v>
      </c>
      <c r="AF500" s="261">
        <f t="shared" si="160"/>
        <v>6</v>
      </c>
      <c r="AG500" s="250" t="str">
        <f t="shared" si="159"/>
        <v>20161058481C3</v>
      </c>
      <c r="AH500" s="38" t="str">
        <f t="shared" si="162"/>
        <v>Action cloturée</v>
      </c>
      <c r="AI500" s="173" t="s">
        <v>1266</v>
      </c>
      <c r="AJ500" s="18">
        <v>42446</v>
      </c>
      <c r="AK500" s="110" t="s">
        <v>1269</v>
      </c>
      <c r="AL500" s="18">
        <v>42459</v>
      </c>
      <c r="AM500" s="103">
        <f t="shared" si="163"/>
        <v>12</v>
      </c>
      <c r="AN500" s="115" t="str">
        <f t="shared" si="157"/>
        <v xml:space="preserve"> P </v>
      </c>
      <c r="AP500" s="31" t="e">
        <f>COUNTIF(#REF!,FALSE)</f>
        <v>#REF!</v>
      </c>
      <c r="AQ500">
        <f t="shared" si="161"/>
        <v>6</v>
      </c>
    </row>
    <row r="501" spans="1:43" ht="33" customHeight="1">
      <c r="A501" s="13">
        <v>66</v>
      </c>
      <c r="B501" s="6">
        <v>42445</v>
      </c>
      <c r="C501" s="7">
        <f t="shared" si="172"/>
        <v>3</v>
      </c>
      <c r="D501" s="7">
        <f t="shared" si="173"/>
        <v>2016</v>
      </c>
      <c r="E501" s="92">
        <v>1058555</v>
      </c>
      <c r="F501" s="27">
        <v>37667</v>
      </c>
      <c r="G501" s="94">
        <v>45393</v>
      </c>
      <c r="H501" s="15" t="s">
        <v>1647</v>
      </c>
      <c r="I501" s="15" t="s">
        <v>91</v>
      </c>
      <c r="J501" s="14" t="s">
        <v>90</v>
      </c>
      <c r="K501" s="15" t="s">
        <v>318</v>
      </c>
      <c r="L501" s="15" t="s">
        <v>344</v>
      </c>
      <c r="M501" s="30">
        <v>50</v>
      </c>
      <c r="N501" s="16">
        <v>90000</v>
      </c>
      <c r="O501" s="16">
        <v>53500</v>
      </c>
      <c r="P501" s="77">
        <f t="shared" si="171"/>
        <v>5.5555555555555552E-2</v>
      </c>
      <c r="Q501" s="17">
        <v>2.0833333333333332E-2</v>
      </c>
      <c r="R501" s="17">
        <v>1.3888888888888888E-2</v>
      </c>
      <c r="S501" s="42" t="s">
        <v>1270</v>
      </c>
      <c r="T501" s="242" t="s">
        <v>22</v>
      </c>
      <c r="U501" s="10" t="str">
        <f t="shared" si="174"/>
        <v>C</v>
      </c>
      <c r="V501" s="11" t="str">
        <f>VLOOKUP(T501,Codes!A$9:B$52,2,FALSE)</f>
        <v xml:space="preserve">Absence ou manque de colle sur le produit </v>
      </c>
      <c r="W501" s="11"/>
      <c r="X501" s="11"/>
      <c r="Y501" s="11"/>
      <c r="Z501" s="11"/>
      <c r="AA501" s="81">
        <v>1</v>
      </c>
      <c r="AB501" s="37" t="str">
        <f t="shared" si="175"/>
        <v>faible</v>
      </c>
      <c r="AC501" s="37" t="str">
        <f t="shared" si="176"/>
        <v>faible</v>
      </c>
      <c r="AD501" s="37" t="str">
        <f t="shared" si="177"/>
        <v>Faible</v>
      </c>
      <c r="AE501" s="98" t="str">
        <f t="shared" si="178"/>
        <v>2</v>
      </c>
      <c r="AF501" s="261">
        <f t="shared" si="160"/>
        <v>1</v>
      </c>
      <c r="AG501" s="250" t="str">
        <f t="shared" si="159"/>
        <v>20161058555C4</v>
      </c>
      <c r="AH501" s="38" t="str">
        <f t="shared" si="162"/>
        <v>Action cloturée</v>
      </c>
      <c r="AI501" s="173"/>
      <c r="AJ501" s="18">
        <v>42447</v>
      </c>
      <c r="AK501" s="160" t="s">
        <v>1271</v>
      </c>
      <c r="AL501" s="18">
        <v>42459</v>
      </c>
      <c r="AM501" s="103">
        <f t="shared" si="163"/>
        <v>11</v>
      </c>
      <c r="AN501" s="115" t="str">
        <f t="shared" si="157"/>
        <v xml:space="preserve"> N </v>
      </c>
      <c r="AP501" s="31" t="e">
        <f>COUNTIF(#REF!,FALSE)</f>
        <v>#REF!</v>
      </c>
      <c r="AQ501">
        <f t="shared" si="161"/>
        <v>1</v>
      </c>
    </row>
    <row r="502" spans="1:43" ht="36">
      <c r="A502" s="13">
        <v>67</v>
      </c>
      <c r="B502" s="6">
        <v>42445</v>
      </c>
      <c r="C502" s="7">
        <f t="shared" si="172"/>
        <v>3</v>
      </c>
      <c r="D502" s="7">
        <f t="shared" si="173"/>
        <v>2016</v>
      </c>
      <c r="E502" s="92">
        <v>1340988</v>
      </c>
      <c r="F502" s="27">
        <v>44255</v>
      </c>
      <c r="G502" s="94">
        <v>46138</v>
      </c>
      <c r="H502" s="15" t="s">
        <v>1143</v>
      </c>
      <c r="I502" s="15" t="s">
        <v>158</v>
      </c>
      <c r="J502" s="14" t="s">
        <v>103</v>
      </c>
      <c r="K502" s="15"/>
      <c r="L502" s="15" t="s">
        <v>1283</v>
      </c>
      <c r="M502" s="30">
        <v>1000</v>
      </c>
      <c r="N502" s="16">
        <v>1000</v>
      </c>
      <c r="O502" s="16">
        <v>1000</v>
      </c>
      <c r="P502" s="77">
        <f t="shared" si="171"/>
        <v>1</v>
      </c>
      <c r="Q502" s="17">
        <v>6.9444444444444441E-3</v>
      </c>
      <c r="R502" s="17">
        <v>1.3888888888888888E-2</v>
      </c>
      <c r="S502" s="42" t="s">
        <v>1284</v>
      </c>
      <c r="T502" s="242" t="s">
        <v>66</v>
      </c>
      <c r="U502" s="10" t="str">
        <f t="shared" si="174"/>
        <v>B</v>
      </c>
      <c r="V502" s="11" t="str">
        <f>VLOOKUP(T502,Codes!A$9:B$52,2,FALSE)</f>
        <v>Mauvais étiquetage des cartons.</v>
      </c>
      <c r="W502" s="11"/>
      <c r="X502" s="11"/>
      <c r="Y502" s="11"/>
      <c r="Z502" s="11"/>
      <c r="AA502" s="81">
        <v>1</v>
      </c>
      <c r="AB502" s="37" t="str">
        <f t="shared" si="175"/>
        <v>faible</v>
      </c>
      <c r="AC502" s="37" t="str">
        <f t="shared" si="176"/>
        <v>faible</v>
      </c>
      <c r="AD502" s="37" t="str">
        <f t="shared" si="177"/>
        <v>Faible</v>
      </c>
      <c r="AE502" s="98" t="str">
        <f t="shared" si="178"/>
        <v>2</v>
      </c>
      <c r="AF502" s="261">
        <f t="shared" si="160"/>
        <v>1</v>
      </c>
      <c r="AG502" s="250" t="str">
        <f t="shared" si="159"/>
        <v>20161340988B4</v>
      </c>
      <c r="AH502" s="38" t="str">
        <f t="shared" si="162"/>
        <v>Action cloturée</v>
      </c>
      <c r="AI502" s="173"/>
      <c r="AJ502" s="18">
        <v>42450</v>
      </c>
      <c r="AK502" s="160" t="s">
        <v>396</v>
      </c>
      <c r="AL502" s="109">
        <v>42459</v>
      </c>
      <c r="AM502" s="103">
        <f t="shared" si="163"/>
        <v>11</v>
      </c>
      <c r="AN502" s="115" t="str">
        <f t="shared" si="157"/>
        <v xml:space="preserve"> J </v>
      </c>
      <c r="AP502" s="31" t="e">
        <f>COUNTIF(#REF!,FALSE)</f>
        <v>#REF!</v>
      </c>
      <c r="AQ502">
        <f t="shared" si="161"/>
        <v>1</v>
      </c>
    </row>
    <row r="503" spans="1:43" ht="33.75">
      <c r="A503" s="13">
        <v>68</v>
      </c>
      <c r="B503" s="6">
        <v>42451</v>
      </c>
      <c r="C503" s="7">
        <f t="shared" si="172"/>
        <v>3</v>
      </c>
      <c r="D503" s="7">
        <f t="shared" si="173"/>
        <v>2016</v>
      </c>
      <c r="E503" s="92">
        <v>1446958</v>
      </c>
      <c r="F503" s="27">
        <v>44328</v>
      </c>
      <c r="G503" s="94">
        <v>46210</v>
      </c>
      <c r="H503" s="15" t="s">
        <v>1143</v>
      </c>
      <c r="I503" s="15" t="s">
        <v>23</v>
      </c>
      <c r="J503" s="14" t="s">
        <v>103</v>
      </c>
      <c r="K503" s="15" t="s">
        <v>1285</v>
      </c>
      <c r="L503" s="15" t="s">
        <v>1214</v>
      </c>
      <c r="M503" s="30">
        <v>2045</v>
      </c>
      <c r="N503" s="16">
        <v>2045</v>
      </c>
      <c r="O503" s="16">
        <v>2045</v>
      </c>
      <c r="P503" s="77">
        <f t="shared" si="171"/>
        <v>1</v>
      </c>
      <c r="Q503" s="17">
        <v>6.9444444444444441E-3</v>
      </c>
      <c r="R503" s="17">
        <v>1.3888888888888888E-2</v>
      </c>
      <c r="S503" s="42" t="s">
        <v>1215</v>
      </c>
      <c r="T503" s="242" t="s">
        <v>26</v>
      </c>
      <c r="U503" s="10" t="str">
        <f t="shared" si="174"/>
        <v>C</v>
      </c>
      <c r="V503" s="11" t="str">
        <f>VLOOKUP(T503,Codes!A$9:B$52,2,FALSE)</f>
        <v>Conditionnement inadapté</v>
      </c>
      <c r="W503" s="11"/>
      <c r="X503" s="11"/>
      <c r="Y503" s="11"/>
      <c r="Z503" s="11"/>
      <c r="AA503" s="81">
        <v>1</v>
      </c>
      <c r="AB503" s="37" t="str">
        <f t="shared" si="175"/>
        <v>faible</v>
      </c>
      <c r="AC503" s="37" t="str">
        <f t="shared" si="176"/>
        <v>faible</v>
      </c>
      <c r="AD503" s="37" t="str">
        <f t="shared" si="177"/>
        <v>Faible</v>
      </c>
      <c r="AE503" s="98" t="str">
        <f t="shared" si="178"/>
        <v>2</v>
      </c>
      <c r="AF503" s="261">
        <f t="shared" si="160"/>
        <v>2</v>
      </c>
      <c r="AG503" s="250" t="str">
        <f t="shared" si="159"/>
        <v>20161446958C8</v>
      </c>
      <c r="AH503" s="38" t="str">
        <f t="shared" si="162"/>
        <v>Action cloturée</v>
      </c>
      <c r="AI503" s="173"/>
      <c r="AJ503" s="18">
        <v>42453</v>
      </c>
      <c r="AK503" s="111" t="s">
        <v>1286</v>
      </c>
      <c r="AL503" s="109">
        <v>42459</v>
      </c>
      <c r="AM503" s="103">
        <f t="shared" si="163"/>
        <v>7</v>
      </c>
      <c r="AN503" s="115" t="str">
        <f t="shared" si="157"/>
        <v xml:space="preserve"> K </v>
      </c>
      <c r="AP503" s="31" t="e">
        <f>COUNTIF(#REF!,FALSE)</f>
        <v>#REF!</v>
      </c>
      <c r="AQ503">
        <f t="shared" si="161"/>
        <v>2</v>
      </c>
    </row>
    <row r="504" spans="1:43" ht="33.75">
      <c r="A504" s="13">
        <v>69</v>
      </c>
      <c r="B504" s="6">
        <v>42451</v>
      </c>
      <c r="C504" s="7">
        <f t="shared" si="172"/>
        <v>3</v>
      </c>
      <c r="D504" s="7">
        <f t="shared" si="173"/>
        <v>2016</v>
      </c>
      <c r="E504" s="92">
        <v>1446959</v>
      </c>
      <c r="F504" s="27">
        <v>44238</v>
      </c>
      <c r="G504" s="94">
        <v>46210</v>
      </c>
      <c r="H504" s="15" t="s">
        <v>1143</v>
      </c>
      <c r="I504" s="15" t="s">
        <v>23</v>
      </c>
      <c r="J504" s="14" t="s">
        <v>103</v>
      </c>
      <c r="K504" s="15" t="s">
        <v>1285</v>
      </c>
      <c r="L504" s="15" t="s">
        <v>1216</v>
      </c>
      <c r="M504" s="30">
        <v>3050</v>
      </c>
      <c r="N504" s="16">
        <v>3050</v>
      </c>
      <c r="O504" s="16">
        <v>3050</v>
      </c>
      <c r="P504" s="77">
        <f t="shared" si="171"/>
        <v>1</v>
      </c>
      <c r="Q504" s="17">
        <v>6.9444444444444441E-3</v>
      </c>
      <c r="R504" s="17">
        <v>1.3888888888888888E-2</v>
      </c>
      <c r="S504" s="42" t="s">
        <v>1215</v>
      </c>
      <c r="T504" s="242" t="s">
        <v>26</v>
      </c>
      <c r="U504" s="10" t="str">
        <f t="shared" si="174"/>
        <v>C</v>
      </c>
      <c r="V504" s="11" t="str">
        <f>VLOOKUP(T504,Codes!A$9:B$52,2,FALSE)</f>
        <v>Conditionnement inadapté</v>
      </c>
      <c r="W504" s="11"/>
      <c r="X504" s="11"/>
      <c r="Y504" s="11"/>
      <c r="Z504" s="11"/>
      <c r="AA504" s="81">
        <v>1</v>
      </c>
      <c r="AB504" s="37" t="str">
        <f t="shared" si="175"/>
        <v>faible</v>
      </c>
      <c r="AC504" s="37" t="str">
        <f t="shared" si="176"/>
        <v>faible</v>
      </c>
      <c r="AD504" s="37" t="str">
        <f t="shared" si="177"/>
        <v>Faible</v>
      </c>
      <c r="AE504" s="98" t="str">
        <f t="shared" si="178"/>
        <v>2</v>
      </c>
      <c r="AF504" s="261">
        <f t="shared" si="160"/>
        <v>2</v>
      </c>
      <c r="AG504" s="250" t="str">
        <f t="shared" si="159"/>
        <v>20161446959C8</v>
      </c>
      <c r="AH504" s="38" t="str">
        <f t="shared" si="162"/>
        <v>Action cloturée</v>
      </c>
      <c r="AI504" s="173"/>
      <c r="AJ504" s="18">
        <v>42453</v>
      </c>
      <c r="AK504" s="111" t="s">
        <v>1286</v>
      </c>
      <c r="AL504" s="109">
        <v>42459</v>
      </c>
      <c r="AM504" s="103">
        <f t="shared" si="163"/>
        <v>7</v>
      </c>
      <c r="AN504" s="115" t="str">
        <f t="shared" si="157"/>
        <v xml:space="preserve"> K </v>
      </c>
      <c r="AP504" s="31" t="e">
        <f>COUNTIF(#REF!,FALSE)</f>
        <v>#REF!</v>
      </c>
      <c r="AQ504">
        <f t="shared" si="161"/>
        <v>2</v>
      </c>
    </row>
    <row r="505" spans="1:43" ht="36">
      <c r="A505" s="13">
        <v>70</v>
      </c>
      <c r="B505" s="6">
        <v>42444</v>
      </c>
      <c r="C505" s="7">
        <f t="shared" si="172"/>
        <v>3</v>
      </c>
      <c r="D505" s="7">
        <f t="shared" si="173"/>
        <v>2016</v>
      </c>
      <c r="E505" s="92">
        <v>1058481</v>
      </c>
      <c r="F505" s="27">
        <v>43493</v>
      </c>
      <c r="G505" s="94">
        <v>160222</v>
      </c>
      <c r="H505" s="15" t="s">
        <v>94</v>
      </c>
      <c r="I505" s="15" t="s">
        <v>91</v>
      </c>
      <c r="J505" s="14" t="s">
        <v>90</v>
      </c>
      <c r="K505" s="15" t="s">
        <v>98</v>
      </c>
      <c r="L505" s="9" t="s">
        <v>171</v>
      </c>
      <c r="M505" s="30">
        <v>200</v>
      </c>
      <c r="N505" s="16">
        <v>1000000</v>
      </c>
      <c r="O505" s="16">
        <v>200000</v>
      </c>
      <c r="P505" s="77">
        <f t="shared" si="171"/>
        <v>0.02</v>
      </c>
      <c r="Q505" s="17">
        <v>8.3333333333333329E-2</v>
      </c>
      <c r="R505" s="17">
        <v>1.3888888888888888E-2</v>
      </c>
      <c r="S505" s="42" t="s">
        <v>1268</v>
      </c>
      <c r="T505" s="242" t="s">
        <v>41</v>
      </c>
      <c r="U505" s="10" t="str">
        <f t="shared" si="174"/>
        <v>C</v>
      </c>
      <c r="V505" s="11" t="str">
        <f>VLOOKUP(T505,Codes!A$9:B$52,2,FALSE)</f>
        <v>Produits collés entre eux</v>
      </c>
      <c r="W505" s="11"/>
      <c r="X505" s="11"/>
      <c r="Y505" s="11"/>
      <c r="Z505" s="11"/>
      <c r="AA505" s="81">
        <v>3</v>
      </c>
      <c r="AB505" s="37" t="str">
        <f t="shared" si="175"/>
        <v>fort</v>
      </c>
      <c r="AC505" s="37" t="str">
        <f t="shared" si="176"/>
        <v>faible</v>
      </c>
      <c r="AD505" s="37" t="str">
        <f t="shared" si="177"/>
        <v>Fort</v>
      </c>
      <c r="AE505" s="98" t="str">
        <f t="shared" si="178"/>
        <v>5</v>
      </c>
      <c r="AF505" s="261">
        <f t="shared" si="160"/>
        <v>6</v>
      </c>
      <c r="AG505" s="250" t="str">
        <f t="shared" si="159"/>
        <v>20161058481C3</v>
      </c>
      <c r="AH505" s="38" t="str">
        <f t="shared" si="162"/>
        <v>Action cloturée</v>
      </c>
      <c r="AI505" s="173" t="s">
        <v>1266</v>
      </c>
      <c r="AJ505" s="18">
        <v>42453</v>
      </c>
      <c r="AK505" s="160" t="s">
        <v>1422</v>
      </c>
      <c r="AL505" s="109">
        <v>42461</v>
      </c>
      <c r="AM505" s="103">
        <f t="shared" si="163"/>
        <v>14</v>
      </c>
      <c r="AN505" s="115" t="str">
        <f t="shared" si="157"/>
        <v xml:space="preserve"> P </v>
      </c>
      <c r="AP505" s="31" t="e">
        <f>COUNTIF(#REF!,FALSE)</f>
        <v>#REF!</v>
      </c>
      <c r="AQ505">
        <f t="shared" si="161"/>
        <v>6</v>
      </c>
    </row>
    <row r="506" spans="1:43" ht="78.75">
      <c r="A506" s="13">
        <v>71</v>
      </c>
      <c r="B506" s="6">
        <v>42452</v>
      </c>
      <c r="C506" s="7">
        <f t="shared" si="172"/>
        <v>3</v>
      </c>
      <c r="D506" s="7">
        <f t="shared" si="173"/>
        <v>2016</v>
      </c>
      <c r="E506" s="92">
        <v>1257921</v>
      </c>
      <c r="F506" s="27">
        <v>42604</v>
      </c>
      <c r="G506" s="94">
        <v>44237</v>
      </c>
      <c r="H506" s="15" t="s">
        <v>1647</v>
      </c>
      <c r="I506" s="15" t="s">
        <v>195</v>
      </c>
      <c r="J506" s="14" t="s">
        <v>103</v>
      </c>
      <c r="K506" s="15"/>
      <c r="L506" s="15" t="s">
        <v>210</v>
      </c>
      <c r="M506" s="30">
        <v>1908</v>
      </c>
      <c r="N506" s="16">
        <v>10000</v>
      </c>
      <c r="O506" s="16">
        <v>8000</v>
      </c>
      <c r="P506" s="77">
        <f t="shared" si="171"/>
        <v>19.079999999999998</v>
      </c>
      <c r="Q506" s="17">
        <v>0.20833333333333334</v>
      </c>
      <c r="R506" s="17">
        <v>1.3888888888888888E-2</v>
      </c>
      <c r="S506" s="42" t="s">
        <v>1287</v>
      </c>
      <c r="T506" s="242" t="s">
        <v>34</v>
      </c>
      <c r="U506" s="10" t="str">
        <f t="shared" si="174"/>
        <v>B</v>
      </c>
      <c r="V506" s="11" t="str">
        <f>VLOOKUP(T506,Codes!A$9:B$52,2,FALSE)</f>
        <v>Mauvaise qualité ou position des micro-perforations</v>
      </c>
      <c r="W506" s="11"/>
      <c r="X506" s="11"/>
      <c r="Y506" s="11"/>
      <c r="Z506" s="11"/>
      <c r="AA506" s="81">
        <v>3</v>
      </c>
      <c r="AB506" s="37" t="str">
        <f t="shared" si="175"/>
        <v>fort</v>
      </c>
      <c r="AC506" s="37" t="str">
        <f t="shared" si="176"/>
        <v>fort</v>
      </c>
      <c r="AD506" s="37" t="str">
        <f t="shared" si="177"/>
        <v>Fort</v>
      </c>
      <c r="AE506" s="98" t="str">
        <f t="shared" si="178"/>
        <v>5</v>
      </c>
      <c r="AF506" s="261">
        <f t="shared" si="160"/>
        <v>4</v>
      </c>
      <c r="AG506" s="250" t="str">
        <f t="shared" si="159"/>
        <v>20161257921B3</v>
      </c>
      <c r="AH506" s="38" t="str">
        <f t="shared" si="162"/>
        <v>Action cloturée</v>
      </c>
      <c r="AI506" s="38"/>
      <c r="AJ506" s="18">
        <v>42453</v>
      </c>
      <c r="AK506" s="110" t="s">
        <v>1289</v>
      </c>
      <c r="AL506" s="109">
        <v>42453</v>
      </c>
      <c r="AM506" s="103">
        <f t="shared" si="163"/>
        <v>2</v>
      </c>
      <c r="AN506" s="115" t="str">
        <f t="shared" si="157"/>
        <v xml:space="preserve"> L </v>
      </c>
      <c r="AP506" s="31" t="e">
        <f>COUNTIF(#REF!,FALSE)</f>
        <v>#REF!</v>
      </c>
      <c r="AQ506">
        <f t="shared" si="161"/>
        <v>4</v>
      </c>
    </row>
    <row r="507" spans="1:43" ht="78.75">
      <c r="A507" s="13">
        <v>72</v>
      </c>
      <c r="B507" s="6">
        <v>42452</v>
      </c>
      <c r="C507" s="7">
        <f t="shared" si="172"/>
        <v>3</v>
      </c>
      <c r="D507" s="7">
        <f t="shared" si="173"/>
        <v>2016</v>
      </c>
      <c r="E507" s="92">
        <v>1257921</v>
      </c>
      <c r="F507" s="27">
        <v>42604</v>
      </c>
      <c r="G507" s="94">
        <v>44237</v>
      </c>
      <c r="H507" s="15" t="s">
        <v>1138</v>
      </c>
      <c r="I507" s="15" t="s">
        <v>195</v>
      </c>
      <c r="J507" s="14" t="s">
        <v>103</v>
      </c>
      <c r="K507" s="15"/>
      <c r="L507" s="15" t="s">
        <v>210</v>
      </c>
      <c r="M507" s="30">
        <v>200</v>
      </c>
      <c r="N507" s="16">
        <v>10000</v>
      </c>
      <c r="O507" s="16">
        <v>8000</v>
      </c>
      <c r="P507" s="77">
        <f t="shared" si="171"/>
        <v>2</v>
      </c>
      <c r="Q507" s="17">
        <v>8.3333333333333329E-2</v>
      </c>
      <c r="R507" s="17">
        <v>1.3888888888888888E-2</v>
      </c>
      <c r="S507" s="42" t="s">
        <v>1288</v>
      </c>
      <c r="T507" s="242" t="s">
        <v>34</v>
      </c>
      <c r="U507" s="10" t="str">
        <f t="shared" si="174"/>
        <v>B</v>
      </c>
      <c r="V507" s="11" t="str">
        <f>VLOOKUP(T507,Codes!A$9:B$52,2,FALSE)</f>
        <v>Mauvaise qualité ou position des micro-perforations</v>
      </c>
      <c r="W507" s="11"/>
      <c r="X507" s="11"/>
      <c r="Y507" s="11"/>
      <c r="Z507" s="11"/>
      <c r="AA507" s="81">
        <v>3</v>
      </c>
      <c r="AB507" s="37" t="str">
        <f t="shared" si="175"/>
        <v>fort</v>
      </c>
      <c r="AC507" s="37" t="str">
        <f t="shared" si="176"/>
        <v>faible</v>
      </c>
      <c r="AD507" s="37" t="str">
        <f t="shared" si="177"/>
        <v>Fort</v>
      </c>
      <c r="AE507" s="98" t="str">
        <f t="shared" si="178"/>
        <v>5</v>
      </c>
      <c r="AF507" s="261">
        <f t="shared" si="160"/>
        <v>4</v>
      </c>
      <c r="AG507" s="250" t="str">
        <f t="shared" si="159"/>
        <v>20161257921B3</v>
      </c>
      <c r="AH507" s="38" t="str">
        <f t="shared" si="162"/>
        <v>Action cloturée</v>
      </c>
      <c r="AI507" s="38"/>
      <c r="AJ507" s="18">
        <v>42453</v>
      </c>
      <c r="AK507" s="110" t="s">
        <v>1289</v>
      </c>
      <c r="AL507" s="109">
        <v>42453</v>
      </c>
      <c r="AM507" s="103">
        <f t="shared" si="163"/>
        <v>2</v>
      </c>
      <c r="AN507" s="115" t="str">
        <f t="shared" si="157"/>
        <v xml:space="preserve"> L </v>
      </c>
      <c r="AP507" s="31" t="e">
        <f>COUNTIF(#REF!,FALSE)</f>
        <v>#REF!</v>
      </c>
      <c r="AQ507">
        <f t="shared" si="161"/>
        <v>4</v>
      </c>
    </row>
    <row r="508" spans="1:43" ht="78.75">
      <c r="A508" s="13">
        <v>73</v>
      </c>
      <c r="B508" s="6">
        <v>42452</v>
      </c>
      <c r="C508" s="7">
        <f t="shared" si="172"/>
        <v>3</v>
      </c>
      <c r="D508" s="7">
        <f t="shared" si="173"/>
        <v>2016</v>
      </c>
      <c r="E508" s="92">
        <v>1257921</v>
      </c>
      <c r="F508" s="27">
        <v>42604</v>
      </c>
      <c r="G508" s="94">
        <v>44237</v>
      </c>
      <c r="H508" s="15" t="s">
        <v>1138</v>
      </c>
      <c r="I508" s="15" t="s">
        <v>195</v>
      </c>
      <c r="J508" s="14" t="s">
        <v>103</v>
      </c>
      <c r="K508" s="15"/>
      <c r="L508" s="15" t="s">
        <v>210</v>
      </c>
      <c r="M508" s="30">
        <v>200</v>
      </c>
      <c r="N508" s="16">
        <v>10000</v>
      </c>
      <c r="O508" s="16">
        <v>8000</v>
      </c>
      <c r="P508" s="77">
        <f t="shared" si="171"/>
        <v>2</v>
      </c>
      <c r="Q508" s="17">
        <v>8.3333333333333329E-2</v>
      </c>
      <c r="R508" s="17">
        <v>1.3888888888888888E-2</v>
      </c>
      <c r="S508" s="42" t="s">
        <v>1288</v>
      </c>
      <c r="T508" s="242" t="s">
        <v>34</v>
      </c>
      <c r="U508" s="10" t="str">
        <f t="shared" si="174"/>
        <v>B</v>
      </c>
      <c r="V508" s="11" t="str">
        <f>VLOOKUP(T508,Codes!A$9:B$52,2,FALSE)</f>
        <v>Mauvaise qualité ou position des micro-perforations</v>
      </c>
      <c r="W508" s="11"/>
      <c r="X508" s="11"/>
      <c r="Y508" s="11"/>
      <c r="Z508" s="11"/>
      <c r="AA508" s="81">
        <v>3</v>
      </c>
      <c r="AB508" s="37" t="str">
        <f t="shared" si="175"/>
        <v>fort</v>
      </c>
      <c r="AC508" s="37" t="str">
        <f t="shared" si="176"/>
        <v>faible</v>
      </c>
      <c r="AD508" s="37" t="str">
        <f t="shared" si="177"/>
        <v>Fort</v>
      </c>
      <c r="AE508" s="98" t="str">
        <f t="shared" si="178"/>
        <v>5</v>
      </c>
      <c r="AF508" s="261">
        <f t="shared" si="160"/>
        <v>4</v>
      </c>
      <c r="AG508" s="250" t="str">
        <f t="shared" si="159"/>
        <v>20161257921B3</v>
      </c>
      <c r="AH508" s="38" t="str">
        <f t="shared" si="162"/>
        <v>Action cloturée</v>
      </c>
      <c r="AI508" s="173"/>
      <c r="AJ508" s="18">
        <v>42453</v>
      </c>
      <c r="AK508" s="110" t="s">
        <v>1289</v>
      </c>
      <c r="AL508" s="109">
        <v>42453</v>
      </c>
      <c r="AM508" s="103">
        <f t="shared" si="163"/>
        <v>2</v>
      </c>
      <c r="AN508" s="115" t="str">
        <f t="shared" si="157"/>
        <v xml:space="preserve"> L </v>
      </c>
      <c r="AP508" s="31" t="e">
        <f>COUNTIF(#REF!,FALSE)</f>
        <v>#REF!</v>
      </c>
      <c r="AQ508">
        <f t="shared" si="161"/>
        <v>4</v>
      </c>
    </row>
    <row r="509" spans="1:43" ht="78.75">
      <c r="A509" s="13">
        <v>74</v>
      </c>
      <c r="B509" s="6">
        <v>42452</v>
      </c>
      <c r="C509" s="7">
        <f t="shared" si="172"/>
        <v>3</v>
      </c>
      <c r="D509" s="7">
        <f t="shared" si="173"/>
        <v>2016</v>
      </c>
      <c r="E509" s="92">
        <v>1257921</v>
      </c>
      <c r="F509" s="27">
        <v>42604</v>
      </c>
      <c r="G509" s="94">
        <v>44237</v>
      </c>
      <c r="H509" s="15" t="s">
        <v>1647</v>
      </c>
      <c r="I509" s="15" t="s">
        <v>195</v>
      </c>
      <c r="J509" s="14" t="s">
        <v>103</v>
      </c>
      <c r="K509" s="15"/>
      <c r="L509" s="15" t="s">
        <v>210</v>
      </c>
      <c r="M509" s="30">
        <v>49</v>
      </c>
      <c r="N509" s="16">
        <v>10000</v>
      </c>
      <c r="O509" s="16">
        <v>8000</v>
      </c>
      <c r="P509" s="77">
        <f t="shared" si="171"/>
        <v>0.49</v>
      </c>
      <c r="Q509" s="17">
        <v>0.25</v>
      </c>
      <c r="R509" s="17">
        <v>1.3888888888888888E-2</v>
      </c>
      <c r="S509" s="42" t="s">
        <v>1287</v>
      </c>
      <c r="T509" s="242" t="s">
        <v>34</v>
      </c>
      <c r="U509" s="10" t="str">
        <f t="shared" si="174"/>
        <v>B</v>
      </c>
      <c r="V509" s="11" t="str">
        <f>VLOOKUP(T509,Codes!A$9:B$52,2,FALSE)</f>
        <v>Mauvaise qualité ou position des micro-perforations</v>
      </c>
      <c r="W509" s="11"/>
      <c r="X509" s="11"/>
      <c r="Y509" s="11"/>
      <c r="Z509" s="11"/>
      <c r="AA509" s="81">
        <v>3</v>
      </c>
      <c r="AB509" s="37" t="str">
        <f t="shared" si="175"/>
        <v>fort</v>
      </c>
      <c r="AC509" s="37" t="str">
        <f t="shared" si="176"/>
        <v>faible</v>
      </c>
      <c r="AD509" s="37" t="str">
        <f t="shared" si="177"/>
        <v>Fort</v>
      </c>
      <c r="AE509" s="98" t="str">
        <f t="shared" si="178"/>
        <v>5</v>
      </c>
      <c r="AF509" s="261">
        <f t="shared" si="160"/>
        <v>4</v>
      </c>
      <c r="AG509" s="250" t="str">
        <f t="shared" si="159"/>
        <v>20161257921B3</v>
      </c>
      <c r="AH509" s="38" t="str">
        <f t="shared" si="162"/>
        <v>Action cloturée</v>
      </c>
      <c r="AI509" s="173"/>
      <c r="AJ509" s="18">
        <v>42453</v>
      </c>
      <c r="AK509" s="110" t="s">
        <v>1289</v>
      </c>
      <c r="AL509" s="109">
        <v>42453</v>
      </c>
      <c r="AM509" s="103">
        <f t="shared" si="163"/>
        <v>2</v>
      </c>
      <c r="AN509" s="115" t="str">
        <f t="shared" si="157"/>
        <v xml:space="preserve"> L </v>
      </c>
      <c r="AP509" s="31" t="e">
        <f>COUNTIF(#REF!,FALSE)</f>
        <v>#REF!</v>
      </c>
      <c r="AQ509">
        <f t="shared" si="161"/>
        <v>4</v>
      </c>
    </row>
    <row r="510" spans="1:43" ht="56.25">
      <c r="A510" s="13">
        <v>75</v>
      </c>
      <c r="B510" s="6">
        <v>42453</v>
      </c>
      <c r="C510" s="7">
        <f t="shared" si="172"/>
        <v>3</v>
      </c>
      <c r="D510" s="7">
        <f t="shared" si="173"/>
        <v>2016</v>
      </c>
      <c r="E510" s="92">
        <v>1057828</v>
      </c>
      <c r="F510" s="27">
        <v>42322</v>
      </c>
      <c r="G510" s="94">
        <v>44590</v>
      </c>
      <c r="H510" s="15" t="s">
        <v>94</v>
      </c>
      <c r="I510" s="15" t="s">
        <v>195</v>
      </c>
      <c r="J510" s="14" t="s">
        <v>90</v>
      </c>
      <c r="K510" s="15" t="s">
        <v>572</v>
      </c>
      <c r="L510" s="15" t="s">
        <v>562</v>
      </c>
      <c r="M510" s="30">
        <v>1837</v>
      </c>
      <c r="N510" s="16">
        <v>250000</v>
      </c>
      <c r="O510" s="16">
        <v>48000</v>
      </c>
      <c r="P510" s="77">
        <f t="shared" si="171"/>
        <v>0.73480000000000001</v>
      </c>
      <c r="Q510" s="17">
        <v>8.3333333333333329E-2</v>
      </c>
      <c r="R510" s="17">
        <v>1.3888888888888888E-2</v>
      </c>
      <c r="S510" s="42" t="s">
        <v>1290</v>
      </c>
      <c r="T510" s="242" t="s">
        <v>34</v>
      </c>
      <c r="U510" s="10" t="str">
        <f t="shared" si="174"/>
        <v>B</v>
      </c>
      <c r="V510" s="11" t="str">
        <f>VLOOKUP(T510,Codes!A$9:B$52,2,FALSE)</f>
        <v>Mauvaise qualité ou position des micro-perforations</v>
      </c>
      <c r="W510" s="11"/>
      <c r="X510" s="11"/>
      <c r="Y510" s="11"/>
      <c r="Z510" s="11"/>
      <c r="AA510" s="81">
        <v>3</v>
      </c>
      <c r="AB510" s="37" t="str">
        <f t="shared" si="175"/>
        <v>fort</v>
      </c>
      <c r="AC510" s="37" t="str">
        <f t="shared" si="176"/>
        <v>faible</v>
      </c>
      <c r="AD510" s="37" t="str">
        <f t="shared" si="177"/>
        <v>Fort</v>
      </c>
      <c r="AE510" s="98" t="str">
        <f t="shared" si="178"/>
        <v>5</v>
      </c>
      <c r="AF510" s="261">
        <f t="shared" si="160"/>
        <v>1</v>
      </c>
      <c r="AG510" s="250" t="str">
        <f t="shared" si="159"/>
        <v>20161057828B3</v>
      </c>
      <c r="AH510" s="38" t="str">
        <f t="shared" si="162"/>
        <v>Action cloturée</v>
      </c>
      <c r="AI510" s="173"/>
      <c r="AJ510" s="18">
        <v>42453</v>
      </c>
      <c r="AK510" s="160" t="s">
        <v>1409</v>
      </c>
      <c r="AL510" s="109">
        <v>42459</v>
      </c>
      <c r="AM510" s="103">
        <f t="shared" si="163"/>
        <v>5</v>
      </c>
      <c r="AN510" s="115" t="str">
        <f t="shared" si="157"/>
        <v xml:space="preserve"> N </v>
      </c>
      <c r="AP510" s="31" t="e">
        <f>COUNTIF(#REF!,FALSE)</f>
        <v>#REF!</v>
      </c>
      <c r="AQ510">
        <f t="shared" si="161"/>
        <v>1</v>
      </c>
    </row>
    <row r="511" spans="1:43" ht="57" customHeight="1">
      <c r="A511" s="13">
        <v>76</v>
      </c>
      <c r="B511" s="6">
        <v>42454</v>
      </c>
      <c r="C511" s="7">
        <f t="shared" si="172"/>
        <v>3</v>
      </c>
      <c r="D511" s="7">
        <f t="shared" si="173"/>
        <v>2016</v>
      </c>
      <c r="E511" s="92">
        <v>1058481</v>
      </c>
      <c r="F511" s="27">
        <v>43493</v>
      </c>
      <c r="G511" s="94">
        <v>160222</v>
      </c>
      <c r="H511" s="15" t="s">
        <v>94</v>
      </c>
      <c r="I511" s="15" t="s">
        <v>91</v>
      </c>
      <c r="J511" s="14" t="s">
        <v>90</v>
      </c>
      <c r="K511" s="15" t="s">
        <v>98</v>
      </c>
      <c r="L511" s="9" t="s">
        <v>171</v>
      </c>
      <c r="M511" s="30">
        <v>200</v>
      </c>
      <c r="N511" s="16">
        <v>1000000</v>
      </c>
      <c r="O511" s="16">
        <v>473000</v>
      </c>
      <c r="P511" s="77">
        <f t="shared" si="171"/>
        <v>0.02</v>
      </c>
      <c r="Q511" s="17">
        <v>4.1666666666666664E-2</v>
      </c>
      <c r="R511" s="17">
        <v>1.3888888888888888E-2</v>
      </c>
      <c r="S511" s="42" t="s">
        <v>1410</v>
      </c>
      <c r="T511" s="242" t="s">
        <v>41</v>
      </c>
      <c r="U511" s="10" t="str">
        <f t="shared" si="174"/>
        <v>C</v>
      </c>
      <c r="V511" s="11" t="str">
        <f>VLOOKUP(T511,Codes!A$9:B$52,2,FALSE)</f>
        <v>Produits collés entre eux</v>
      </c>
      <c r="W511" s="11"/>
      <c r="X511" s="11"/>
      <c r="Y511" s="11"/>
      <c r="Z511" s="11"/>
      <c r="AA511" s="81">
        <v>1</v>
      </c>
      <c r="AB511" s="37" t="str">
        <f t="shared" si="175"/>
        <v>faible</v>
      </c>
      <c r="AC511" s="37" t="str">
        <f t="shared" si="176"/>
        <v>faible</v>
      </c>
      <c r="AD511" s="37" t="str">
        <f t="shared" si="177"/>
        <v>Faible</v>
      </c>
      <c r="AE511" s="98" t="str">
        <f t="shared" si="178"/>
        <v>2</v>
      </c>
      <c r="AF511" s="261">
        <f t="shared" si="160"/>
        <v>6</v>
      </c>
      <c r="AG511" s="250" t="str">
        <f t="shared" si="159"/>
        <v>20161058481C3</v>
      </c>
      <c r="AH511" s="38" t="str">
        <f t="shared" si="162"/>
        <v>Action cloturée</v>
      </c>
      <c r="AI511" s="173" t="s">
        <v>1266</v>
      </c>
      <c r="AJ511" s="18">
        <v>42454</v>
      </c>
      <c r="AK511" s="160" t="s">
        <v>1422</v>
      </c>
      <c r="AL511" s="109">
        <v>42461</v>
      </c>
      <c r="AM511" s="103">
        <f t="shared" si="163"/>
        <v>6</v>
      </c>
      <c r="AN511" s="115" t="str">
        <f t="shared" si="157"/>
        <v xml:space="preserve"> P </v>
      </c>
      <c r="AP511" s="31" t="e">
        <f>COUNTIF(#REF!,FALSE)</f>
        <v>#REF!</v>
      </c>
      <c r="AQ511">
        <f t="shared" si="161"/>
        <v>6</v>
      </c>
    </row>
    <row r="512" spans="1:43" ht="44.25" customHeight="1">
      <c r="A512" s="13">
        <v>77</v>
      </c>
      <c r="B512" s="6">
        <v>42452</v>
      </c>
      <c r="C512" s="7">
        <f t="shared" si="172"/>
        <v>3</v>
      </c>
      <c r="D512" s="7">
        <f t="shared" si="173"/>
        <v>2016</v>
      </c>
      <c r="E512" s="92">
        <v>1251451</v>
      </c>
      <c r="F512" s="27">
        <v>44345</v>
      </c>
      <c r="G512" s="94">
        <v>160323</v>
      </c>
      <c r="H512" s="15" t="s">
        <v>1143</v>
      </c>
      <c r="I512" s="15" t="s">
        <v>328</v>
      </c>
      <c r="J512" s="14" t="s">
        <v>103</v>
      </c>
      <c r="K512" s="15" t="s">
        <v>1295</v>
      </c>
      <c r="L512" s="15" t="s">
        <v>1291</v>
      </c>
      <c r="M512" s="30">
        <v>27000</v>
      </c>
      <c r="N512" s="16">
        <v>27000</v>
      </c>
      <c r="O512" s="16">
        <v>27000</v>
      </c>
      <c r="P512" s="77">
        <f t="shared" si="171"/>
        <v>1</v>
      </c>
      <c r="Q512" s="17">
        <v>1.3888888888888888E-2</v>
      </c>
      <c r="R512" s="17">
        <v>1.3888888888888888E-2</v>
      </c>
      <c r="S512" s="42" t="s">
        <v>1296</v>
      </c>
      <c r="T512" s="242" t="s">
        <v>26</v>
      </c>
      <c r="U512" s="10" t="str">
        <f t="shared" si="174"/>
        <v>C</v>
      </c>
      <c r="V512" s="11" t="str">
        <f>VLOOKUP(T512,Codes!A$9:B$52,2,FALSE)</f>
        <v>Conditionnement inadapté</v>
      </c>
      <c r="W512" s="11"/>
      <c r="X512" s="11"/>
      <c r="Y512" s="11"/>
      <c r="Z512" s="11"/>
      <c r="AA512" s="81">
        <v>1</v>
      </c>
      <c r="AB512" s="37" t="str">
        <f t="shared" si="175"/>
        <v>faible</v>
      </c>
      <c r="AC512" s="37" t="str">
        <f t="shared" si="176"/>
        <v>faible</v>
      </c>
      <c r="AD512" s="37" t="str">
        <f t="shared" si="177"/>
        <v>Faible</v>
      </c>
      <c r="AE512" s="98" t="str">
        <f t="shared" si="178"/>
        <v>2</v>
      </c>
      <c r="AF512" s="261">
        <f t="shared" si="160"/>
        <v>1</v>
      </c>
      <c r="AG512" s="250" t="str">
        <f t="shared" si="159"/>
        <v>20161251451C8</v>
      </c>
      <c r="AH512" s="38" t="str">
        <f t="shared" si="162"/>
        <v>Action cloturée</v>
      </c>
      <c r="AI512" s="207"/>
      <c r="AJ512" s="18">
        <v>42458</v>
      </c>
      <c r="AK512" s="160" t="s">
        <v>745</v>
      </c>
      <c r="AL512" s="18">
        <v>42459</v>
      </c>
      <c r="AM512" s="103">
        <f t="shared" si="163"/>
        <v>6</v>
      </c>
      <c r="AN512" s="115" t="str">
        <f t="shared" si="157"/>
        <v xml:space="preserve"> M </v>
      </c>
      <c r="AP512" s="31" t="e">
        <f>COUNTIF(#REF!,FALSE)</f>
        <v>#REF!</v>
      </c>
      <c r="AQ512">
        <f t="shared" si="161"/>
        <v>1</v>
      </c>
    </row>
    <row r="513" spans="1:43" ht="32.25" customHeight="1">
      <c r="A513" s="13">
        <v>78</v>
      </c>
      <c r="B513" s="6">
        <v>42452</v>
      </c>
      <c r="C513" s="7">
        <f t="shared" si="172"/>
        <v>3</v>
      </c>
      <c r="D513" s="7">
        <f t="shared" si="173"/>
        <v>2016</v>
      </c>
      <c r="E513" s="92">
        <v>1251452</v>
      </c>
      <c r="F513" s="27">
        <v>44345</v>
      </c>
      <c r="G513" s="94">
        <v>160323</v>
      </c>
      <c r="H513" s="15" t="s">
        <v>1143</v>
      </c>
      <c r="I513" s="15" t="s">
        <v>328</v>
      </c>
      <c r="J513" s="14" t="s">
        <v>103</v>
      </c>
      <c r="K513" s="15" t="s">
        <v>1295</v>
      </c>
      <c r="L513" s="15" t="s">
        <v>1292</v>
      </c>
      <c r="M513" s="30">
        <v>8100</v>
      </c>
      <c r="N513" s="16">
        <v>8100</v>
      </c>
      <c r="O513" s="16">
        <v>8100</v>
      </c>
      <c r="P513" s="77">
        <f t="shared" si="171"/>
        <v>1</v>
      </c>
      <c r="Q513" s="17">
        <v>1.3888888888888888E-2</v>
      </c>
      <c r="R513" s="17">
        <v>1.3888888888888888E-2</v>
      </c>
      <c r="S513" s="42" t="s">
        <v>1296</v>
      </c>
      <c r="T513" s="242" t="s">
        <v>26</v>
      </c>
      <c r="U513" s="10" t="str">
        <f t="shared" si="174"/>
        <v>C</v>
      </c>
      <c r="V513" s="11" t="str">
        <f>VLOOKUP(T513,Codes!A$9:B$52,2,FALSE)</f>
        <v>Conditionnement inadapté</v>
      </c>
      <c r="W513" s="11"/>
      <c r="X513" s="11"/>
      <c r="Y513" s="11"/>
      <c r="Z513" s="11"/>
      <c r="AA513" s="81">
        <v>1</v>
      </c>
      <c r="AB513" s="37" t="str">
        <f t="shared" si="175"/>
        <v>faible</v>
      </c>
      <c r="AC513" s="37" t="str">
        <f t="shared" si="176"/>
        <v>faible</v>
      </c>
      <c r="AD513" s="37" t="str">
        <f t="shared" si="177"/>
        <v>Faible</v>
      </c>
      <c r="AE513" s="98" t="str">
        <f t="shared" si="178"/>
        <v>2</v>
      </c>
      <c r="AF513" s="261">
        <f t="shared" si="160"/>
        <v>1</v>
      </c>
      <c r="AG513" s="250" t="str">
        <f t="shared" si="159"/>
        <v>20161251452C8</v>
      </c>
      <c r="AH513" s="38" t="str">
        <f t="shared" si="162"/>
        <v>Action cloturée</v>
      </c>
      <c r="AI513" s="207"/>
      <c r="AJ513" s="18">
        <v>42458</v>
      </c>
      <c r="AK513" s="160" t="s">
        <v>745</v>
      </c>
      <c r="AL513" s="109">
        <v>42459</v>
      </c>
      <c r="AM513" s="103">
        <f t="shared" si="163"/>
        <v>6</v>
      </c>
      <c r="AN513" s="115" t="str">
        <f t="shared" si="157"/>
        <v xml:space="preserve"> L </v>
      </c>
      <c r="AP513" s="31" t="e">
        <f>COUNTIF(#REF!,FALSE)</f>
        <v>#REF!</v>
      </c>
      <c r="AQ513">
        <f t="shared" si="161"/>
        <v>1</v>
      </c>
    </row>
    <row r="514" spans="1:43" ht="36.75" customHeight="1">
      <c r="A514" s="13">
        <v>79</v>
      </c>
      <c r="B514" s="6">
        <v>42452</v>
      </c>
      <c r="C514" s="7">
        <f t="shared" si="172"/>
        <v>3</v>
      </c>
      <c r="D514" s="7">
        <f t="shared" si="173"/>
        <v>2016</v>
      </c>
      <c r="E514" s="92">
        <v>1251453</v>
      </c>
      <c r="F514" s="27">
        <v>44345</v>
      </c>
      <c r="G514" s="94">
        <v>160323</v>
      </c>
      <c r="H514" s="15" t="s">
        <v>1143</v>
      </c>
      <c r="I514" s="15" t="s">
        <v>328</v>
      </c>
      <c r="J514" s="14" t="s">
        <v>103</v>
      </c>
      <c r="K514" s="15" t="s">
        <v>1295</v>
      </c>
      <c r="L514" s="15" t="s">
        <v>1293</v>
      </c>
      <c r="M514" s="30">
        <v>3000</v>
      </c>
      <c r="N514" s="16">
        <v>3000</v>
      </c>
      <c r="O514" s="16">
        <v>3000</v>
      </c>
      <c r="P514" s="77">
        <f t="shared" si="171"/>
        <v>1</v>
      </c>
      <c r="Q514" s="17">
        <v>1.3888888888888888E-2</v>
      </c>
      <c r="R514" s="17">
        <v>1.3888888888888888E-2</v>
      </c>
      <c r="S514" s="42" t="s">
        <v>1296</v>
      </c>
      <c r="T514" s="242" t="s">
        <v>26</v>
      </c>
      <c r="U514" s="10" t="str">
        <f t="shared" si="174"/>
        <v>C</v>
      </c>
      <c r="V514" s="11" t="str">
        <f>VLOOKUP(T514,Codes!A$9:B$52,2,FALSE)</f>
        <v>Conditionnement inadapté</v>
      </c>
      <c r="W514" s="11"/>
      <c r="X514" s="11"/>
      <c r="Y514" s="11"/>
      <c r="Z514" s="11"/>
      <c r="AA514" s="81">
        <v>1</v>
      </c>
      <c r="AB514" s="37" t="str">
        <f t="shared" si="175"/>
        <v>faible</v>
      </c>
      <c r="AC514" s="37" t="str">
        <f t="shared" si="176"/>
        <v>faible</v>
      </c>
      <c r="AD514" s="37" t="str">
        <f t="shared" si="177"/>
        <v>Faible</v>
      </c>
      <c r="AE514" s="98" t="str">
        <f t="shared" si="178"/>
        <v>2</v>
      </c>
      <c r="AF514" s="261">
        <f t="shared" si="160"/>
        <v>1</v>
      </c>
      <c r="AG514" s="250" t="str">
        <f t="shared" si="159"/>
        <v>20161251453C8</v>
      </c>
      <c r="AH514" s="38" t="str">
        <f t="shared" si="162"/>
        <v>Action cloturée</v>
      </c>
      <c r="AI514" s="207"/>
      <c r="AJ514" s="18">
        <v>42458</v>
      </c>
      <c r="AK514" s="160" t="s">
        <v>745</v>
      </c>
      <c r="AL514" s="18">
        <v>42459</v>
      </c>
      <c r="AM514" s="103">
        <f t="shared" si="163"/>
        <v>6</v>
      </c>
      <c r="AN514" s="115" t="str">
        <f t="shared" ref="AN514:AN589" si="179">IF(AND((O514&gt;=2),(O514&lt;=8)),"A",IF(AND((O514&gt;=9),(O514&lt;=15)),"B",IF(AND((O514&gt;=16),(O514&lt;=20)),"C",IF(AND((O514&gt;=21),(O514&lt;=50)),"D",IF(AND((O514&gt;=51),(O514&lt;=90)),"E",IF(AND((O514&gt;=91),(O514&lt;=150)),"F",IF(AND((O514&gt;=151),(O514&lt;=280)),"G"," ")))))))&amp;IF(AND((O514&gt;=281),(O514&lt;=500)),"H",IF(AND((O514&gt;=501),(O514&lt;=1200)),"J",IF(AND((O514&gt;=1201),(O514&lt;=3200)),"K",IF(AND((O514&gt;=3201),(O514&lt;=10000)),"L",IF(AND((O514&gt;=10001),(O514&lt;=35000)),"M",IF(AND((O514&gt;=35001),(O514&lt;=150000)),"N",IF(AND((O514&gt;=150001),(O514&lt;=500000)),"P"," ")))))))&amp;IF(AND(O514&gt;=500001),"Q"," ")</f>
        <v xml:space="preserve"> K </v>
      </c>
      <c r="AP514" s="31" t="e">
        <f>COUNTIF(#REF!,FALSE)</f>
        <v>#REF!</v>
      </c>
      <c r="AQ514">
        <f t="shared" si="161"/>
        <v>1</v>
      </c>
    </row>
    <row r="515" spans="1:43" ht="41.25" customHeight="1">
      <c r="A515" s="13">
        <v>80</v>
      </c>
      <c r="B515" s="6">
        <v>42452</v>
      </c>
      <c r="C515" s="7">
        <f t="shared" si="172"/>
        <v>3</v>
      </c>
      <c r="D515" s="7">
        <f t="shared" si="173"/>
        <v>2016</v>
      </c>
      <c r="E515" s="92">
        <v>1251455</v>
      </c>
      <c r="F515" s="27">
        <v>44345</v>
      </c>
      <c r="G515" s="94">
        <v>160323</v>
      </c>
      <c r="H515" s="15" t="s">
        <v>1143</v>
      </c>
      <c r="I515" s="15" t="s">
        <v>328</v>
      </c>
      <c r="J515" s="14" t="s">
        <v>103</v>
      </c>
      <c r="K515" s="15" t="s">
        <v>1295</v>
      </c>
      <c r="L515" s="15" t="s">
        <v>1294</v>
      </c>
      <c r="M515" s="30">
        <v>2100</v>
      </c>
      <c r="N515" s="16">
        <v>2100</v>
      </c>
      <c r="O515" s="16">
        <v>2100</v>
      </c>
      <c r="P515" s="77">
        <f t="shared" si="171"/>
        <v>1</v>
      </c>
      <c r="Q515" s="17">
        <v>1.3888888888888888E-2</v>
      </c>
      <c r="R515" s="17">
        <v>1.3888888888888888E-2</v>
      </c>
      <c r="S515" s="42" t="s">
        <v>1296</v>
      </c>
      <c r="T515" s="242" t="s">
        <v>26</v>
      </c>
      <c r="U515" s="10" t="str">
        <f t="shared" si="174"/>
        <v>C</v>
      </c>
      <c r="V515" s="11" t="str">
        <f>VLOOKUP(T515,Codes!A$9:B$52,2,FALSE)</f>
        <v>Conditionnement inadapté</v>
      </c>
      <c r="W515" s="11"/>
      <c r="X515" s="11"/>
      <c r="Y515" s="11"/>
      <c r="Z515" s="11"/>
      <c r="AA515" s="81">
        <v>1</v>
      </c>
      <c r="AB515" s="37" t="str">
        <f t="shared" si="175"/>
        <v>faible</v>
      </c>
      <c r="AC515" s="37" t="str">
        <f t="shared" si="176"/>
        <v>faible</v>
      </c>
      <c r="AD515" s="37" t="str">
        <f t="shared" si="177"/>
        <v>Faible</v>
      </c>
      <c r="AE515" s="98" t="str">
        <f t="shared" si="178"/>
        <v>2</v>
      </c>
      <c r="AF515" s="261">
        <f t="shared" si="160"/>
        <v>1</v>
      </c>
      <c r="AG515" s="250" t="str">
        <f t="shared" si="159"/>
        <v>20161251455C8</v>
      </c>
      <c r="AH515" s="38" t="str">
        <f t="shared" si="162"/>
        <v>Action cloturée</v>
      </c>
      <c r="AI515" s="207"/>
      <c r="AJ515" s="18">
        <v>42458</v>
      </c>
      <c r="AK515" s="160" t="s">
        <v>745</v>
      </c>
      <c r="AL515" s="109">
        <v>42459</v>
      </c>
      <c r="AM515" s="103">
        <f t="shared" si="163"/>
        <v>6</v>
      </c>
      <c r="AN515" s="115" t="str">
        <f t="shared" si="179"/>
        <v xml:space="preserve"> K </v>
      </c>
      <c r="AP515" s="31" t="e">
        <f>COUNTIF(#REF!,FALSE)</f>
        <v>#REF!</v>
      </c>
      <c r="AQ515">
        <f t="shared" si="161"/>
        <v>1</v>
      </c>
    </row>
    <row r="516" spans="1:43" ht="116.45" customHeight="1">
      <c r="A516" s="13">
        <v>81</v>
      </c>
      <c r="B516" s="6">
        <v>42459</v>
      </c>
      <c r="C516" s="7">
        <f t="shared" si="172"/>
        <v>3</v>
      </c>
      <c r="D516" s="7">
        <f t="shared" si="173"/>
        <v>2016</v>
      </c>
      <c r="E516" s="92">
        <v>1058577</v>
      </c>
      <c r="F516" s="27">
        <v>40034</v>
      </c>
      <c r="G516" s="94">
        <v>41650</v>
      </c>
      <c r="H516" s="15" t="s">
        <v>46</v>
      </c>
      <c r="I516" s="15" t="s">
        <v>286</v>
      </c>
      <c r="J516" s="14" t="s">
        <v>90</v>
      </c>
      <c r="K516" s="15" t="s">
        <v>1297</v>
      </c>
      <c r="L516" s="15" t="s">
        <v>364</v>
      </c>
      <c r="M516" s="30">
        <v>20</v>
      </c>
      <c r="N516" s="16">
        <v>180</v>
      </c>
      <c r="O516" s="16">
        <v>16</v>
      </c>
      <c r="P516" s="77">
        <f t="shared" ref="P516:P547" si="180">IF(OR($T516="b4",$T516="b6",$T516="c8",$T516="c11",$T516="c10",$T516="c7",$T516="c12",$T516="c14"),1,($M516/($N516/100)))</f>
        <v>11.111111111111111</v>
      </c>
      <c r="Q516" s="17">
        <v>6.25E-2</v>
      </c>
      <c r="R516" s="17">
        <v>3.4722222222222224E-2</v>
      </c>
      <c r="S516" s="42" t="s">
        <v>1298</v>
      </c>
      <c r="T516" s="242" t="s">
        <v>38</v>
      </c>
      <c r="U516" s="10" t="str">
        <f t="shared" si="174"/>
        <v>A</v>
      </c>
      <c r="V516" s="11" t="str">
        <f>VLOOKUP(T516,Codes!A$9:B$52,2,FALSE)</f>
        <v>Produit inadapté au processus (tension ruban, etc…)</v>
      </c>
      <c r="W516" s="11"/>
      <c r="X516" s="11"/>
      <c r="Y516" s="11"/>
      <c r="Z516" s="11"/>
      <c r="AA516" s="81">
        <v>3</v>
      </c>
      <c r="AB516" s="37" t="str">
        <f t="shared" si="175"/>
        <v>fort</v>
      </c>
      <c r="AC516" s="37" t="str">
        <f t="shared" si="176"/>
        <v>fort</v>
      </c>
      <c r="AD516" s="37" t="str">
        <f t="shared" si="177"/>
        <v>Fort</v>
      </c>
      <c r="AE516" s="98" t="str">
        <f t="shared" si="178"/>
        <v>5</v>
      </c>
      <c r="AF516" s="261">
        <f t="shared" si="160"/>
        <v>2</v>
      </c>
      <c r="AG516" s="250" t="str">
        <f t="shared" si="159"/>
        <v>20161058577A8</v>
      </c>
      <c r="AH516" s="38" t="str">
        <f t="shared" si="162"/>
        <v>Action cloturée</v>
      </c>
      <c r="AI516" s="43"/>
      <c r="AJ516" s="18">
        <v>42459</v>
      </c>
      <c r="AK516" s="116" t="s">
        <v>1684</v>
      </c>
      <c r="AL516" s="18">
        <v>42480</v>
      </c>
      <c r="AM516" s="103">
        <f t="shared" si="163"/>
        <v>16</v>
      </c>
      <c r="AN516" s="115" t="str">
        <f t="shared" si="179"/>
        <v xml:space="preserve">C  </v>
      </c>
      <c r="AP516" s="31" t="e">
        <f>COUNTIF(#REF!,FALSE)</f>
        <v>#REF!</v>
      </c>
      <c r="AQ516">
        <f t="shared" si="161"/>
        <v>2</v>
      </c>
    </row>
    <row r="517" spans="1:43" ht="38.25" customHeight="1">
      <c r="A517" s="13">
        <v>82</v>
      </c>
      <c r="B517" s="6">
        <v>42447</v>
      </c>
      <c r="C517" s="7">
        <f t="shared" si="172"/>
        <v>3</v>
      </c>
      <c r="D517" s="7">
        <f t="shared" si="173"/>
        <v>2016</v>
      </c>
      <c r="E517" s="92">
        <v>1328528</v>
      </c>
      <c r="F517" s="27">
        <v>43942</v>
      </c>
      <c r="G517" s="94" t="s">
        <v>279</v>
      </c>
      <c r="H517" s="15" t="s">
        <v>1648</v>
      </c>
      <c r="I517" s="15" t="s">
        <v>585</v>
      </c>
      <c r="J517" s="14" t="s">
        <v>103</v>
      </c>
      <c r="K517" s="15" t="s">
        <v>1272</v>
      </c>
      <c r="L517" s="15" t="s">
        <v>1276</v>
      </c>
      <c r="M517" s="30">
        <v>1000</v>
      </c>
      <c r="N517" s="16">
        <v>1000</v>
      </c>
      <c r="O517" s="16">
        <v>1000</v>
      </c>
      <c r="P517" s="77">
        <f t="shared" si="180"/>
        <v>1</v>
      </c>
      <c r="Q517" s="17">
        <v>1.0416666666666666E-2</v>
      </c>
      <c r="R517" s="17">
        <v>0</v>
      </c>
      <c r="S517" s="42" t="s">
        <v>1280</v>
      </c>
      <c r="T517" s="242" t="s">
        <v>26</v>
      </c>
      <c r="U517" s="10" t="str">
        <f t="shared" si="174"/>
        <v>C</v>
      </c>
      <c r="V517" s="11" t="str">
        <f>VLOOKUP(T517,Codes!A$9:B$52,2,FALSE)</f>
        <v>Conditionnement inadapté</v>
      </c>
      <c r="W517" s="11"/>
      <c r="X517" s="11"/>
      <c r="Y517" s="11"/>
      <c r="Z517" s="11"/>
      <c r="AA517" s="81">
        <v>3</v>
      </c>
      <c r="AB517" s="37" t="str">
        <f t="shared" si="175"/>
        <v>fort</v>
      </c>
      <c r="AC517" s="37" t="str">
        <f t="shared" si="176"/>
        <v>faible</v>
      </c>
      <c r="AD517" s="37" t="str">
        <f t="shared" si="177"/>
        <v>Fort</v>
      </c>
      <c r="AE517" s="98" t="str">
        <f t="shared" si="178"/>
        <v>5</v>
      </c>
      <c r="AF517" s="261">
        <f t="shared" si="160"/>
        <v>1</v>
      </c>
      <c r="AG517" s="250" t="str">
        <f t="shared" ref="AG517:AG580" si="181">CONCATENATE(D517,E517,T517)</f>
        <v>20161328528C8</v>
      </c>
      <c r="AH517" s="38" t="str">
        <f t="shared" si="162"/>
        <v>Action cloturée</v>
      </c>
      <c r="AI517" s="174" t="s">
        <v>1281</v>
      </c>
      <c r="AJ517" s="18">
        <v>42447</v>
      </c>
      <c r="AK517" s="160" t="s">
        <v>745</v>
      </c>
      <c r="AL517" s="109">
        <v>42459</v>
      </c>
      <c r="AM517" s="103">
        <f t="shared" si="163"/>
        <v>9</v>
      </c>
      <c r="AN517" s="115" t="str">
        <f t="shared" si="179"/>
        <v xml:space="preserve"> J </v>
      </c>
      <c r="AP517" s="31" t="e">
        <f>COUNTIF(#REF!,FALSE)</f>
        <v>#REF!</v>
      </c>
      <c r="AQ517">
        <f t="shared" si="161"/>
        <v>1</v>
      </c>
    </row>
    <row r="518" spans="1:43" ht="26.25" customHeight="1">
      <c r="A518" s="13">
        <v>83</v>
      </c>
      <c r="B518" s="6">
        <v>42447</v>
      </c>
      <c r="C518" s="7">
        <f t="shared" si="172"/>
        <v>3</v>
      </c>
      <c r="D518" s="7">
        <f t="shared" si="173"/>
        <v>2016</v>
      </c>
      <c r="E518" s="92">
        <v>1328527</v>
      </c>
      <c r="F518" s="27">
        <v>43942</v>
      </c>
      <c r="G518" s="94" t="s">
        <v>279</v>
      </c>
      <c r="H518" s="15" t="s">
        <v>1648</v>
      </c>
      <c r="I518" s="15" t="s">
        <v>585</v>
      </c>
      <c r="J518" s="14" t="s">
        <v>103</v>
      </c>
      <c r="K518" s="15" t="s">
        <v>1272</v>
      </c>
      <c r="L518" s="15" t="s">
        <v>1273</v>
      </c>
      <c r="M518" s="30">
        <v>9000</v>
      </c>
      <c r="N518" s="16">
        <v>9000</v>
      </c>
      <c r="O518" s="16">
        <v>9000</v>
      </c>
      <c r="P518" s="77">
        <f t="shared" si="180"/>
        <v>1</v>
      </c>
      <c r="Q518" s="17">
        <v>2.0833333333333332E-2</v>
      </c>
      <c r="R518" s="17">
        <v>1.3888888888888888E-2</v>
      </c>
      <c r="S518" s="42" t="s">
        <v>1277</v>
      </c>
      <c r="T518" s="242" t="s">
        <v>26</v>
      </c>
      <c r="U518" s="10" t="str">
        <f t="shared" si="174"/>
        <v>C</v>
      </c>
      <c r="V518" s="11" t="str">
        <f>VLOOKUP(T518,Codes!A$9:B$52,2,FALSE)</f>
        <v>Conditionnement inadapté</v>
      </c>
      <c r="W518" s="11"/>
      <c r="X518" s="11"/>
      <c r="Y518" s="11"/>
      <c r="Z518" s="11"/>
      <c r="AA518" s="81">
        <v>3</v>
      </c>
      <c r="AB518" s="37" t="str">
        <f t="shared" si="175"/>
        <v>fort</v>
      </c>
      <c r="AC518" s="37" t="str">
        <f t="shared" si="176"/>
        <v>faible</v>
      </c>
      <c r="AD518" s="37" t="str">
        <f t="shared" si="177"/>
        <v>Fort</v>
      </c>
      <c r="AE518" s="98" t="str">
        <f t="shared" si="178"/>
        <v>5</v>
      </c>
      <c r="AF518" s="261">
        <f t="shared" ref="AF518:AF581" si="182">COUNTIF($AG$5:$AG$1048576,AG518)</f>
        <v>1</v>
      </c>
      <c r="AG518" s="250" t="str">
        <f t="shared" si="181"/>
        <v>20161328527C8</v>
      </c>
      <c r="AH518" s="38" t="str">
        <f t="shared" si="162"/>
        <v>Action cloturée</v>
      </c>
      <c r="AI518" s="174" t="s">
        <v>1281</v>
      </c>
      <c r="AJ518" s="18">
        <v>42447</v>
      </c>
      <c r="AK518" s="160" t="s">
        <v>745</v>
      </c>
      <c r="AL518" s="18">
        <v>42459</v>
      </c>
      <c r="AM518" s="103">
        <f t="shared" si="163"/>
        <v>9</v>
      </c>
      <c r="AN518" s="115" t="str">
        <f t="shared" si="179"/>
        <v xml:space="preserve"> L </v>
      </c>
      <c r="AP518" s="31" t="e">
        <f>COUNTIF(#REF!,FALSE)</f>
        <v>#REF!</v>
      </c>
      <c r="AQ518">
        <f t="shared" ref="AQ518:AQ581" si="183">COUNTIF($AG$5:$AG$1048576,AG518)</f>
        <v>1</v>
      </c>
    </row>
    <row r="519" spans="1:43" ht="33" customHeight="1">
      <c r="A519" s="13">
        <v>84</v>
      </c>
      <c r="B519" s="6">
        <v>42447</v>
      </c>
      <c r="C519" s="7">
        <f t="shared" si="172"/>
        <v>3</v>
      </c>
      <c r="D519" s="7">
        <f t="shared" si="173"/>
        <v>2016</v>
      </c>
      <c r="E519" s="92">
        <v>1328519</v>
      </c>
      <c r="F519" s="27">
        <v>43942</v>
      </c>
      <c r="G519" s="94" t="s">
        <v>279</v>
      </c>
      <c r="H519" s="15" t="s">
        <v>1648</v>
      </c>
      <c r="I519" s="15" t="s">
        <v>585</v>
      </c>
      <c r="J519" s="14" t="s">
        <v>103</v>
      </c>
      <c r="K519" s="15" t="s">
        <v>1272</v>
      </c>
      <c r="L519" s="15" t="s">
        <v>1274</v>
      </c>
      <c r="M519" s="30">
        <v>352000</v>
      </c>
      <c r="N519" s="16">
        <v>352000</v>
      </c>
      <c r="O519" s="16">
        <v>352000</v>
      </c>
      <c r="P519" s="77">
        <f t="shared" si="180"/>
        <v>1</v>
      </c>
      <c r="Q519" s="17">
        <v>0.11458333333333333</v>
      </c>
      <c r="R519" s="17">
        <v>0</v>
      </c>
      <c r="S519" s="42" t="s">
        <v>1278</v>
      </c>
      <c r="T519" s="242" t="s">
        <v>26</v>
      </c>
      <c r="U519" s="10" t="str">
        <f t="shared" si="174"/>
        <v>C</v>
      </c>
      <c r="V519" s="11" t="str">
        <f>VLOOKUP(T519,Codes!A$9:B$52,2,FALSE)</f>
        <v>Conditionnement inadapté</v>
      </c>
      <c r="W519" s="11"/>
      <c r="X519" s="11"/>
      <c r="Y519" s="11"/>
      <c r="Z519" s="11"/>
      <c r="AA519" s="81">
        <v>3</v>
      </c>
      <c r="AB519" s="37" t="str">
        <f t="shared" si="175"/>
        <v>fort</v>
      </c>
      <c r="AC519" s="37" t="str">
        <f t="shared" si="176"/>
        <v>faible</v>
      </c>
      <c r="AD519" s="37" t="str">
        <f t="shared" si="177"/>
        <v>Fort</v>
      </c>
      <c r="AE519" s="98" t="str">
        <f t="shared" si="178"/>
        <v>5</v>
      </c>
      <c r="AF519" s="261">
        <f t="shared" si="182"/>
        <v>1</v>
      </c>
      <c r="AG519" s="250" t="str">
        <f t="shared" si="181"/>
        <v>20161328519C8</v>
      </c>
      <c r="AH519" s="38" t="str">
        <f t="shared" si="162"/>
        <v>Action cloturée</v>
      </c>
      <c r="AI519" s="174" t="s">
        <v>1281</v>
      </c>
      <c r="AJ519" s="18">
        <v>42447</v>
      </c>
      <c r="AK519" s="111" t="s">
        <v>745</v>
      </c>
      <c r="AL519" s="18">
        <v>42459</v>
      </c>
      <c r="AM519" s="103">
        <f t="shared" si="163"/>
        <v>9</v>
      </c>
      <c r="AN519" s="115" t="str">
        <f t="shared" si="179"/>
        <v xml:space="preserve"> P </v>
      </c>
      <c r="AP519" s="31" t="e">
        <f>COUNTIF(#REF!,FALSE)</f>
        <v>#REF!</v>
      </c>
      <c r="AQ519">
        <f t="shared" si="183"/>
        <v>1</v>
      </c>
    </row>
    <row r="520" spans="1:43" ht="30.75" customHeight="1">
      <c r="A520" s="13">
        <v>85</v>
      </c>
      <c r="B520" s="6">
        <v>42447</v>
      </c>
      <c r="C520" s="7">
        <f t="shared" si="172"/>
        <v>3</v>
      </c>
      <c r="D520" s="7">
        <f t="shared" si="173"/>
        <v>2016</v>
      </c>
      <c r="E520" s="92">
        <v>1328520</v>
      </c>
      <c r="F520" s="27">
        <v>43942</v>
      </c>
      <c r="G520" s="94" t="s">
        <v>279</v>
      </c>
      <c r="H520" s="15" t="s">
        <v>1648</v>
      </c>
      <c r="I520" s="15" t="s">
        <v>585</v>
      </c>
      <c r="J520" s="14" t="s">
        <v>103</v>
      </c>
      <c r="K520" s="15" t="s">
        <v>1272</v>
      </c>
      <c r="L520" s="15" t="s">
        <v>1275</v>
      </c>
      <c r="M520" s="30">
        <v>117000</v>
      </c>
      <c r="N520" s="16">
        <v>117000</v>
      </c>
      <c r="O520" s="16">
        <v>117000</v>
      </c>
      <c r="P520" s="77">
        <f t="shared" si="180"/>
        <v>1</v>
      </c>
      <c r="Q520" s="17">
        <v>6.25E-2</v>
      </c>
      <c r="R520" s="17">
        <v>0</v>
      </c>
      <c r="S520" s="42" t="s">
        <v>1279</v>
      </c>
      <c r="T520" s="242" t="s">
        <v>26</v>
      </c>
      <c r="U520" s="10" t="str">
        <f t="shared" si="174"/>
        <v>C</v>
      </c>
      <c r="V520" s="11" t="str">
        <f>VLOOKUP(T520,Codes!A$9:B$52,2,FALSE)</f>
        <v>Conditionnement inadapté</v>
      </c>
      <c r="W520" s="11"/>
      <c r="X520" s="11"/>
      <c r="Y520" s="11"/>
      <c r="Z520" s="11"/>
      <c r="AA520" s="81">
        <v>3</v>
      </c>
      <c r="AB520" s="37" t="str">
        <f t="shared" si="175"/>
        <v>fort</v>
      </c>
      <c r="AC520" s="37" t="str">
        <f t="shared" si="176"/>
        <v>faible</v>
      </c>
      <c r="AD520" s="37" t="str">
        <f t="shared" si="177"/>
        <v>Fort</v>
      </c>
      <c r="AE520" s="98" t="str">
        <f t="shared" si="178"/>
        <v>5</v>
      </c>
      <c r="AF520" s="261">
        <f t="shared" si="182"/>
        <v>1</v>
      </c>
      <c r="AG520" s="250" t="str">
        <f t="shared" si="181"/>
        <v>20161328520C8</v>
      </c>
      <c r="AH520" s="38" t="str">
        <f t="shared" ref="AH520:AH584" si="184">IF(AL520&lt;&gt;0,"Action cloturée",IF(AND(J520="HMO",AD520="Faible"),"",IF(AND(J520="HMO",AD520="Fort"),"Informer immédiatement le client pour connaitre la marche à suivre",IF(AND(J520="MO",AD520="Faible"),"",IF(AND(J520="MO",AD520="Fort"),"Tri par agence d'intérim et/ou fournisseur et FDNQ","")))))</f>
        <v>Action cloturée</v>
      </c>
      <c r="AI520" s="174" t="s">
        <v>1281</v>
      </c>
      <c r="AJ520" s="18">
        <v>42447</v>
      </c>
      <c r="AK520" s="111" t="s">
        <v>745</v>
      </c>
      <c r="AL520" s="18">
        <v>42459</v>
      </c>
      <c r="AM520" s="103">
        <f t="shared" si="163"/>
        <v>9</v>
      </c>
      <c r="AN520" s="115" t="str">
        <f t="shared" si="179"/>
        <v xml:space="preserve"> N </v>
      </c>
      <c r="AP520" s="31" t="e">
        <f>COUNTIF(#REF!,FALSE)</f>
        <v>#REF!</v>
      </c>
      <c r="AQ520">
        <f t="shared" si="183"/>
        <v>1</v>
      </c>
    </row>
    <row r="521" spans="1:43" ht="21.75" customHeight="1">
      <c r="A521" s="13">
        <v>86</v>
      </c>
      <c r="B521" s="6">
        <v>42458</v>
      </c>
      <c r="C521" s="7">
        <f t="shared" si="172"/>
        <v>3</v>
      </c>
      <c r="D521" s="7">
        <f t="shared" si="173"/>
        <v>2016</v>
      </c>
      <c r="E521" s="92">
        <v>1390301</v>
      </c>
      <c r="F521" s="27">
        <v>44406</v>
      </c>
      <c r="G521" s="94">
        <v>46306</v>
      </c>
      <c r="H521" s="15" t="s">
        <v>1143</v>
      </c>
      <c r="I521" s="15" t="s">
        <v>689</v>
      </c>
      <c r="J521" s="14" t="s">
        <v>103</v>
      </c>
      <c r="K521" s="15" t="s">
        <v>1378</v>
      </c>
      <c r="L521" s="15" t="s">
        <v>1377</v>
      </c>
      <c r="M521" s="30">
        <v>60000</v>
      </c>
      <c r="N521" s="16">
        <v>60000</v>
      </c>
      <c r="O521" s="16">
        <v>60000</v>
      </c>
      <c r="P521" s="77">
        <f t="shared" si="180"/>
        <v>1</v>
      </c>
      <c r="Q521" s="17">
        <v>1.3888888888888888E-2</v>
      </c>
      <c r="R521" s="17">
        <v>1.3888888888888888E-2</v>
      </c>
      <c r="S521" s="42" t="s">
        <v>1379</v>
      </c>
      <c r="T521" s="242" t="s">
        <v>26</v>
      </c>
      <c r="U521" s="10" t="str">
        <f t="shared" si="174"/>
        <v>C</v>
      </c>
      <c r="V521" s="11" t="str">
        <f>VLOOKUP(T521,Codes!A$9:B$52,2,FALSE)</f>
        <v>Conditionnement inadapté</v>
      </c>
      <c r="W521" s="11"/>
      <c r="X521" s="11"/>
      <c r="Y521" s="11"/>
      <c r="Z521" s="11"/>
      <c r="AA521" s="81">
        <v>1</v>
      </c>
      <c r="AB521" s="37" t="str">
        <f t="shared" si="175"/>
        <v>faible</v>
      </c>
      <c r="AC521" s="37" t="str">
        <f t="shared" si="176"/>
        <v>faible</v>
      </c>
      <c r="AD521" s="37" t="str">
        <f t="shared" si="177"/>
        <v>Faible</v>
      </c>
      <c r="AE521" s="98" t="str">
        <f t="shared" si="178"/>
        <v>2</v>
      </c>
      <c r="AF521" s="261">
        <f t="shared" si="182"/>
        <v>1</v>
      </c>
      <c r="AG521" s="250" t="str">
        <f t="shared" si="181"/>
        <v>20161390301C8</v>
      </c>
      <c r="AH521" s="38" t="str">
        <f t="shared" si="184"/>
        <v>Action cloturée</v>
      </c>
      <c r="AI521" s="174"/>
      <c r="AJ521" s="18">
        <v>42460</v>
      </c>
      <c r="AK521" s="111" t="s">
        <v>740</v>
      </c>
      <c r="AL521" s="18">
        <v>42459</v>
      </c>
      <c r="AM521" s="103">
        <f t="shared" si="163"/>
        <v>2</v>
      </c>
      <c r="AN521" s="115" t="str">
        <f t="shared" si="179"/>
        <v xml:space="preserve"> N </v>
      </c>
      <c r="AP521" s="31" t="e">
        <f>COUNTIF(#REF!,FALSE)</f>
        <v>#REF!</v>
      </c>
      <c r="AQ521">
        <f t="shared" si="183"/>
        <v>1</v>
      </c>
    </row>
    <row r="522" spans="1:43" ht="56.25">
      <c r="A522" s="13">
        <v>87</v>
      </c>
      <c r="B522" s="6">
        <v>42459</v>
      </c>
      <c r="C522" s="7">
        <f t="shared" si="172"/>
        <v>3</v>
      </c>
      <c r="D522" s="7">
        <f t="shared" si="173"/>
        <v>2016</v>
      </c>
      <c r="E522" s="92">
        <v>1225071</v>
      </c>
      <c r="F522" s="27">
        <v>42899</v>
      </c>
      <c r="G522" s="94">
        <v>44555</v>
      </c>
      <c r="H522" s="15" t="s">
        <v>1138</v>
      </c>
      <c r="I522" s="15" t="s">
        <v>167</v>
      </c>
      <c r="J522" s="14" t="s">
        <v>103</v>
      </c>
      <c r="K522" s="15"/>
      <c r="L522" s="15" t="s">
        <v>1219</v>
      </c>
      <c r="M522" s="30">
        <v>43000</v>
      </c>
      <c r="N522" s="16">
        <v>270000</v>
      </c>
      <c r="O522" s="16">
        <v>139000</v>
      </c>
      <c r="P522" s="77">
        <f t="shared" si="180"/>
        <v>15.925925925925926</v>
      </c>
      <c r="Q522" s="17">
        <v>0.58333333333333337</v>
      </c>
      <c r="R522" s="17">
        <v>4.1666666666666664E-2</v>
      </c>
      <c r="S522" s="42" t="s">
        <v>1381</v>
      </c>
      <c r="T522" s="242" t="s">
        <v>45</v>
      </c>
      <c r="U522" s="10" t="str">
        <f t="shared" si="174"/>
        <v>B</v>
      </c>
      <c r="V522" s="11" t="str">
        <f>VLOOKUP(T522,Codes!A$9:B$52,2,FALSE)</f>
        <v>Déformation lors du passage sur machine.</v>
      </c>
      <c r="W522" s="11"/>
      <c r="X522" s="11"/>
      <c r="Y522" s="11"/>
      <c r="Z522" s="11"/>
      <c r="AA522" s="81">
        <v>3</v>
      </c>
      <c r="AB522" s="37" t="str">
        <f t="shared" si="175"/>
        <v>fort</v>
      </c>
      <c r="AC522" s="37" t="str">
        <f t="shared" si="176"/>
        <v>fort</v>
      </c>
      <c r="AD522" s="37" t="str">
        <f t="shared" si="177"/>
        <v>Fort</v>
      </c>
      <c r="AE522" s="98" t="str">
        <f t="shared" si="178"/>
        <v>5</v>
      </c>
      <c r="AF522" s="261">
        <f t="shared" si="182"/>
        <v>1</v>
      </c>
      <c r="AG522" s="250" t="str">
        <f t="shared" si="181"/>
        <v>20161225071B5</v>
      </c>
      <c r="AH522" s="38" t="str">
        <f t="shared" si="184"/>
        <v>Action cloturée</v>
      </c>
      <c r="AI522" s="174"/>
      <c r="AJ522" s="18">
        <v>42460</v>
      </c>
      <c r="AK522" s="111" t="s">
        <v>1380</v>
      </c>
      <c r="AL522" s="18">
        <v>42475</v>
      </c>
      <c r="AM522" s="103">
        <f t="shared" si="163"/>
        <v>13</v>
      </c>
      <c r="AN522" s="115" t="str">
        <f t="shared" si="179"/>
        <v xml:space="preserve"> N </v>
      </c>
      <c r="AP522" s="31" t="e">
        <f>COUNTIF(#REF!,FALSE)</f>
        <v>#REF!</v>
      </c>
      <c r="AQ522">
        <f t="shared" si="183"/>
        <v>1</v>
      </c>
    </row>
    <row r="523" spans="1:43" ht="38.25" customHeight="1">
      <c r="A523" s="13">
        <v>88</v>
      </c>
      <c r="B523" s="6">
        <v>42460</v>
      </c>
      <c r="C523" s="7">
        <f t="shared" si="172"/>
        <v>3</v>
      </c>
      <c r="D523" s="7">
        <f t="shared" si="173"/>
        <v>2016</v>
      </c>
      <c r="E523" s="92">
        <v>1152482</v>
      </c>
      <c r="F523" s="27">
        <v>41872</v>
      </c>
      <c r="G523" s="94">
        <v>44013</v>
      </c>
      <c r="H523" s="15" t="s">
        <v>1138</v>
      </c>
      <c r="I523" s="15" t="s">
        <v>1383</v>
      </c>
      <c r="J523" s="14" t="s">
        <v>90</v>
      </c>
      <c r="K523" s="15" t="s">
        <v>572</v>
      </c>
      <c r="L523" s="15" t="s">
        <v>1382</v>
      </c>
      <c r="M523" s="30">
        <v>60</v>
      </c>
      <c r="N523" s="16">
        <v>150000</v>
      </c>
      <c r="O523" s="16">
        <v>106000</v>
      </c>
      <c r="P523" s="77">
        <f t="shared" si="180"/>
        <v>0.04</v>
      </c>
      <c r="Q523" s="17">
        <v>2.0833333333333332E-2</v>
      </c>
      <c r="R523" s="17">
        <v>1.3888888888888888E-2</v>
      </c>
      <c r="S523" s="42" t="s">
        <v>1384</v>
      </c>
      <c r="T523" s="242" t="s">
        <v>25</v>
      </c>
      <c r="U523" s="10" t="str">
        <f t="shared" si="174"/>
        <v>C</v>
      </c>
      <c r="V523" s="11" t="str">
        <f>VLOOKUP(T523,Codes!A$9:B$52,2,FALSE)</f>
        <v>Mauvaise impression sur le produit</v>
      </c>
      <c r="W523" s="11"/>
      <c r="X523" s="11"/>
      <c r="Y523" s="11"/>
      <c r="Z523" s="11"/>
      <c r="AA523" s="81">
        <v>1</v>
      </c>
      <c r="AB523" s="37" t="str">
        <f t="shared" si="175"/>
        <v>faible</v>
      </c>
      <c r="AC523" s="37" t="str">
        <f t="shared" si="176"/>
        <v>faible</v>
      </c>
      <c r="AD523" s="37" t="str">
        <f t="shared" si="177"/>
        <v>Faible</v>
      </c>
      <c r="AE523" s="98" t="str">
        <f t="shared" si="178"/>
        <v>2</v>
      </c>
      <c r="AF523" s="261">
        <f t="shared" si="182"/>
        <v>1</v>
      </c>
      <c r="AG523" s="250" t="str">
        <f t="shared" si="181"/>
        <v>20161152482C9</v>
      </c>
      <c r="AH523" s="38" t="str">
        <f t="shared" si="184"/>
        <v>Action cloturée</v>
      </c>
      <c r="AI523" s="174"/>
      <c r="AJ523" s="18">
        <v>42460</v>
      </c>
      <c r="AK523" s="114" t="s">
        <v>1698</v>
      </c>
      <c r="AL523" s="18">
        <v>42475</v>
      </c>
      <c r="AM523" s="103">
        <f t="shared" si="163"/>
        <v>12</v>
      </c>
      <c r="AN523" s="115" t="str">
        <f t="shared" si="179"/>
        <v xml:space="preserve"> N </v>
      </c>
      <c r="AP523" s="31" t="e">
        <f>COUNTIF(#REF!,FALSE)</f>
        <v>#REF!</v>
      </c>
      <c r="AQ523">
        <f t="shared" si="183"/>
        <v>1</v>
      </c>
    </row>
    <row r="524" spans="1:43" ht="30.75" customHeight="1">
      <c r="A524" s="13">
        <v>89</v>
      </c>
      <c r="B524" s="6">
        <v>42460</v>
      </c>
      <c r="C524" s="7">
        <f t="shared" si="172"/>
        <v>3</v>
      </c>
      <c r="D524" s="7">
        <f t="shared" si="173"/>
        <v>2016</v>
      </c>
      <c r="E524" s="92">
        <v>1320748</v>
      </c>
      <c r="F524" s="27">
        <v>37842</v>
      </c>
      <c r="G524" s="94">
        <v>39377</v>
      </c>
      <c r="H524" s="15" t="s">
        <v>1647</v>
      </c>
      <c r="I524" s="15" t="s">
        <v>476</v>
      </c>
      <c r="J524" s="14" t="s">
        <v>103</v>
      </c>
      <c r="K524" s="15"/>
      <c r="L524" s="15" t="s">
        <v>1169</v>
      </c>
      <c r="M524" s="30">
        <v>1005</v>
      </c>
      <c r="N524" s="16">
        <v>15000</v>
      </c>
      <c r="O524" s="16">
        <v>1737</v>
      </c>
      <c r="P524" s="77">
        <f t="shared" si="180"/>
        <v>6.7</v>
      </c>
      <c r="Q524" s="17">
        <v>3.4722222222222224E-2</v>
      </c>
      <c r="R524" s="17">
        <v>1.3888888888888888E-2</v>
      </c>
      <c r="S524" s="42" t="s">
        <v>1385</v>
      </c>
      <c r="T524" s="242" t="s">
        <v>22</v>
      </c>
      <c r="U524" s="10" t="str">
        <f t="shared" si="174"/>
        <v>C</v>
      </c>
      <c r="V524" s="11" t="str">
        <f>VLOOKUP(T524,Codes!A$9:B$52,2,FALSE)</f>
        <v xml:space="preserve">Absence ou manque de colle sur le produit </v>
      </c>
      <c r="W524" s="11"/>
      <c r="X524" s="11"/>
      <c r="Y524" s="11"/>
      <c r="Z524" s="11"/>
      <c r="AA524" s="81">
        <v>2</v>
      </c>
      <c r="AB524" s="37" t="str">
        <f t="shared" si="175"/>
        <v>faible</v>
      </c>
      <c r="AC524" s="37" t="str">
        <f t="shared" si="176"/>
        <v>fort</v>
      </c>
      <c r="AD524" s="37" t="str">
        <f t="shared" si="177"/>
        <v>Faible</v>
      </c>
      <c r="AE524" s="98" t="str">
        <f t="shared" si="178"/>
        <v>2</v>
      </c>
      <c r="AF524" s="261">
        <f t="shared" si="182"/>
        <v>1</v>
      </c>
      <c r="AG524" s="250" t="str">
        <f t="shared" si="181"/>
        <v>20161320748C4</v>
      </c>
      <c r="AH524" s="38" t="str">
        <f t="shared" si="184"/>
        <v>Action cloturée</v>
      </c>
      <c r="AI524" s="43"/>
      <c r="AJ524" s="18">
        <v>42460</v>
      </c>
      <c r="AK524" s="111" t="s">
        <v>1386</v>
      </c>
      <c r="AL524" s="18">
        <v>42475</v>
      </c>
      <c r="AM524" s="103">
        <f t="shared" si="163"/>
        <v>12</v>
      </c>
      <c r="AN524" s="115" t="str">
        <f t="shared" si="179"/>
        <v xml:space="preserve"> K </v>
      </c>
      <c r="AP524" s="31" t="e">
        <f>COUNTIF(#REF!,FALSE)</f>
        <v>#REF!</v>
      </c>
      <c r="AQ524">
        <f t="shared" si="183"/>
        <v>1</v>
      </c>
    </row>
    <row r="525" spans="1:43" ht="24.75" customHeight="1">
      <c r="A525" s="13">
        <v>90</v>
      </c>
      <c r="B525" s="6">
        <v>42466</v>
      </c>
      <c r="C525" s="7">
        <f t="shared" si="172"/>
        <v>4</v>
      </c>
      <c r="D525" s="7">
        <f t="shared" si="173"/>
        <v>2016</v>
      </c>
      <c r="E525" s="92">
        <v>1189836</v>
      </c>
      <c r="F525" s="27">
        <v>37311</v>
      </c>
      <c r="G525" s="94">
        <v>38974</v>
      </c>
      <c r="H525" s="15" t="s">
        <v>46</v>
      </c>
      <c r="I525" s="15" t="s">
        <v>44</v>
      </c>
      <c r="J525" s="14" t="s">
        <v>90</v>
      </c>
      <c r="K525" s="15" t="s">
        <v>812</v>
      </c>
      <c r="L525" s="15" t="s">
        <v>911</v>
      </c>
      <c r="M525" s="30">
        <v>8</v>
      </c>
      <c r="N525" s="16">
        <v>3000</v>
      </c>
      <c r="O525" s="16">
        <v>1460</v>
      </c>
      <c r="P525" s="77">
        <f t="shared" si="180"/>
        <v>0.26666666666666666</v>
      </c>
      <c r="Q525" s="17">
        <v>8.3333333333333329E-2</v>
      </c>
      <c r="R525" s="17">
        <v>4.1666666666666664E-2</v>
      </c>
      <c r="S525" s="42" t="s">
        <v>1388</v>
      </c>
      <c r="T525" s="242" t="s">
        <v>123</v>
      </c>
      <c r="U525" s="10" t="str">
        <f t="shared" si="174"/>
        <v>A</v>
      </c>
      <c r="V525" s="11" t="str">
        <f>VLOOKUP(T525,Codes!A$9:B$52,2,FALSE)</f>
        <v>Défaut carte visuel.</v>
      </c>
      <c r="W525" s="11"/>
      <c r="X525" s="11"/>
      <c r="Y525" s="11"/>
      <c r="Z525" s="11"/>
      <c r="AA525" s="81">
        <v>3</v>
      </c>
      <c r="AB525" s="37" t="str">
        <f t="shared" si="175"/>
        <v>fort</v>
      </c>
      <c r="AC525" s="37" t="str">
        <f t="shared" si="176"/>
        <v>faible</v>
      </c>
      <c r="AD525" s="37" t="str">
        <f t="shared" si="177"/>
        <v>Fort</v>
      </c>
      <c r="AE525" s="98" t="str">
        <f t="shared" si="178"/>
        <v>5</v>
      </c>
      <c r="AF525" s="261">
        <f t="shared" si="182"/>
        <v>1</v>
      </c>
      <c r="AG525" s="250" t="str">
        <f t="shared" si="181"/>
        <v>20161189836A10</v>
      </c>
      <c r="AH525" s="38" t="str">
        <f t="shared" si="184"/>
        <v>Action cloturée</v>
      </c>
      <c r="AI525" s="43"/>
      <c r="AJ525" s="18">
        <v>42466</v>
      </c>
      <c r="AK525" s="113" t="s">
        <v>1389</v>
      </c>
      <c r="AL525" s="18">
        <v>42490</v>
      </c>
      <c r="AM525" s="103">
        <f t="shared" si="163"/>
        <v>18</v>
      </c>
      <c r="AN525" s="115" t="str">
        <f t="shared" si="179"/>
        <v xml:space="preserve"> K </v>
      </c>
      <c r="AP525" s="31" t="e">
        <f>COUNTIF(#REF!,FALSE)</f>
        <v>#REF!</v>
      </c>
      <c r="AQ525">
        <f t="shared" si="183"/>
        <v>1</v>
      </c>
    </row>
    <row r="526" spans="1:43" ht="55.15" customHeight="1">
      <c r="A526" s="13">
        <v>91</v>
      </c>
      <c r="B526" s="6">
        <v>42466</v>
      </c>
      <c r="C526" s="7">
        <f t="shared" si="172"/>
        <v>4</v>
      </c>
      <c r="D526" s="7">
        <f t="shared" si="173"/>
        <v>2016</v>
      </c>
      <c r="E526" s="92">
        <v>1405676</v>
      </c>
      <c r="F526" s="27">
        <v>42588</v>
      </c>
      <c r="G526" s="94">
        <v>44193</v>
      </c>
      <c r="H526" s="15" t="s">
        <v>46</v>
      </c>
      <c r="I526" s="15" t="s">
        <v>158</v>
      </c>
      <c r="J526" s="14" t="s">
        <v>89</v>
      </c>
      <c r="K526" s="15" t="s">
        <v>118</v>
      </c>
      <c r="L526" s="15" t="s">
        <v>1390</v>
      </c>
      <c r="M526" s="30">
        <v>984</v>
      </c>
      <c r="N526" s="16">
        <v>1000</v>
      </c>
      <c r="O526" s="16">
        <v>99</v>
      </c>
      <c r="P526" s="77">
        <f t="shared" si="180"/>
        <v>98.4</v>
      </c>
      <c r="Q526" s="17">
        <v>6.9444444444444441E-3</v>
      </c>
      <c r="R526" s="17">
        <v>8.3333333333333329E-2</v>
      </c>
      <c r="S526" s="42" t="s">
        <v>1391</v>
      </c>
      <c r="T526" s="242" t="s">
        <v>38</v>
      </c>
      <c r="U526" s="10" t="str">
        <f t="shared" si="174"/>
        <v>A</v>
      </c>
      <c r="V526" s="11" t="str">
        <f>VLOOKUP(T526,Codes!A$9:B$52,2,FALSE)</f>
        <v>Produit inadapté au processus (tension ruban, etc…)</v>
      </c>
      <c r="W526" s="11"/>
      <c r="X526" s="11"/>
      <c r="Y526" s="11"/>
      <c r="Z526" s="11"/>
      <c r="AA526" s="81">
        <v>0</v>
      </c>
      <c r="AB526" s="37" t="str">
        <f t="shared" si="175"/>
        <v>faible</v>
      </c>
      <c r="AC526" s="37" t="str">
        <f t="shared" si="176"/>
        <v>fort</v>
      </c>
      <c r="AD526" s="37" t="str">
        <f t="shared" si="177"/>
        <v>Faible</v>
      </c>
      <c r="AE526" s="98" t="str">
        <f t="shared" si="178"/>
        <v>2</v>
      </c>
      <c r="AF526" s="261">
        <f t="shared" si="182"/>
        <v>1</v>
      </c>
      <c r="AG526" s="250" t="str">
        <f t="shared" si="181"/>
        <v>20161405676A8</v>
      </c>
      <c r="AH526" s="38" t="str">
        <f t="shared" si="184"/>
        <v>Action cloturée</v>
      </c>
      <c r="AI526" s="43" t="s">
        <v>1396</v>
      </c>
      <c r="AJ526" s="18">
        <v>42466</v>
      </c>
      <c r="AK526" s="114" t="s">
        <v>1723</v>
      </c>
      <c r="AL526" s="18">
        <v>42490</v>
      </c>
      <c r="AM526" s="103">
        <f t="shared" si="163"/>
        <v>18</v>
      </c>
      <c r="AN526" s="115" t="str">
        <f t="shared" si="179"/>
        <v xml:space="preserve">F  </v>
      </c>
      <c r="AP526" s="31" t="e">
        <f>COUNTIF(#REF!,FALSE)</f>
        <v>#REF!</v>
      </c>
      <c r="AQ526">
        <f t="shared" si="183"/>
        <v>1</v>
      </c>
    </row>
    <row r="527" spans="1:43" ht="33.75" customHeight="1">
      <c r="A527" s="13">
        <v>92</v>
      </c>
      <c r="B527" s="6">
        <v>42467</v>
      </c>
      <c r="C527" s="7">
        <f t="shared" si="172"/>
        <v>4</v>
      </c>
      <c r="D527" s="7">
        <f t="shared" si="173"/>
        <v>2016</v>
      </c>
      <c r="E527" s="92">
        <v>1112494</v>
      </c>
      <c r="F527" s="27">
        <v>44510</v>
      </c>
      <c r="G527" s="94">
        <v>46436</v>
      </c>
      <c r="H527" s="15" t="s">
        <v>46</v>
      </c>
      <c r="I527" s="15" t="s">
        <v>1392</v>
      </c>
      <c r="J527" s="14" t="s">
        <v>90</v>
      </c>
      <c r="K527" s="15" t="s">
        <v>118</v>
      </c>
      <c r="L527" s="15" t="s">
        <v>1393</v>
      </c>
      <c r="M527" s="30">
        <v>15</v>
      </c>
      <c r="N527" s="16">
        <v>5242</v>
      </c>
      <c r="O527" s="16">
        <v>4100</v>
      </c>
      <c r="P527" s="77">
        <f t="shared" si="180"/>
        <v>0.28615032430370085</v>
      </c>
      <c r="Q527" s="17">
        <v>6.9444444444444441E-3</v>
      </c>
      <c r="R527" s="17">
        <v>6.25E-2</v>
      </c>
      <c r="S527" s="42" t="s">
        <v>1394</v>
      </c>
      <c r="T527" s="242" t="s">
        <v>38</v>
      </c>
      <c r="U527" s="10" t="str">
        <f t="shared" si="174"/>
        <v>A</v>
      </c>
      <c r="V527" s="11" t="str">
        <f>VLOOKUP(T527,Codes!A$9:B$52,2,FALSE)</f>
        <v>Produit inadapté au processus (tension ruban, etc…)</v>
      </c>
      <c r="W527" s="11"/>
      <c r="X527" s="11"/>
      <c r="Y527" s="11"/>
      <c r="Z527" s="11"/>
      <c r="AA527" s="81">
        <v>3</v>
      </c>
      <c r="AB527" s="37" t="str">
        <f t="shared" si="175"/>
        <v>fort</v>
      </c>
      <c r="AC527" s="37" t="str">
        <f t="shared" si="176"/>
        <v>faible</v>
      </c>
      <c r="AD527" s="37" t="str">
        <f t="shared" si="177"/>
        <v>Fort</v>
      </c>
      <c r="AE527" s="98" t="str">
        <f t="shared" si="178"/>
        <v>5</v>
      </c>
      <c r="AF527" s="261">
        <f t="shared" si="182"/>
        <v>1</v>
      </c>
      <c r="AG527" s="250" t="str">
        <f t="shared" si="181"/>
        <v>20161112494A8</v>
      </c>
      <c r="AH527" s="38" t="str">
        <f t="shared" si="184"/>
        <v>Action cloturée</v>
      </c>
      <c r="AI527" s="43" t="s">
        <v>1397</v>
      </c>
      <c r="AJ527" s="18">
        <v>42468</v>
      </c>
      <c r="AK527" s="112" t="s">
        <v>1395</v>
      </c>
      <c r="AL527" s="18">
        <v>42490</v>
      </c>
      <c r="AM527" s="103">
        <f t="shared" si="163"/>
        <v>17</v>
      </c>
      <c r="AN527" s="115" t="str">
        <f t="shared" si="179"/>
        <v xml:space="preserve"> L </v>
      </c>
      <c r="AP527" s="31" t="e">
        <f>COUNTIF(#REF!,FALSE)</f>
        <v>#REF!</v>
      </c>
      <c r="AQ527">
        <f t="shared" si="183"/>
        <v>1</v>
      </c>
    </row>
    <row r="528" spans="1:43" ht="26.25" customHeight="1">
      <c r="A528" s="13">
        <v>93</v>
      </c>
      <c r="B528" s="6">
        <v>42472</v>
      </c>
      <c r="C528" s="7">
        <f t="shared" si="172"/>
        <v>4</v>
      </c>
      <c r="D528" s="7">
        <f t="shared" si="173"/>
        <v>2016</v>
      </c>
      <c r="E528" s="92">
        <v>1386021</v>
      </c>
      <c r="F528" s="27">
        <v>42056</v>
      </c>
      <c r="G528" s="94">
        <v>46536</v>
      </c>
      <c r="H528" s="15" t="s">
        <v>46</v>
      </c>
      <c r="I528" s="15" t="s">
        <v>276</v>
      </c>
      <c r="J528" s="14" t="s">
        <v>90</v>
      </c>
      <c r="K528" s="15" t="s">
        <v>118</v>
      </c>
      <c r="L528" s="15" t="s">
        <v>1398</v>
      </c>
      <c r="M528" s="30">
        <v>2</v>
      </c>
      <c r="N528" s="16">
        <v>30000</v>
      </c>
      <c r="O528" s="16">
        <v>39831</v>
      </c>
      <c r="P528" s="77">
        <f t="shared" si="180"/>
        <v>6.6666666666666671E-3</v>
      </c>
      <c r="Q528" s="17">
        <v>6.25E-2</v>
      </c>
      <c r="R528" s="17">
        <v>8.3333333333333329E-2</v>
      </c>
      <c r="S528" s="42" t="s">
        <v>1399</v>
      </c>
      <c r="T528" s="242" t="s">
        <v>415</v>
      </c>
      <c r="U528" s="10" t="str">
        <f t="shared" si="174"/>
        <v>A</v>
      </c>
      <c r="V528" s="11" t="str">
        <f>VLOOKUP(T528,Codes!A$9:B$52,2,FALSE)</f>
        <v>Défaut carte piste</v>
      </c>
      <c r="W528" s="11"/>
      <c r="X528" s="11"/>
      <c r="Y528" s="11"/>
      <c r="Z528" s="11"/>
      <c r="AA528" s="81">
        <v>3</v>
      </c>
      <c r="AB528" s="37" t="str">
        <f t="shared" si="175"/>
        <v>fort</v>
      </c>
      <c r="AC528" s="37" t="str">
        <f t="shared" si="176"/>
        <v>faible</v>
      </c>
      <c r="AD528" s="37" t="str">
        <f t="shared" si="177"/>
        <v>Fort</v>
      </c>
      <c r="AE528" s="98" t="str">
        <f t="shared" si="178"/>
        <v>5</v>
      </c>
      <c r="AF528" s="261">
        <f t="shared" si="182"/>
        <v>1</v>
      </c>
      <c r="AG528" s="250" t="str">
        <f t="shared" si="181"/>
        <v>20161386021A11</v>
      </c>
      <c r="AH528" s="38" t="str">
        <f t="shared" si="184"/>
        <v>Action cloturée</v>
      </c>
      <c r="AI528" s="43" t="s">
        <v>1400</v>
      </c>
      <c r="AJ528" s="18">
        <v>42472</v>
      </c>
      <c r="AK528" s="114" t="s">
        <v>1401</v>
      </c>
      <c r="AL528" s="18">
        <v>42490</v>
      </c>
      <c r="AM528" s="103">
        <f t="shared" si="163"/>
        <v>14</v>
      </c>
      <c r="AN528" s="115" t="str">
        <f t="shared" si="179"/>
        <v xml:space="preserve"> N </v>
      </c>
      <c r="AP528" s="31" t="e">
        <f>COUNTIF(#REF!,FALSE)</f>
        <v>#REF!</v>
      </c>
      <c r="AQ528">
        <f t="shared" si="183"/>
        <v>1</v>
      </c>
    </row>
    <row r="529" spans="1:43" ht="30" customHeight="1">
      <c r="A529" s="13">
        <v>94</v>
      </c>
      <c r="B529" s="6">
        <v>42478</v>
      </c>
      <c r="C529" s="7">
        <f t="shared" si="172"/>
        <v>4</v>
      </c>
      <c r="D529" s="7">
        <f t="shared" si="173"/>
        <v>2016</v>
      </c>
      <c r="E529" s="92">
        <v>1111588</v>
      </c>
      <c r="F529" s="27">
        <v>44687</v>
      </c>
      <c r="G529" s="94">
        <v>46581</v>
      </c>
      <c r="H529" s="15" t="s">
        <v>1143</v>
      </c>
      <c r="I529" s="15" t="s">
        <v>44</v>
      </c>
      <c r="J529" s="14" t="s">
        <v>103</v>
      </c>
      <c r="K529" s="15" t="s">
        <v>1403</v>
      </c>
      <c r="L529" s="15" t="s">
        <v>1402</v>
      </c>
      <c r="M529" s="30">
        <v>2000</v>
      </c>
      <c r="N529" s="16">
        <v>132900</v>
      </c>
      <c r="O529" s="16">
        <v>132900</v>
      </c>
      <c r="P529" s="77">
        <f t="shared" si="180"/>
        <v>1</v>
      </c>
      <c r="Q529" s="17">
        <v>1.3888888888888888E-2</v>
      </c>
      <c r="R529" s="17">
        <v>1.3888888888888888E-2</v>
      </c>
      <c r="S529" s="42" t="s">
        <v>1404</v>
      </c>
      <c r="T529" s="242" t="s">
        <v>32</v>
      </c>
      <c r="U529" s="10" t="str">
        <f t="shared" si="174"/>
        <v>C</v>
      </c>
      <c r="V529" s="11" t="str">
        <f>VLOOKUP(T529,Codes!A$9:B$52,2,FALSE)</f>
        <v>produit déchiré, abimé dans l'emballage.</v>
      </c>
      <c r="W529" s="11"/>
      <c r="X529" s="11"/>
      <c r="Y529" s="11"/>
      <c r="Z529" s="11"/>
      <c r="AA529" s="81">
        <v>1</v>
      </c>
      <c r="AB529" s="37" t="str">
        <f t="shared" si="175"/>
        <v>faible</v>
      </c>
      <c r="AC529" s="37" t="str">
        <f t="shared" si="176"/>
        <v>faible</v>
      </c>
      <c r="AD529" s="37" t="str">
        <f t="shared" si="177"/>
        <v>Faible</v>
      </c>
      <c r="AE529" s="98" t="str">
        <f t="shared" si="178"/>
        <v>2</v>
      </c>
      <c r="AF529" s="261">
        <f t="shared" si="182"/>
        <v>1</v>
      </c>
      <c r="AG529" s="250" t="str">
        <f t="shared" si="181"/>
        <v>20161111588C7</v>
      </c>
      <c r="AH529" s="38" t="str">
        <f t="shared" si="184"/>
        <v>Action cloturée</v>
      </c>
      <c r="AI529" s="43"/>
      <c r="AJ529" s="18">
        <v>42486</v>
      </c>
      <c r="AK529" s="112" t="s">
        <v>1405</v>
      </c>
      <c r="AL529" s="18">
        <v>42490</v>
      </c>
      <c r="AM529" s="103">
        <f t="shared" ref="AM529:AM592" si="185">IF(AL529&lt;&gt;0,NETWORKDAYS(B529,AL529),"")</f>
        <v>10</v>
      </c>
      <c r="AN529" s="115" t="str">
        <f t="shared" si="179"/>
        <v xml:space="preserve"> N </v>
      </c>
      <c r="AP529" s="31" t="e">
        <f>COUNTIF(#REF!,FALSE)</f>
        <v>#REF!</v>
      </c>
      <c r="AQ529">
        <f t="shared" si="183"/>
        <v>1</v>
      </c>
    </row>
    <row r="530" spans="1:43" ht="40.9" customHeight="1">
      <c r="A530" s="13">
        <v>95</v>
      </c>
      <c r="B530" s="6">
        <v>42478</v>
      </c>
      <c r="C530" s="7">
        <f t="shared" si="172"/>
        <v>4</v>
      </c>
      <c r="D530" s="7">
        <f t="shared" si="173"/>
        <v>2016</v>
      </c>
      <c r="E530" s="92">
        <v>1058555</v>
      </c>
      <c r="F530" s="27">
        <v>44113</v>
      </c>
      <c r="G530" s="94">
        <v>160418</v>
      </c>
      <c r="H530" s="15" t="s">
        <v>1143</v>
      </c>
      <c r="I530" s="15" t="s">
        <v>91</v>
      </c>
      <c r="J530" s="14" t="s">
        <v>90</v>
      </c>
      <c r="K530" s="15" t="s">
        <v>98</v>
      </c>
      <c r="L530" s="15" t="s">
        <v>344</v>
      </c>
      <c r="M530" s="30">
        <v>120000</v>
      </c>
      <c r="N530" s="16">
        <v>120000</v>
      </c>
      <c r="O530" s="16">
        <v>120000</v>
      </c>
      <c r="P530" s="77">
        <f t="shared" si="180"/>
        <v>1</v>
      </c>
      <c r="Q530" s="17">
        <v>2.0833333333333332E-2</v>
      </c>
      <c r="R530" s="17">
        <v>1.3888888888888888E-2</v>
      </c>
      <c r="S530" s="42" t="s">
        <v>1406</v>
      </c>
      <c r="T530" s="242" t="s">
        <v>26</v>
      </c>
      <c r="U530" s="10" t="str">
        <f t="shared" si="174"/>
        <v>C</v>
      </c>
      <c r="V530" s="11" t="str">
        <f>VLOOKUP(T530,Codes!A$9:B$52,2,FALSE)</f>
        <v>Conditionnement inadapté</v>
      </c>
      <c r="W530" s="11"/>
      <c r="X530" s="11"/>
      <c r="Y530" s="11"/>
      <c r="Z530" s="11"/>
      <c r="AA530" s="81">
        <v>1</v>
      </c>
      <c r="AB530" s="37" t="str">
        <f t="shared" si="175"/>
        <v>faible</v>
      </c>
      <c r="AC530" s="37" t="str">
        <f t="shared" si="176"/>
        <v>faible</v>
      </c>
      <c r="AD530" s="37" t="str">
        <f t="shared" si="177"/>
        <v>Faible</v>
      </c>
      <c r="AE530" s="98" t="str">
        <f t="shared" si="178"/>
        <v>2</v>
      </c>
      <c r="AF530" s="261">
        <f t="shared" si="182"/>
        <v>1</v>
      </c>
      <c r="AG530" s="250" t="str">
        <f t="shared" si="181"/>
        <v>20161058555C8</v>
      </c>
      <c r="AH530" s="38" t="str">
        <f t="shared" si="184"/>
        <v>Action cloturée</v>
      </c>
      <c r="AI530" s="43"/>
      <c r="AJ530" s="18">
        <v>42486</v>
      </c>
      <c r="AK530" s="112" t="s">
        <v>1706</v>
      </c>
      <c r="AL530" s="18">
        <v>42490</v>
      </c>
      <c r="AM530" s="103">
        <f t="shared" si="185"/>
        <v>10</v>
      </c>
      <c r="AN530" s="115" t="str">
        <f t="shared" si="179"/>
        <v xml:space="preserve"> N </v>
      </c>
      <c r="AP530" s="31" t="e">
        <f>COUNTIF(#REF!,FALSE)</f>
        <v>#REF!</v>
      </c>
      <c r="AQ530">
        <f t="shared" si="183"/>
        <v>1</v>
      </c>
    </row>
    <row r="531" spans="1:43" ht="36">
      <c r="A531" s="13">
        <v>96</v>
      </c>
      <c r="B531" s="6">
        <v>42480</v>
      </c>
      <c r="C531" s="7">
        <f t="shared" si="172"/>
        <v>4</v>
      </c>
      <c r="D531" s="7">
        <f t="shared" si="173"/>
        <v>2016</v>
      </c>
      <c r="E531" s="92">
        <v>1279181</v>
      </c>
      <c r="F531" s="27">
        <v>44716</v>
      </c>
      <c r="G531" s="94">
        <v>46611</v>
      </c>
      <c r="H531" s="15" t="s">
        <v>1143</v>
      </c>
      <c r="I531" s="15" t="s">
        <v>158</v>
      </c>
      <c r="J531" s="14" t="s">
        <v>103</v>
      </c>
      <c r="K531" s="15" t="s">
        <v>159</v>
      </c>
      <c r="L531" s="15" t="s">
        <v>1407</v>
      </c>
      <c r="M531" s="30">
        <v>800</v>
      </c>
      <c r="N531" s="16">
        <v>800</v>
      </c>
      <c r="O531" s="16">
        <v>800</v>
      </c>
      <c r="P531" s="77">
        <f t="shared" si="180"/>
        <v>1</v>
      </c>
      <c r="Q531" s="17">
        <v>1.3888888888888888E-2</v>
      </c>
      <c r="R531" s="17">
        <v>1.3888888888888888E-2</v>
      </c>
      <c r="S531" s="42" t="s">
        <v>1408</v>
      </c>
      <c r="T531" s="242" t="s">
        <v>86</v>
      </c>
      <c r="U531" s="10" t="str">
        <f t="shared" si="174"/>
        <v>C</v>
      </c>
      <c r="V531" s="11" t="str">
        <f>VLOOKUP(T531,Codes!A$9:B$52,2,FALSE)</f>
        <v>Quantité livrée non conforme au document.</v>
      </c>
      <c r="W531" s="11"/>
      <c r="X531" s="11"/>
      <c r="Y531" s="11"/>
      <c r="Z531" s="11"/>
      <c r="AA531" s="81">
        <v>1</v>
      </c>
      <c r="AB531" s="37" t="str">
        <f t="shared" si="175"/>
        <v>faible</v>
      </c>
      <c r="AC531" s="37" t="str">
        <f t="shared" si="176"/>
        <v>faible</v>
      </c>
      <c r="AD531" s="37" t="str">
        <f t="shared" si="177"/>
        <v>Faible</v>
      </c>
      <c r="AE531" s="98" t="str">
        <f t="shared" si="178"/>
        <v>2</v>
      </c>
      <c r="AF531" s="261">
        <f t="shared" si="182"/>
        <v>2</v>
      </c>
      <c r="AG531" s="250" t="str">
        <f t="shared" si="181"/>
        <v>20161279181C11</v>
      </c>
      <c r="AH531" s="38" t="str">
        <f t="shared" si="184"/>
        <v>Action cloturée</v>
      </c>
      <c r="AI531" s="43"/>
      <c r="AJ531" s="18">
        <v>42486</v>
      </c>
      <c r="AK531" s="112" t="s">
        <v>660</v>
      </c>
      <c r="AL531" s="18">
        <v>42490</v>
      </c>
      <c r="AM531" s="103">
        <f t="shared" si="185"/>
        <v>8</v>
      </c>
      <c r="AN531" s="115" t="str">
        <f t="shared" si="179"/>
        <v xml:space="preserve"> J </v>
      </c>
      <c r="AP531" s="31" t="e">
        <f>COUNTIF(#REF!,FALSE)</f>
        <v>#REF!</v>
      </c>
      <c r="AQ531">
        <f t="shared" si="183"/>
        <v>2</v>
      </c>
    </row>
    <row r="532" spans="1:43" ht="36">
      <c r="A532" s="13">
        <v>97</v>
      </c>
      <c r="B532" s="6">
        <v>42485</v>
      </c>
      <c r="C532" s="7">
        <f t="shared" si="172"/>
        <v>4</v>
      </c>
      <c r="D532" s="7">
        <f t="shared" si="173"/>
        <v>2016</v>
      </c>
      <c r="E532" s="92">
        <v>1058145</v>
      </c>
      <c r="F532" s="27">
        <v>43439</v>
      </c>
      <c r="G532" s="94">
        <v>45530</v>
      </c>
      <c r="H532" s="15" t="s">
        <v>1143</v>
      </c>
      <c r="I532" s="15" t="s">
        <v>387</v>
      </c>
      <c r="J532" s="14" t="s">
        <v>103</v>
      </c>
      <c r="K532" s="15"/>
      <c r="L532" s="15" t="s">
        <v>389</v>
      </c>
      <c r="M532" s="30">
        <v>2230</v>
      </c>
      <c r="N532" s="16">
        <v>208920</v>
      </c>
      <c r="O532" s="16">
        <v>205160</v>
      </c>
      <c r="P532" s="77">
        <f t="shared" si="180"/>
        <v>1</v>
      </c>
      <c r="Q532" s="17">
        <v>1.3888888888888888E-2</v>
      </c>
      <c r="R532" s="17">
        <v>1.3888888888888888E-2</v>
      </c>
      <c r="S532" s="42" t="s">
        <v>1411</v>
      </c>
      <c r="T532" s="242" t="s">
        <v>26</v>
      </c>
      <c r="U532" s="10" t="str">
        <f t="shared" si="174"/>
        <v>C</v>
      </c>
      <c r="V532" s="11" t="str">
        <f>VLOOKUP(T532,Codes!A$9:B$52,2,FALSE)</f>
        <v>Conditionnement inadapté</v>
      </c>
      <c r="W532" s="11"/>
      <c r="X532" s="11"/>
      <c r="Y532" s="11"/>
      <c r="Z532" s="11"/>
      <c r="AA532" s="81">
        <v>1</v>
      </c>
      <c r="AB532" s="37" t="str">
        <f t="shared" si="175"/>
        <v>faible</v>
      </c>
      <c r="AC532" s="37" t="str">
        <f t="shared" si="176"/>
        <v>faible</v>
      </c>
      <c r="AD532" s="37" t="str">
        <f t="shared" si="177"/>
        <v>Faible</v>
      </c>
      <c r="AE532" s="98" t="str">
        <f t="shared" si="178"/>
        <v>2</v>
      </c>
      <c r="AF532" s="261">
        <f t="shared" si="182"/>
        <v>2</v>
      </c>
      <c r="AG532" s="250" t="str">
        <f t="shared" si="181"/>
        <v>20161058145C8</v>
      </c>
      <c r="AH532" s="38" t="str">
        <f t="shared" si="184"/>
        <v>Action cloturée</v>
      </c>
      <c r="AI532" s="43"/>
      <c r="AJ532" s="18">
        <v>42486</v>
      </c>
      <c r="AK532" s="112" t="s">
        <v>1412</v>
      </c>
      <c r="AL532" s="18">
        <v>42490</v>
      </c>
      <c r="AM532" s="103">
        <f t="shared" si="185"/>
        <v>5</v>
      </c>
      <c r="AN532" s="115" t="str">
        <f t="shared" si="179"/>
        <v xml:space="preserve"> P </v>
      </c>
      <c r="AP532" s="31" t="e">
        <f>COUNTIF(#REF!,FALSE)</f>
        <v>#REF!</v>
      </c>
      <c r="AQ532">
        <f t="shared" si="183"/>
        <v>2</v>
      </c>
    </row>
    <row r="533" spans="1:43" ht="48">
      <c r="A533" s="13">
        <v>98</v>
      </c>
      <c r="B533" s="6">
        <v>42485</v>
      </c>
      <c r="C533" s="7">
        <f t="shared" si="172"/>
        <v>4</v>
      </c>
      <c r="D533" s="7">
        <f t="shared" si="173"/>
        <v>2016</v>
      </c>
      <c r="E533" s="92">
        <v>1084696</v>
      </c>
      <c r="F533" s="27">
        <v>43133</v>
      </c>
      <c r="G533" s="94">
        <v>44932</v>
      </c>
      <c r="H533" s="15" t="s">
        <v>1647</v>
      </c>
      <c r="I533" s="15" t="s">
        <v>23</v>
      </c>
      <c r="J533" s="14" t="s">
        <v>103</v>
      </c>
      <c r="K533" s="15" t="s">
        <v>1413</v>
      </c>
      <c r="L533" s="15" t="s">
        <v>1414</v>
      </c>
      <c r="M533" s="30">
        <v>17</v>
      </c>
      <c r="N533" s="16">
        <v>260</v>
      </c>
      <c r="O533" s="16">
        <v>178</v>
      </c>
      <c r="P533" s="77">
        <f t="shared" si="180"/>
        <v>1</v>
      </c>
      <c r="Q533" s="17">
        <v>1.3888888888888888E-2</v>
      </c>
      <c r="R533" s="17">
        <v>1.3888888888888888E-2</v>
      </c>
      <c r="S533" s="42" t="s">
        <v>1415</v>
      </c>
      <c r="T533" s="242" t="s">
        <v>72</v>
      </c>
      <c r="U533" s="10" t="str">
        <f t="shared" si="174"/>
        <v>B</v>
      </c>
      <c r="V533" s="11" t="str">
        <f>VLOOKUP(T533,Codes!A$9:B$52,2,FALSE)</f>
        <v>Plusieurs référence mélangées dans un même carton</v>
      </c>
      <c r="W533" s="11"/>
      <c r="X533" s="11"/>
      <c r="Y533" s="11"/>
      <c r="Z533" s="11"/>
      <c r="AA533" s="81">
        <v>1</v>
      </c>
      <c r="AB533" s="37" t="str">
        <f t="shared" si="175"/>
        <v>faible</v>
      </c>
      <c r="AC533" s="37" t="str">
        <f t="shared" si="176"/>
        <v>faible</v>
      </c>
      <c r="AD533" s="37" t="str">
        <f t="shared" si="177"/>
        <v>Faible</v>
      </c>
      <c r="AE533" s="98" t="str">
        <f t="shared" si="178"/>
        <v>2</v>
      </c>
      <c r="AF533" s="261">
        <f t="shared" si="182"/>
        <v>1</v>
      </c>
      <c r="AG533" s="250" t="str">
        <f t="shared" si="181"/>
        <v>20161084696B6</v>
      </c>
      <c r="AH533" s="38" t="str">
        <f t="shared" si="184"/>
        <v>Action cloturée</v>
      </c>
      <c r="AI533" s="43"/>
      <c r="AJ533" s="18">
        <v>42486</v>
      </c>
      <c r="AK533" s="112" t="s">
        <v>561</v>
      </c>
      <c r="AL533" s="18">
        <v>42490</v>
      </c>
      <c r="AM533" s="103">
        <f t="shared" si="185"/>
        <v>5</v>
      </c>
      <c r="AN533" s="115" t="str">
        <f t="shared" si="179"/>
        <v xml:space="preserve">G  </v>
      </c>
      <c r="AP533" s="31" t="e">
        <f>COUNTIF(#REF!,FALSE)</f>
        <v>#REF!</v>
      </c>
      <c r="AQ533">
        <f t="shared" si="183"/>
        <v>1</v>
      </c>
    </row>
    <row r="534" spans="1:43" ht="36">
      <c r="A534" s="13">
        <v>99</v>
      </c>
      <c r="B534" s="6">
        <v>42472</v>
      </c>
      <c r="C534" s="7">
        <f t="shared" si="172"/>
        <v>4</v>
      </c>
      <c r="D534" s="7">
        <f t="shared" si="173"/>
        <v>2016</v>
      </c>
      <c r="E534" s="92">
        <v>1169780</v>
      </c>
      <c r="F534" s="27">
        <v>42881</v>
      </c>
      <c r="G534" s="94">
        <v>160201</v>
      </c>
      <c r="H534" s="15" t="s">
        <v>94</v>
      </c>
      <c r="I534" s="15" t="s">
        <v>1245</v>
      </c>
      <c r="J534" s="14" t="s">
        <v>90</v>
      </c>
      <c r="K534" s="15" t="s">
        <v>765</v>
      </c>
      <c r="L534" s="15" t="s">
        <v>1070</v>
      </c>
      <c r="M534" s="30">
        <v>20</v>
      </c>
      <c r="N534" s="16">
        <v>310000</v>
      </c>
      <c r="O534" s="16">
        <v>165500</v>
      </c>
      <c r="P534" s="77">
        <f t="shared" si="180"/>
        <v>6.4516129032258064E-3</v>
      </c>
      <c r="Q534" s="17">
        <v>6.25E-2</v>
      </c>
      <c r="R534" s="17">
        <v>1.3888888888888888E-2</v>
      </c>
      <c r="S534" s="42" t="s">
        <v>1416</v>
      </c>
      <c r="T534" s="242" t="s">
        <v>33</v>
      </c>
      <c r="U534" s="10" t="str">
        <f t="shared" si="174"/>
        <v>A</v>
      </c>
      <c r="V534" s="11" t="str">
        <f>VLOOKUP(T534,Codes!A$9:B$52,2,FALSE)</f>
        <v>Mauvaise dépose du complexe etiquette.</v>
      </c>
      <c r="W534" s="11"/>
      <c r="X534" s="11"/>
      <c r="Y534" s="11"/>
      <c r="Z534" s="11"/>
      <c r="AA534" s="81">
        <v>2</v>
      </c>
      <c r="AB534" s="37" t="str">
        <f t="shared" si="175"/>
        <v>faible</v>
      </c>
      <c r="AC534" s="37" t="str">
        <f t="shared" si="176"/>
        <v>faible</v>
      </c>
      <c r="AD534" s="37" t="str">
        <f t="shared" si="177"/>
        <v>Faible</v>
      </c>
      <c r="AE534" s="98" t="str">
        <f t="shared" si="178"/>
        <v>2</v>
      </c>
      <c r="AF534" s="261">
        <f t="shared" si="182"/>
        <v>2</v>
      </c>
      <c r="AG534" s="250" t="str">
        <f t="shared" si="181"/>
        <v>20161169780A7</v>
      </c>
      <c r="AH534" s="38" t="str">
        <f t="shared" si="184"/>
        <v>Action cloturée</v>
      </c>
      <c r="AI534" s="43"/>
      <c r="AJ534" s="18">
        <v>42486</v>
      </c>
      <c r="AK534" s="112" t="s">
        <v>1417</v>
      </c>
      <c r="AL534" s="18">
        <v>42490</v>
      </c>
      <c r="AM534" s="103">
        <f t="shared" si="185"/>
        <v>14</v>
      </c>
      <c r="AN534" s="115" t="str">
        <f t="shared" si="179"/>
        <v xml:space="preserve"> P </v>
      </c>
      <c r="AP534" s="31" t="e">
        <f>COUNTIF(#REF!,FALSE)</f>
        <v>#REF!</v>
      </c>
      <c r="AQ534">
        <f t="shared" si="183"/>
        <v>2</v>
      </c>
    </row>
    <row r="535" spans="1:43" ht="60">
      <c r="A535" s="13">
        <v>100</v>
      </c>
      <c r="B535" s="6">
        <v>42482</v>
      </c>
      <c r="C535" s="7">
        <f t="shared" si="172"/>
        <v>4</v>
      </c>
      <c r="D535" s="7">
        <f t="shared" si="173"/>
        <v>2016</v>
      </c>
      <c r="E535" s="92">
        <v>1371108</v>
      </c>
      <c r="F535" s="27">
        <v>44725</v>
      </c>
      <c r="G535" s="94">
        <v>46659</v>
      </c>
      <c r="H535" s="15" t="s">
        <v>1143</v>
      </c>
      <c r="I535" s="15" t="s">
        <v>276</v>
      </c>
      <c r="J535" s="14" t="s">
        <v>103</v>
      </c>
      <c r="K535" s="15" t="s">
        <v>845</v>
      </c>
      <c r="L535" s="15" t="s">
        <v>844</v>
      </c>
      <c r="M535" s="30">
        <v>4292</v>
      </c>
      <c r="N535" s="16">
        <v>4292</v>
      </c>
      <c r="O535" s="16">
        <v>4291</v>
      </c>
      <c r="P535" s="77">
        <f t="shared" si="180"/>
        <v>1</v>
      </c>
      <c r="Q535" s="17">
        <v>1.3888888888888888E-2</v>
      </c>
      <c r="R535" s="17">
        <v>4.1666666666666664E-2</v>
      </c>
      <c r="S535" s="42" t="s">
        <v>1418</v>
      </c>
      <c r="T535" s="242" t="s">
        <v>32</v>
      </c>
      <c r="U535" s="10" t="str">
        <f t="shared" si="174"/>
        <v>C</v>
      </c>
      <c r="V535" s="11" t="str">
        <f>VLOOKUP(T535,Codes!A$9:B$52,2,FALSE)</f>
        <v>produit déchiré, abimé dans l'emballage.</v>
      </c>
      <c r="W535" s="11"/>
      <c r="X535" s="11"/>
      <c r="Y535" s="11"/>
      <c r="Z535" s="11"/>
      <c r="AA535" s="81">
        <v>2</v>
      </c>
      <c r="AB535" s="37" t="str">
        <f t="shared" si="175"/>
        <v>faible</v>
      </c>
      <c r="AC535" s="37" t="str">
        <f t="shared" si="176"/>
        <v>faible</v>
      </c>
      <c r="AD535" s="37" t="str">
        <f t="shared" si="177"/>
        <v>Faible</v>
      </c>
      <c r="AE535" s="98" t="str">
        <f t="shared" si="178"/>
        <v>2</v>
      </c>
      <c r="AF535" s="261">
        <f t="shared" si="182"/>
        <v>1</v>
      </c>
      <c r="AG535" s="250" t="str">
        <f t="shared" si="181"/>
        <v>20161371108C7</v>
      </c>
      <c r="AH535" s="38" t="str">
        <f t="shared" si="184"/>
        <v>Action cloturée</v>
      </c>
      <c r="AI535" s="43" t="s">
        <v>1419</v>
      </c>
      <c r="AJ535" s="18">
        <v>42486</v>
      </c>
      <c r="AK535" s="114" t="s">
        <v>1420</v>
      </c>
      <c r="AL535" s="18">
        <v>42490</v>
      </c>
      <c r="AM535" s="103">
        <f t="shared" si="185"/>
        <v>6</v>
      </c>
      <c r="AN535" s="115" t="str">
        <f t="shared" si="179"/>
        <v xml:space="preserve"> L </v>
      </c>
      <c r="AP535" s="31" t="e">
        <f>COUNTIF(#REF!,FALSE)</f>
        <v>#REF!</v>
      </c>
      <c r="AQ535">
        <f t="shared" si="183"/>
        <v>1</v>
      </c>
    </row>
    <row r="536" spans="1:43" ht="96">
      <c r="A536" s="13">
        <v>101</v>
      </c>
      <c r="B536" s="6">
        <v>42487</v>
      </c>
      <c r="C536" s="7">
        <f t="shared" si="172"/>
        <v>4</v>
      </c>
      <c r="D536" s="7">
        <f t="shared" si="173"/>
        <v>2016</v>
      </c>
      <c r="E536" s="92">
        <v>1279134</v>
      </c>
      <c r="F536" s="27">
        <v>43304</v>
      </c>
      <c r="G536" s="94" t="s">
        <v>936</v>
      </c>
      <c r="H536" s="15" t="s">
        <v>1648</v>
      </c>
      <c r="I536" s="15" t="s">
        <v>1245</v>
      </c>
      <c r="J536" s="14" t="s">
        <v>90</v>
      </c>
      <c r="K536" s="15" t="s">
        <v>118</v>
      </c>
      <c r="L536" s="15" t="s">
        <v>937</v>
      </c>
      <c r="M536" s="30">
        <v>500</v>
      </c>
      <c r="N536" s="16">
        <v>125000</v>
      </c>
      <c r="O536" s="16">
        <v>4765</v>
      </c>
      <c r="P536" s="77">
        <f t="shared" si="180"/>
        <v>0.4</v>
      </c>
      <c r="Q536" s="17">
        <v>0.29166666666666669</v>
      </c>
      <c r="R536" s="17">
        <v>4.1666666666666664E-2</v>
      </c>
      <c r="S536" s="42" t="s">
        <v>1424</v>
      </c>
      <c r="T536" s="242" t="s">
        <v>121</v>
      </c>
      <c r="U536" s="10" t="str">
        <f t="shared" si="174"/>
        <v>A</v>
      </c>
      <c r="V536" s="11" t="str">
        <f>VLOOKUP(T536,Codes!A$9:B$52,2,FALSE)</f>
        <v>Défaut carte préperso</v>
      </c>
      <c r="W536" s="11"/>
      <c r="X536" s="11"/>
      <c r="Y536" s="11"/>
      <c r="Z536" s="11"/>
      <c r="AA536" s="81">
        <v>3</v>
      </c>
      <c r="AB536" s="37" t="str">
        <f t="shared" si="175"/>
        <v>fort</v>
      </c>
      <c r="AC536" s="37" t="str">
        <f t="shared" si="176"/>
        <v>faible</v>
      </c>
      <c r="AD536" s="37" t="str">
        <f t="shared" si="177"/>
        <v>Fort</v>
      </c>
      <c r="AE536" s="98" t="str">
        <f t="shared" si="178"/>
        <v>5</v>
      </c>
      <c r="AF536" s="261">
        <f t="shared" si="182"/>
        <v>1</v>
      </c>
      <c r="AG536" s="250" t="str">
        <f t="shared" si="181"/>
        <v>20161279134A9</v>
      </c>
      <c r="AH536" s="38" t="str">
        <f t="shared" si="184"/>
        <v>Action cloturée</v>
      </c>
      <c r="AI536" s="43" t="s">
        <v>1425</v>
      </c>
      <c r="AJ536" s="18">
        <v>42487</v>
      </c>
      <c r="AK536" s="112" t="s">
        <v>350</v>
      </c>
      <c r="AL536" s="18">
        <v>42490</v>
      </c>
      <c r="AM536" s="103">
        <f t="shared" si="185"/>
        <v>3</v>
      </c>
      <c r="AN536" s="115" t="str">
        <f t="shared" si="179"/>
        <v xml:space="preserve"> L </v>
      </c>
      <c r="AP536" s="31" t="e">
        <f>COUNTIF(#REF!,FALSE)</f>
        <v>#REF!</v>
      </c>
      <c r="AQ536">
        <f t="shared" si="183"/>
        <v>1</v>
      </c>
    </row>
    <row r="537" spans="1:43" ht="24">
      <c r="A537" s="13">
        <v>102</v>
      </c>
      <c r="B537" s="6">
        <v>42488</v>
      </c>
      <c r="C537" s="7">
        <f t="shared" si="172"/>
        <v>4</v>
      </c>
      <c r="D537" s="7">
        <f t="shared" si="173"/>
        <v>2016</v>
      </c>
      <c r="E537" s="92">
        <v>1225071</v>
      </c>
      <c r="F537" s="27">
        <v>44825</v>
      </c>
      <c r="G537" s="94">
        <v>160428</v>
      </c>
      <c r="H537" s="15" t="s">
        <v>1143</v>
      </c>
      <c r="I537" s="15" t="s">
        <v>167</v>
      </c>
      <c r="J537" s="14" t="s">
        <v>103</v>
      </c>
      <c r="K537" s="15" t="s">
        <v>134</v>
      </c>
      <c r="L537" s="15" t="s">
        <v>1219</v>
      </c>
      <c r="M537" s="30">
        <v>120000</v>
      </c>
      <c r="N537" s="16">
        <v>120000</v>
      </c>
      <c r="O537" s="16">
        <v>120000</v>
      </c>
      <c r="P537" s="77">
        <f t="shared" si="180"/>
        <v>1</v>
      </c>
      <c r="Q537" s="17">
        <v>1.3888888888888888E-2</v>
      </c>
      <c r="R537" s="17">
        <v>1.3888888888888888E-2</v>
      </c>
      <c r="S537" s="42" t="s">
        <v>1426</v>
      </c>
      <c r="T537" s="242" t="s">
        <v>26</v>
      </c>
      <c r="U537" s="10" t="str">
        <f t="shared" si="174"/>
        <v>C</v>
      </c>
      <c r="V537" s="11" t="str">
        <f>VLOOKUP(T537,Codes!A$9:B$52,2,FALSE)</f>
        <v>Conditionnement inadapté</v>
      </c>
      <c r="W537" s="11"/>
      <c r="X537" s="11"/>
      <c r="Y537" s="11"/>
      <c r="Z537" s="11"/>
      <c r="AA537" s="81">
        <v>1</v>
      </c>
      <c r="AB537" s="37" t="str">
        <f t="shared" si="175"/>
        <v>faible</v>
      </c>
      <c r="AC537" s="37" t="str">
        <f t="shared" si="176"/>
        <v>faible</v>
      </c>
      <c r="AD537" s="37" t="str">
        <f t="shared" si="177"/>
        <v>Faible</v>
      </c>
      <c r="AE537" s="98" t="str">
        <f t="shared" si="178"/>
        <v>2</v>
      </c>
      <c r="AF537" s="261">
        <f t="shared" si="182"/>
        <v>1</v>
      </c>
      <c r="AG537" s="250" t="str">
        <f t="shared" si="181"/>
        <v>20161225071C8</v>
      </c>
      <c r="AH537" s="38" t="str">
        <f t="shared" si="184"/>
        <v>Action cloturée</v>
      </c>
      <c r="AI537" s="43"/>
      <c r="AJ537" s="18">
        <v>42492</v>
      </c>
      <c r="AK537" s="112" t="s">
        <v>396</v>
      </c>
      <c r="AL537" s="18">
        <v>42493</v>
      </c>
      <c r="AM537" s="103">
        <f t="shared" si="185"/>
        <v>4</v>
      </c>
      <c r="AN537" s="115" t="str">
        <f t="shared" si="179"/>
        <v xml:space="preserve"> N </v>
      </c>
      <c r="AP537" s="31" t="e">
        <f>COUNTIF(#REF!,FALSE)</f>
        <v>#REF!</v>
      </c>
      <c r="AQ537">
        <f t="shared" si="183"/>
        <v>1</v>
      </c>
    </row>
    <row r="538" spans="1:43" ht="79.900000000000006" customHeight="1">
      <c r="A538" s="13">
        <v>103</v>
      </c>
      <c r="B538" s="6">
        <v>42493</v>
      </c>
      <c r="C538" s="7">
        <f t="shared" si="172"/>
        <v>5</v>
      </c>
      <c r="D538" s="7">
        <f t="shared" si="173"/>
        <v>2016</v>
      </c>
      <c r="E538" s="92">
        <v>1435590</v>
      </c>
      <c r="F538" s="27">
        <v>42746</v>
      </c>
      <c r="G538" s="94">
        <v>160112</v>
      </c>
      <c r="H538" s="15" t="s">
        <v>94</v>
      </c>
      <c r="I538" s="15" t="s">
        <v>167</v>
      </c>
      <c r="J538" s="14" t="s">
        <v>90</v>
      </c>
      <c r="K538" s="15" t="s">
        <v>765</v>
      </c>
      <c r="L538" s="15" t="s">
        <v>1427</v>
      </c>
      <c r="M538" s="30">
        <v>42587</v>
      </c>
      <c r="N538" s="16">
        <v>257000</v>
      </c>
      <c r="O538" s="16">
        <v>105000</v>
      </c>
      <c r="P538" s="77">
        <f t="shared" si="180"/>
        <v>16.570817120622568</v>
      </c>
      <c r="Q538" s="17">
        <v>0.83333333333333337</v>
      </c>
      <c r="R538" s="17">
        <v>4.1666666666666664E-2</v>
      </c>
      <c r="S538" s="42" t="s">
        <v>1680</v>
      </c>
      <c r="T538" s="242" t="s">
        <v>34</v>
      </c>
      <c r="U538" s="10" t="str">
        <f t="shared" si="174"/>
        <v>B</v>
      </c>
      <c r="V538" s="11" t="str">
        <f>VLOOKUP(T538,Codes!A$9:B$52,2,FALSE)</f>
        <v>Mauvaise qualité ou position des micro-perforations</v>
      </c>
      <c r="W538" s="11"/>
      <c r="X538" s="11"/>
      <c r="Y538" s="11"/>
      <c r="Z538" s="11"/>
      <c r="AA538" s="81">
        <v>2</v>
      </c>
      <c r="AB538" s="37" t="str">
        <f t="shared" si="175"/>
        <v>faible</v>
      </c>
      <c r="AC538" s="37" t="str">
        <f t="shared" si="176"/>
        <v>fort</v>
      </c>
      <c r="AD538" s="37" t="str">
        <f t="shared" si="177"/>
        <v>Faible</v>
      </c>
      <c r="AE538" s="98" t="str">
        <f t="shared" si="178"/>
        <v>2</v>
      </c>
      <c r="AF538" s="261">
        <f t="shared" si="182"/>
        <v>1</v>
      </c>
      <c r="AG538" s="250" t="str">
        <f t="shared" si="181"/>
        <v>20161435590B3</v>
      </c>
      <c r="AH538" s="38" t="str">
        <f t="shared" si="184"/>
        <v>Action cloturée</v>
      </c>
      <c r="AI538" s="43" t="s">
        <v>1439</v>
      </c>
      <c r="AJ538" s="18">
        <v>42493</v>
      </c>
      <c r="AK538" s="114" t="s">
        <v>1681</v>
      </c>
      <c r="AL538" s="109">
        <v>42611</v>
      </c>
      <c r="AM538" s="103">
        <f t="shared" si="185"/>
        <v>85</v>
      </c>
      <c r="AN538" s="115" t="str">
        <f t="shared" si="179"/>
        <v xml:space="preserve"> N </v>
      </c>
      <c r="AP538" s="31" t="e">
        <f>COUNTIF(#REF!,FALSE)</f>
        <v>#REF!</v>
      </c>
      <c r="AQ538">
        <f t="shared" si="183"/>
        <v>1</v>
      </c>
    </row>
    <row r="539" spans="1:43" ht="78" customHeight="1">
      <c r="A539" s="13">
        <v>104</v>
      </c>
      <c r="B539" s="6">
        <v>42493</v>
      </c>
      <c r="C539" s="7">
        <f t="shared" si="172"/>
        <v>5</v>
      </c>
      <c r="D539" s="7">
        <f t="shared" si="173"/>
        <v>2016</v>
      </c>
      <c r="E539" s="92">
        <v>1057639</v>
      </c>
      <c r="F539" s="27">
        <v>44454</v>
      </c>
      <c r="G539" s="94">
        <v>160420</v>
      </c>
      <c r="H539" s="15" t="s">
        <v>1647</v>
      </c>
      <c r="I539" s="15" t="s">
        <v>158</v>
      </c>
      <c r="J539" s="14" t="s">
        <v>90</v>
      </c>
      <c r="K539" s="15" t="s">
        <v>134</v>
      </c>
      <c r="L539" s="15" t="s">
        <v>291</v>
      </c>
      <c r="M539" s="30">
        <v>4065</v>
      </c>
      <c r="N539" s="16">
        <v>97500</v>
      </c>
      <c r="O539" s="16">
        <v>40500</v>
      </c>
      <c r="P539" s="77">
        <f t="shared" si="180"/>
        <v>4.1692307692307695</v>
      </c>
      <c r="Q539" s="17">
        <v>8.3333333333333329E-2</v>
      </c>
      <c r="R539" s="17">
        <v>4.1666666666666664E-2</v>
      </c>
      <c r="S539" s="42" t="s">
        <v>1428</v>
      </c>
      <c r="T539" s="242" t="s">
        <v>34</v>
      </c>
      <c r="U539" s="10" t="str">
        <f t="shared" si="174"/>
        <v>B</v>
      </c>
      <c r="V539" s="11" t="str">
        <f>VLOOKUP(T539,Codes!A$9:B$52,2,FALSE)</f>
        <v>Mauvaise qualité ou position des micro-perforations</v>
      </c>
      <c r="W539" s="11"/>
      <c r="X539" s="11"/>
      <c r="Y539" s="11"/>
      <c r="Z539" s="11"/>
      <c r="AA539" s="81">
        <v>2</v>
      </c>
      <c r="AB539" s="37" t="str">
        <f t="shared" si="175"/>
        <v>faible</v>
      </c>
      <c r="AC539" s="37" t="str">
        <f t="shared" si="176"/>
        <v>fort</v>
      </c>
      <c r="AD539" s="37" t="str">
        <f t="shared" si="177"/>
        <v>Faible</v>
      </c>
      <c r="AE539" s="98" t="str">
        <f t="shared" si="178"/>
        <v>2</v>
      </c>
      <c r="AF539" s="261">
        <f t="shared" si="182"/>
        <v>7</v>
      </c>
      <c r="AG539" s="250" t="str">
        <f t="shared" si="181"/>
        <v>20161057639B3</v>
      </c>
      <c r="AH539" s="38" t="str">
        <f t="shared" si="184"/>
        <v>Action cloturée</v>
      </c>
      <c r="AI539" s="43"/>
      <c r="AJ539" s="18">
        <v>42501</v>
      </c>
      <c r="AK539" s="114" t="s">
        <v>1429</v>
      </c>
      <c r="AL539" s="18">
        <v>42520</v>
      </c>
      <c r="AM539" s="103">
        <f t="shared" si="185"/>
        <v>20</v>
      </c>
      <c r="AN539" s="115" t="str">
        <f t="shared" si="179"/>
        <v xml:space="preserve"> N </v>
      </c>
      <c r="AP539" s="31" t="e">
        <f>COUNTIF(#REF!,FALSE)</f>
        <v>#REF!</v>
      </c>
      <c r="AQ539">
        <f t="shared" si="183"/>
        <v>7</v>
      </c>
    </row>
    <row r="540" spans="1:43" ht="84.6" customHeight="1">
      <c r="A540" s="13">
        <v>105</v>
      </c>
      <c r="B540" s="6">
        <v>42500</v>
      </c>
      <c r="C540" s="7">
        <f t="shared" si="172"/>
        <v>5</v>
      </c>
      <c r="D540" s="7">
        <f t="shared" si="173"/>
        <v>2016</v>
      </c>
      <c r="E540" s="92">
        <v>1057831</v>
      </c>
      <c r="F540" s="27">
        <v>43983</v>
      </c>
      <c r="G540" s="94">
        <v>160406</v>
      </c>
      <c r="H540" s="15" t="s">
        <v>1647</v>
      </c>
      <c r="I540" s="15" t="s">
        <v>195</v>
      </c>
      <c r="J540" s="14" t="s">
        <v>90</v>
      </c>
      <c r="K540" s="15" t="s">
        <v>134</v>
      </c>
      <c r="L540" s="15" t="s">
        <v>229</v>
      </c>
      <c r="M540" s="30">
        <v>5000</v>
      </c>
      <c r="N540" s="16">
        <v>450000</v>
      </c>
      <c r="O540" s="16">
        <v>0</v>
      </c>
      <c r="P540" s="77">
        <f t="shared" si="180"/>
        <v>1.1111111111111112</v>
      </c>
      <c r="Q540" s="17">
        <v>0.125</v>
      </c>
      <c r="R540" s="17">
        <v>4.1666666666666664E-2</v>
      </c>
      <c r="S540" s="42" t="s">
        <v>1430</v>
      </c>
      <c r="T540" s="242" t="s">
        <v>34</v>
      </c>
      <c r="U540" s="10" t="str">
        <f t="shared" si="174"/>
        <v>B</v>
      </c>
      <c r="V540" s="11" t="str">
        <f>VLOOKUP(T540,Codes!A$9:B$52,2,FALSE)</f>
        <v>Mauvaise qualité ou position des micro-perforations</v>
      </c>
      <c r="W540" s="11"/>
      <c r="X540" s="11"/>
      <c r="Y540" s="11"/>
      <c r="Z540" s="11"/>
      <c r="AA540" s="81">
        <v>3</v>
      </c>
      <c r="AB540" s="37" t="str">
        <f t="shared" si="175"/>
        <v>fort</v>
      </c>
      <c r="AC540" s="37" t="str">
        <f t="shared" si="176"/>
        <v>faible</v>
      </c>
      <c r="AD540" s="37" t="str">
        <f t="shared" si="177"/>
        <v>Fort</v>
      </c>
      <c r="AE540" s="98" t="str">
        <f t="shared" si="178"/>
        <v>5</v>
      </c>
      <c r="AF540" s="261">
        <f t="shared" si="182"/>
        <v>5</v>
      </c>
      <c r="AG540" s="250" t="str">
        <f t="shared" si="181"/>
        <v>20161057831B3</v>
      </c>
      <c r="AH540" s="38" t="str">
        <f t="shared" si="184"/>
        <v>Action cloturée</v>
      </c>
      <c r="AI540" s="43" t="s">
        <v>1438</v>
      </c>
      <c r="AJ540" s="18">
        <v>42501</v>
      </c>
      <c r="AK540" s="110" t="s">
        <v>1437</v>
      </c>
      <c r="AL540" s="18">
        <v>42520</v>
      </c>
      <c r="AM540" s="103">
        <f t="shared" si="185"/>
        <v>15</v>
      </c>
      <c r="AN540" s="115" t="str">
        <f t="shared" si="179"/>
        <v xml:space="preserve">   </v>
      </c>
      <c r="AP540" s="31" t="e">
        <f>COUNTIF(#REF!,FALSE)</f>
        <v>#REF!</v>
      </c>
      <c r="AQ540">
        <f t="shared" si="183"/>
        <v>5</v>
      </c>
    </row>
    <row r="541" spans="1:43" ht="86.45" customHeight="1">
      <c r="A541" s="13">
        <v>106</v>
      </c>
      <c r="B541" s="6">
        <v>42501</v>
      </c>
      <c r="C541" s="7">
        <f t="shared" si="172"/>
        <v>5</v>
      </c>
      <c r="D541" s="7">
        <f t="shared" si="173"/>
        <v>2016</v>
      </c>
      <c r="E541" s="92">
        <v>1000001</v>
      </c>
      <c r="F541" s="27"/>
      <c r="G541" s="94"/>
      <c r="H541" s="15" t="s">
        <v>1138</v>
      </c>
      <c r="I541" s="15" t="s">
        <v>689</v>
      </c>
      <c r="J541" s="14" t="s">
        <v>90</v>
      </c>
      <c r="K541" s="15" t="s">
        <v>1431</v>
      </c>
      <c r="L541" s="15" t="s">
        <v>1432</v>
      </c>
      <c r="M541" s="30">
        <v>3</v>
      </c>
      <c r="N541" s="16">
        <v>3</v>
      </c>
      <c r="O541" s="16">
        <v>3</v>
      </c>
      <c r="P541" s="77">
        <f t="shared" si="180"/>
        <v>100</v>
      </c>
      <c r="Q541" s="17">
        <v>8.3333333333333329E-2</v>
      </c>
      <c r="R541" s="17">
        <v>4.1666666666666664E-2</v>
      </c>
      <c r="S541" s="42" t="s">
        <v>1433</v>
      </c>
      <c r="T541" s="242" t="s">
        <v>37</v>
      </c>
      <c r="U541" s="10" t="str">
        <f t="shared" si="174"/>
        <v>A</v>
      </c>
      <c r="V541" s="11" t="str">
        <f>VLOOKUP(T541,Codes!A$9:B$52,2,FALSE)</f>
        <v>Décalage de l'impression ou dépose de colle / BAT</v>
      </c>
      <c r="W541" s="11"/>
      <c r="X541" s="11"/>
      <c r="Y541" s="11"/>
      <c r="Z541" s="11"/>
      <c r="AA541" s="81">
        <v>1</v>
      </c>
      <c r="AB541" s="37" t="str">
        <f t="shared" si="175"/>
        <v>faible</v>
      </c>
      <c r="AC541" s="37" t="str">
        <f t="shared" si="176"/>
        <v>fort</v>
      </c>
      <c r="AD541" s="37" t="str">
        <f t="shared" si="177"/>
        <v>Faible</v>
      </c>
      <c r="AE541" s="98" t="str">
        <f t="shared" si="178"/>
        <v>2</v>
      </c>
      <c r="AF541" s="261">
        <f t="shared" si="182"/>
        <v>1</v>
      </c>
      <c r="AG541" s="250" t="str">
        <f t="shared" si="181"/>
        <v>20161000001A2</v>
      </c>
      <c r="AH541" s="38" t="str">
        <f t="shared" si="184"/>
        <v>Action cloturée</v>
      </c>
      <c r="AI541" s="43"/>
      <c r="AJ541" s="18">
        <v>42501</v>
      </c>
      <c r="AK541" s="112" t="s">
        <v>1434</v>
      </c>
      <c r="AL541" s="18">
        <v>42520</v>
      </c>
      <c r="AM541" s="103">
        <f t="shared" si="185"/>
        <v>14</v>
      </c>
      <c r="AN541" s="115" t="str">
        <f t="shared" si="179"/>
        <v xml:space="preserve">A  </v>
      </c>
      <c r="AP541" s="31" t="e">
        <f>COUNTIF(#REF!,FALSE)</f>
        <v>#REF!</v>
      </c>
      <c r="AQ541">
        <f t="shared" si="183"/>
        <v>1</v>
      </c>
    </row>
    <row r="542" spans="1:43" ht="57.6" customHeight="1">
      <c r="A542" s="13">
        <v>107</v>
      </c>
      <c r="B542" s="6">
        <v>42501</v>
      </c>
      <c r="C542" s="7">
        <f t="shared" si="172"/>
        <v>5</v>
      </c>
      <c r="D542" s="7">
        <f t="shared" si="173"/>
        <v>2016</v>
      </c>
      <c r="E542" s="92">
        <v>1373306</v>
      </c>
      <c r="F542" s="27">
        <v>41536</v>
      </c>
      <c r="G542" s="94" t="s">
        <v>594</v>
      </c>
      <c r="H542" s="15" t="s">
        <v>46</v>
      </c>
      <c r="I542" s="15" t="s">
        <v>195</v>
      </c>
      <c r="J542" s="14" t="s">
        <v>90</v>
      </c>
      <c r="K542" s="15" t="s">
        <v>118</v>
      </c>
      <c r="L542" s="15" t="s">
        <v>1435</v>
      </c>
      <c r="M542" s="30">
        <v>1</v>
      </c>
      <c r="N542" s="16">
        <v>32655</v>
      </c>
      <c r="O542" s="16">
        <v>255547</v>
      </c>
      <c r="P542" s="77">
        <f t="shared" si="180"/>
        <v>1</v>
      </c>
      <c r="Q542" s="17">
        <v>2.0833333333333332E-2</v>
      </c>
      <c r="R542" s="17">
        <v>1.3888888888888888E-2</v>
      </c>
      <c r="S542" s="42" t="s">
        <v>1436</v>
      </c>
      <c r="T542" s="242" t="s">
        <v>72</v>
      </c>
      <c r="U542" s="10" t="str">
        <f t="shared" si="174"/>
        <v>B</v>
      </c>
      <c r="V542" s="11" t="str">
        <f>VLOOKUP(T542,Codes!A$9:B$52,2,FALSE)</f>
        <v>Plusieurs référence mélangées dans un même carton</v>
      </c>
      <c r="W542" s="11"/>
      <c r="X542" s="11"/>
      <c r="Y542" s="11"/>
      <c r="Z542" s="11"/>
      <c r="AA542" s="81">
        <v>1</v>
      </c>
      <c r="AB542" s="37" t="str">
        <f t="shared" si="175"/>
        <v>faible</v>
      </c>
      <c r="AC542" s="37" t="str">
        <f t="shared" si="176"/>
        <v>faible</v>
      </c>
      <c r="AD542" s="37" t="str">
        <f t="shared" si="177"/>
        <v>Faible</v>
      </c>
      <c r="AE542" s="98" t="str">
        <f t="shared" si="178"/>
        <v>2</v>
      </c>
      <c r="AF542" s="261">
        <f t="shared" si="182"/>
        <v>1</v>
      </c>
      <c r="AG542" s="250" t="str">
        <f t="shared" si="181"/>
        <v>20161373306B6</v>
      </c>
      <c r="AH542" s="38" t="str">
        <f t="shared" si="184"/>
        <v>Action cloturée</v>
      </c>
      <c r="AI542" s="43" t="s">
        <v>1443</v>
      </c>
      <c r="AJ542" s="18">
        <v>42501</v>
      </c>
      <c r="AK542" s="114" t="s">
        <v>1459</v>
      </c>
      <c r="AL542" s="18">
        <v>42531</v>
      </c>
      <c r="AM542" s="103">
        <f t="shared" si="185"/>
        <v>23</v>
      </c>
      <c r="AN542" s="115" t="str">
        <f t="shared" si="179"/>
        <v xml:space="preserve"> P </v>
      </c>
      <c r="AP542" s="31" t="e">
        <f>COUNTIF(#REF!,FALSE)</f>
        <v>#REF!</v>
      </c>
      <c r="AQ542">
        <f t="shared" si="183"/>
        <v>1</v>
      </c>
    </row>
    <row r="543" spans="1:43" ht="224.45" customHeight="1">
      <c r="A543" s="13">
        <v>108</v>
      </c>
      <c r="B543" s="6">
        <v>42479</v>
      </c>
      <c r="C543" s="7">
        <f t="shared" si="172"/>
        <v>4</v>
      </c>
      <c r="D543" s="7">
        <f t="shared" si="173"/>
        <v>2016</v>
      </c>
      <c r="E543" s="92">
        <v>1396343</v>
      </c>
      <c r="F543" s="27">
        <v>41767</v>
      </c>
      <c r="G543" s="94" t="s">
        <v>275</v>
      </c>
      <c r="H543" s="15" t="s">
        <v>46</v>
      </c>
      <c r="I543" s="15" t="s">
        <v>158</v>
      </c>
      <c r="J543" s="14" t="s">
        <v>90</v>
      </c>
      <c r="K543" s="15" t="s">
        <v>118</v>
      </c>
      <c r="L543" s="15" t="s">
        <v>985</v>
      </c>
      <c r="M543" s="30">
        <v>103</v>
      </c>
      <c r="N543" s="16">
        <v>35537</v>
      </c>
      <c r="O543" s="16">
        <v>127207</v>
      </c>
      <c r="P543" s="77">
        <f t="shared" si="180"/>
        <v>0.28983875960266764</v>
      </c>
      <c r="Q543" s="17">
        <v>0.3125</v>
      </c>
      <c r="R543" s="17">
        <v>4.1666666666666664E-2</v>
      </c>
      <c r="S543" s="42" t="s">
        <v>1440</v>
      </c>
      <c r="T543" s="242" t="s">
        <v>121</v>
      </c>
      <c r="U543" s="10" t="str">
        <f t="shared" si="174"/>
        <v>A</v>
      </c>
      <c r="V543" s="11" t="str">
        <f>VLOOKUP(T543,Codes!A$9:B$52,2,FALSE)</f>
        <v>Défaut carte préperso</v>
      </c>
      <c r="W543" s="11"/>
      <c r="X543" s="11"/>
      <c r="Y543" s="11"/>
      <c r="Z543" s="11"/>
      <c r="AA543" s="81">
        <v>1</v>
      </c>
      <c r="AB543" s="37" t="str">
        <f t="shared" si="175"/>
        <v>faible</v>
      </c>
      <c r="AC543" s="37" t="str">
        <f t="shared" si="176"/>
        <v>faible</v>
      </c>
      <c r="AD543" s="37" t="str">
        <f t="shared" si="177"/>
        <v>Faible</v>
      </c>
      <c r="AE543" s="98" t="str">
        <f t="shared" si="178"/>
        <v>2</v>
      </c>
      <c r="AF543" s="261">
        <f t="shared" si="182"/>
        <v>1</v>
      </c>
      <c r="AG543" s="250" t="str">
        <f t="shared" si="181"/>
        <v>20161396343A9</v>
      </c>
      <c r="AH543" s="38" t="str">
        <f t="shared" si="184"/>
        <v>Action cloturée</v>
      </c>
      <c r="AI543" s="43"/>
      <c r="AJ543" s="18">
        <v>42479</v>
      </c>
      <c r="AK543" s="116" t="s">
        <v>1724</v>
      </c>
      <c r="AL543" s="18">
        <v>42502</v>
      </c>
      <c r="AM543" s="103">
        <f t="shared" si="185"/>
        <v>18</v>
      </c>
      <c r="AN543" s="115" t="str">
        <f t="shared" si="179"/>
        <v xml:space="preserve"> N </v>
      </c>
      <c r="AP543" s="31" t="e">
        <f>COUNTIF(#REF!,FALSE)</f>
        <v>#REF!</v>
      </c>
      <c r="AQ543">
        <f t="shared" si="183"/>
        <v>1</v>
      </c>
    </row>
    <row r="544" spans="1:43" ht="195" customHeight="1">
      <c r="A544" s="13">
        <v>109</v>
      </c>
      <c r="B544" s="6">
        <v>42500</v>
      </c>
      <c r="C544" s="7">
        <f t="shared" ref="C544:C581" si="186">MONTH(B544)</f>
        <v>5</v>
      </c>
      <c r="D544" s="7">
        <f t="shared" ref="D544:D581" si="187">YEAR(B544)</f>
        <v>2016</v>
      </c>
      <c r="E544" s="92">
        <v>1057831</v>
      </c>
      <c r="F544" s="27">
        <v>43983</v>
      </c>
      <c r="G544" s="94">
        <v>160407</v>
      </c>
      <c r="H544" s="15" t="s">
        <v>1647</v>
      </c>
      <c r="I544" s="15" t="s">
        <v>195</v>
      </c>
      <c r="J544" s="14" t="s">
        <v>90</v>
      </c>
      <c r="K544" s="15" t="s">
        <v>134</v>
      </c>
      <c r="L544" s="15" t="s">
        <v>229</v>
      </c>
      <c r="M544" s="30">
        <v>5</v>
      </c>
      <c r="N544" s="16">
        <v>425000</v>
      </c>
      <c r="O544" s="16">
        <v>378500</v>
      </c>
      <c r="P544" s="77">
        <f t="shared" si="180"/>
        <v>1.176470588235294E-3</v>
      </c>
      <c r="Q544" s="17">
        <v>4.1666666666666664E-2</v>
      </c>
      <c r="R544" s="17">
        <v>4.1666666666666664E-2</v>
      </c>
      <c r="S544" s="42" t="s">
        <v>1441</v>
      </c>
      <c r="T544" s="242" t="s">
        <v>34</v>
      </c>
      <c r="U544" s="10" t="str">
        <f t="shared" ref="U544:U554" si="188">+LEFT(T544,1)</f>
        <v>B</v>
      </c>
      <c r="V544" s="11" t="str">
        <f>VLOOKUP(T544,Codes!A$9:B$52,2,FALSE)</f>
        <v>Mauvaise qualité ou position des micro-perforations</v>
      </c>
      <c r="W544" s="11"/>
      <c r="X544" s="11"/>
      <c r="Y544" s="11"/>
      <c r="Z544" s="11"/>
      <c r="AA544" s="81">
        <v>3</v>
      </c>
      <c r="AB544" s="37" t="str">
        <f t="shared" ref="AB544" si="189">IF((AA544)&lt;=2,"faible","fort")</f>
        <v>fort</v>
      </c>
      <c r="AC544" s="37" t="str">
        <f t="shared" si="176"/>
        <v>faible</v>
      </c>
      <c r="AD544" s="37" t="str">
        <f t="shared" ref="AD544" si="190">IF(AND(AB544="Faible",AC544="Faible"),"Faible",IF(AND(AB544="Faible",AC544="Faible"),"Fort",IF(AND(AB544="Faible",AC544="Fort"),"Faible",IF(AND(AB544="Faible",AC544="Fort"),"Fort",IF(AND(AB544="Fort",AC544="Faible"),"Fort",IF(AND(AB544="Fort",AC544="Faible"),"Fort",IF(AND(AB544="Fort",AC544="Fort"),"Fort","Fort")))))))</f>
        <v>Fort</v>
      </c>
      <c r="AE544" s="98" t="str">
        <f t="shared" ref="AE544:AE545" si="191">IF(AD544="Faible", "2", IF(AD544="Fort","5"))</f>
        <v>5</v>
      </c>
      <c r="AF544" s="261">
        <f t="shared" si="182"/>
        <v>5</v>
      </c>
      <c r="AG544" s="250" t="str">
        <f t="shared" si="181"/>
        <v>20161057831B3</v>
      </c>
      <c r="AH544" s="38" t="str">
        <f t="shared" si="184"/>
        <v>Action cloturée</v>
      </c>
      <c r="AI544" s="43" t="s">
        <v>1438</v>
      </c>
      <c r="AJ544" s="18">
        <v>42501</v>
      </c>
      <c r="AK544" s="116" t="s">
        <v>1551</v>
      </c>
      <c r="AL544" s="18">
        <v>42520</v>
      </c>
      <c r="AM544" s="115">
        <f t="shared" si="185"/>
        <v>15</v>
      </c>
      <c r="AN544" s="115" t="str">
        <f t="shared" si="179"/>
        <v xml:space="preserve"> P </v>
      </c>
      <c r="AP544" s="31" t="e">
        <f>COUNTIF(#REF!,FALSE)</f>
        <v>#REF!</v>
      </c>
      <c r="AQ544">
        <f t="shared" si="183"/>
        <v>5</v>
      </c>
    </row>
    <row r="545" spans="1:43" ht="24">
      <c r="A545" s="13">
        <v>110</v>
      </c>
      <c r="B545" s="6">
        <v>42503</v>
      </c>
      <c r="C545" s="7">
        <f t="shared" si="186"/>
        <v>5</v>
      </c>
      <c r="D545" s="7">
        <f t="shared" si="187"/>
        <v>2016</v>
      </c>
      <c r="E545" s="92">
        <v>1058740</v>
      </c>
      <c r="F545" s="27">
        <v>44998</v>
      </c>
      <c r="G545" s="94">
        <v>160513</v>
      </c>
      <c r="H545" s="15" t="s">
        <v>1143</v>
      </c>
      <c r="I545" s="15" t="s">
        <v>520</v>
      </c>
      <c r="J545" s="14" t="s">
        <v>103</v>
      </c>
      <c r="K545" s="15" t="s">
        <v>1444</v>
      </c>
      <c r="L545" s="15" t="s">
        <v>1445</v>
      </c>
      <c r="M545" s="30">
        <v>6000</v>
      </c>
      <c r="N545" s="16">
        <v>6000</v>
      </c>
      <c r="O545" s="16">
        <v>6000</v>
      </c>
      <c r="P545" s="77">
        <f t="shared" si="180"/>
        <v>1</v>
      </c>
      <c r="Q545" s="17">
        <v>1.0416666666666666E-2</v>
      </c>
      <c r="R545" s="17">
        <v>2.0833333333333332E-2</v>
      </c>
      <c r="S545" s="42" t="s">
        <v>1446</v>
      </c>
      <c r="T545" s="242" t="s">
        <v>26</v>
      </c>
      <c r="U545" s="10" t="str">
        <f t="shared" si="188"/>
        <v>C</v>
      </c>
      <c r="V545" s="11" t="str">
        <f>VLOOKUP(T545,Codes!A$9:B$52,2,FALSE)</f>
        <v>Conditionnement inadapté</v>
      </c>
      <c r="W545" s="11"/>
      <c r="X545" s="11"/>
      <c r="Y545" s="11"/>
      <c r="Z545" s="11"/>
      <c r="AA545" s="81">
        <v>1</v>
      </c>
      <c r="AB545" s="37" t="str">
        <f t="shared" ref="AB545" si="192">IF((AA545)&lt;=2,"faible","fort")</f>
        <v>faible</v>
      </c>
      <c r="AC545" s="37" t="str">
        <f t="shared" si="176"/>
        <v>faible</v>
      </c>
      <c r="AD545" s="37" t="str">
        <f t="shared" ref="AD545" si="193">IF(AND(AB545="Faible",AC545="Faible"),"Faible",IF(AND(AB545="Faible",AC545="Faible"),"Fort",IF(AND(AB545="Faible",AC545="Fort"),"Faible",IF(AND(AB545="Faible",AC545="Fort"),"Fort",IF(AND(AB545="Fort",AC545="Faible"),"Fort",IF(AND(AB545="Fort",AC545="Faible"),"Fort",IF(AND(AB545="Fort",AC545="Fort"),"Fort","Fort")))))))</f>
        <v>Faible</v>
      </c>
      <c r="AE545" s="98" t="str">
        <f t="shared" si="191"/>
        <v>2</v>
      </c>
      <c r="AF545" s="261">
        <f t="shared" si="182"/>
        <v>1</v>
      </c>
      <c r="AG545" s="250" t="str">
        <f t="shared" si="181"/>
        <v>20161058740C8</v>
      </c>
      <c r="AH545" s="38" t="str">
        <f t="shared" si="184"/>
        <v/>
      </c>
      <c r="AI545" s="43"/>
      <c r="AJ545" s="18"/>
      <c r="AK545" s="111" t="s">
        <v>1447</v>
      </c>
      <c r="AL545" s="18"/>
      <c r="AM545" s="115" t="str">
        <f t="shared" si="185"/>
        <v/>
      </c>
      <c r="AN545" s="115" t="str">
        <f t="shared" si="179"/>
        <v xml:space="preserve"> L </v>
      </c>
      <c r="AP545" s="31" t="e">
        <f>COUNTIF(#REF!,FALSE)</f>
        <v>#REF!</v>
      </c>
      <c r="AQ545">
        <f t="shared" si="183"/>
        <v>1</v>
      </c>
    </row>
    <row r="546" spans="1:43" ht="106.15" customHeight="1">
      <c r="A546" s="13">
        <v>111</v>
      </c>
      <c r="B546" s="6">
        <v>42506</v>
      </c>
      <c r="C546" s="7">
        <f t="shared" si="186"/>
        <v>5</v>
      </c>
      <c r="D546" s="7">
        <f t="shared" si="187"/>
        <v>2016</v>
      </c>
      <c r="E546" s="92">
        <v>1352228</v>
      </c>
      <c r="F546" s="27">
        <v>41126</v>
      </c>
      <c r="G546" s="27" t="s">
        <v>279</v>
      </c>
      <c r="H546" s="15" t="s">
        <v>46</v>
      </c>
      <c r="I546" s="15" t="s">
        <v>158</v>
      </c>
      <c r="J546" s="14" t="s">
        <v>90</v>
      </c>
      <c r="K546" s="15" t="s">
        <v>118</v>
      </c>
      <c r="L546" s="15" t="s">
        <v>1448</v>
      </c>
      <c r="M546" s="30">
        <v>2</v>
      </c>
      <c r="N546" s="16">
        <v>15000</v>
      </c>
      <c r="O546" s="16">
        <v>4662</v>
      </c>
      <c r="P546" s="77">
        <f t="shared" si="180"/>
        <v>1.3333333333333334E-2</v>
      </c>
      <c r="Q546" s="17">
        <v>4.1666666666666664E-2</v>
      </c>
      <c r="R546" s="17">
        <v>2.0833333333333332E-2</v>
      </c>
      <c r="S546" s="42" t="s">
        <v>1449</v>
      </c>
      <c r="T546" s="242" t="s">
        <v>25</v>
      </c>
      <c r="U546" s="10" t="str">
        <f t="shared" si="188"/>
        <v>C</v>
      </c>
      <c r="V546" s="11" t="str">
        <f>VLOOKUP(T546,Codes!A$9:B$52,2,FALSE)</f>
        <v>Mauvaise impression sur le produit</v>
      </c>
      <c r="W546" s="11"/>
      <c r="X546" s="11"/>
      <c r="Y546" s="11"/>
      <c r="Z546" s="11"/>
      <c r="AA546" s="81">
        <v>1</v>
      </c>
      <c r="AB546" s="37" t="str">
        <f t="shared" ref="AB546" si="194">IF((AA546)&lt;=2,"faible","fort")</f>
        <v>faible</v>
      </c>
      <c r="AC546" s="37" t="str">
        <f t="shared" si="176"/>
        <v>faible</v>
      </c>
      <c r="AD546" s="37" t="str">
        <f t="shared" ref="AD546" si="195">IF(AND(AB546="Faible",AC546="Faible"),"Faible",IF(AND(AB546="Faible",AC546="Faible"),"Fort",IF(AND(AB546="Faible",AC546="Fort"),"Faible",IF(AND(AB546="Faible",AC546="Fort"),"Fort",IF(AND(AB546="Fort",AC546="Faible"),"Fort",IF(AND(AB546="Fort",AC546="Faible"),"Fort",IF(AND(AB546="Fort",AC546="Fort"),"Fort","Fort")))))))</f>
        <v>Faible</v>
      </c>
      <c r="AE546" s="98" t="str">
        <f t="shared" ref="AE546" si="196">IF(AD546="Faible", "2", IF(AD546="Fort","5"))</f>
        <v>2</v>
      </c>
      <c r="AF546" s="261">
        <f t="shared" si="182"/>
        <v>1</v>
      </c>
      <c r="AG546" s="250" t="str">
        <f t="shared" si="181"/>
        <v>20161352228C9</v>
      </c>
      <c r="AH546" s="38" t="str">
        <f t="shared" si="184"/>
        <v>Action cloturée</v>
      </c>
      <c r="AI546" s="43"/>
      <c r="AJ546" s="18">
        <v>42506</v>
      </c>
      <c r="AK546" s="116" t="s">
        <v>1561</v>
      </c>
      <c r="AL546" s="18">
        <v>42520</v>
      </c>
      <c r="AM546" s="115">
        <f t="shared" si="185"/>
        <v>11</v>
      </c>
      <c r="AN546" s="115" t="str">
        <f t="shared" si="179"/>
        <v xml:space="preserve"> L </v>
      </c>
      <c r="AP546" s="31" t="e">
        <f>COUNTIF(#REF!,FALSE)</f>
        <v>#REF!</v>
      </c>
      <c r="AQ546">
        <f t="shared" si="183"/>
        <v>1</v>
      </c>
    </row>
    <row r="547" spans="1:43" ht="36">
      <c r="A547" s="13">
        <v>112</v>
      </c>
      <c r="B547" s="6">
        <v>42510</v>
      </c>
      <c r="C547" s="7">
        <f t="shared" si="186"/>
        <v>5</v>
      </c>
      <c r="D547" s="7">
        <f t="shared" si="187"/>
        <v>2016</v>
      </c>
      <c r="E547" s="92">
        <v>1427294</v>
      </c>
      <c r="F547" s="27">
        <v>42757</v>
      </c>
      <c r="G547" s="94">
        <v>160116</v>
      </c>
      <c r="H547" s="15" t="s">
        <v>46</v>
      </c>
      <c r="I547" s="15" t="s">
        <v>410</v>
      </c>
      <c r="J547" s="14" t="s">
        <v>90</v>
      </c>
      <c r="K547" s="15" t="s">
        <v>118</v>
      </c>
      <c r="L547" s="15" t="s">
        <v>1450</v>
      </c>
      <c r="M547" s="30">
        <v>61</v>
      </c>
      <c r="N547" s="16">
        <v>51252</v>
      </c>
      <c r="O547" s="16">
        <v>46022</v>
      </c>
      <c r="P547" s="77">
        <f t="shared" si="180"/>
        <v>0.11901974557090456</v>
      </c>
      <c r="Q547" s="17">
        <v>6.25E-2</v>
      </c>
      <c r="R547" s="17">
        <v>2.0833333333333332E-2</v>
      </c>
      <c r="S547" s="42" t="s">
        <v>1451</v>
      </c>
      <c r="T547" s="242" t="s">
        <v>123</v>
      </c>
      <c r="U547" s="10" t="str">
        <f t="shared" si="188"/>
        <v>A</v>
      </c>
      <c r="V547" s="11" t="str">
        <f>VLOOKUP(T547,Codes!A$9:B$52,2,FALSE)</f>
        <v>Défaut carte visuel.</v>
      </c>
      <c r="W547" s="11"/>
      <c r="X547" s="11"/>
      <c r="Y547" s="11"/>
      <c r="Z547" s="11"/>
      <c r="AA547" s="81">
        <v>3</v>
      </c>
      <c r="AB547" s="37" t="str">
        <f t="shared" ref="AB547" si="197">IF((AA547)&lt;=2,"faible","fort")</f>
        <v>fort</v>
      </c>
      <c r="AC547" s="37" t="str">
        <f t="shared" si="176"/>
        <v>faible</v>
      </c>
      <c r="AD547" s="37" t="str">
        <f t="shared" ref="AD547" si="198">IF(AND(AB547="Faible",AC547="Faible"),"Faible",IF(AND(AB547="Faible",AC547="Faible"),"Fort",IF(AND(AB547="Faible",AC547="Fort"),"Faible",IF(AND(AB547="Faible",AC547="Fort"),"Fort",IF(AND(AB547="Fort",AC547="Faible"),"Fort",IF(AND(AB547="Fort",AC547="Faible"),"Fort",IF(AND(AB547="Fort",AC547="Fort"),"Fort","Fort")))))))</f>
        <v>Fort</v>
      </c>
      <c r="AE547" s="98" t="str">
        <f t="shared" ref="AE547" si="199">IF(AD547="Faible", "2", IF(AD547="Fort","5"))</f>
        <v>5</v>
      </c>
      <c r="AF547" s="261">
        <f t="shared" si="182"/>
        <v>1</v>
      </c>
      <c r="AG547" s="250" t="str">
        <f t="shared" si="181"/>
        <v>20161427294A10</v>
      </c>
      <c r="AH547" s="38" t="str">
        <f t="shared" si="184"/>
        <v>Action cloturée</v>
      </c>
      <c r="AI547" s="43" t="s">
        <v>1453</v>
      </c>
      <c r="AJ547" s="18">
        <v>42511</v>
      </c>
      <c r="AK547" s="111" t="s">
        <v>1452</v>
      </c>
      <c r="AL547" s="18">
        <v>42521</v>
      </c>
      <c r="AM547" s="115">
        <f t="shared" si="185"/>
        <v>8</v>
      </c>
      <c r="AN547" s="115" t="str">
        <f t="shared" si="179"/>
        <v xml:space="preserve"> N </v>
      </c>
      <c r="AP547" s="31" t="e">
        <f>COUNTIF(#REF!,FALSE)</f>
        <v>#REF!</v>
      </c>
      <c r="AQ547">
        <f t="shared" si="183"/>
        <v>1</v>
      </c>
    </row>
    <row r="548" spans="1:43" ht="67.5">
      <c r="A548" s="13">
        <v>113</v>
      </c>
      <c r="B548" s="6">
        <v>42510</v>
      </c>
      <c r="C548" s="7">
        <f t="shared" si="186"/>
        <v>5</v>
      </c>
      <c r="D548" s="7">
        <f t="shared" si="187"/>
        <v>2016</v>
      </c>
      <c r="E548" s="92">
        <v>1057831</v>
      </c>
      <c r="F548" s="27">
        <v>44397</v>
      </c>
      <c r="G548" s="94">
        <v>160520</v>
      </c>
      <c r="H548" s="15" t="s">
        <v>1138</v>
      </c>
      <c r="I548" s="15" t="s">
        <v>195</v>
      </c>
      <c r="J548" s="14" t="s">
        <v>90</v>
      </c>
      <c r="K548" s="15" t="s">
        <v>134</v>
      </c>
      <c r="L548" s="15" t="s">
        <v>229</v>
      </c>
      <c r="M548" s="30">
        <v>1000</v>
      </c>
      <c r="N548" s="16">
        <v>980000</v>
      </c>
      <c r="O548" s="16">
        <v>809000</v>
      </c>
      <c r="P548" s="77">
        <f t="shared" ref="P548:P579" si="200">IF(OR($T548="b4",$T548="b6",$T548="c8",$T548="c11",$T548="c10",$T548="c7",$T548="c12",$T548="c14"),1,($M548/($N548/100)))</f>
        <v>1</v>
      </c>
      <c r="Q548" s="17">
        <v>4.1666666666666664E-2</v>
      </c>
      <c r="R548" s="17">
        <v>2.0833333333333332E-2</v>
      </c>
      <c r="S548" s="42" t="s">
        <v>1454</v>
      </c>
      <c r="T548" s="242" t="s">
        <v>32</v>
      </c>
      <c r="U548" s="10" t="str">
        <f t="shared" si="188"/>
        <v>C</v>
      </c>
      <c r="V548" s="11" t="str">
        <f>VLOOKUP(T548,Codes!A$9:B$52,2,FALSE)</f>
        <v>produit déchiré, abimé dans l'emballage.</v>
      </c>
      <c r="W548" s="11"/>
      <c r="X548" s="11"/>
      <c r="Y548" s="11"/>
      <c r="Z548" s="11"/>
      <c r="AA548" s="81">
        <v>1</v>
      </c>
      <c r="AB548" s="37" t="str">
        <f t="shared" ref="AB548" si="201">IF((AA548)&lt;=2,"faible","fort")</f>
        <v>faible</v>
      </c>
      <c r="AC548" s="37" t="str">
        <f t="shared" si="176"/>
        <v>faible</v>
      </c>
      <c r="AD548" s="37" t="str">
        <f t="shared" ref="AD548" si="202">IF(AND(AB548="Faible",AC548="Faible"),"Faible",IF(AND(AB548="Faible",AC548="Faible"),"Fort",IF(AND(AB548="Faible",AC548="Fort"),"Faible",IF(AND(AB548="Faible",AC548="Fort"),"Fort",IF(AND(AB548="Fort",AC548="Faible"),"Fort",IF(AND(AB548="Fort",AC548="Faible"),"Fort",IF(AND(AB548="Fort",AC548="Fort"),"Fort","Fort")))))))</f>
        <v>Faible</v>
      </c>
      <c r="AE548" s="98" t="str">
        <f t="shared" ref="AE548" si="203">IF(AD548="Faible", "2", IF(AD548="Fort","5"))</f>
        <v>2</v>
      </c>
      <c r="AF548" s="261">
        <f t="shared" si="182"/>
        <v>1</v>
      </c>
      <c r="AG548" s="250" t="str">
        <f t="shared" si="181"/>
        <v>20161057831C7</v>
      </c>
      <c r="AH548" s="38" t="str">
        <f t="shared" si="184"/>
        <v>Action cloturée</v>
      </c>
      <c r="AI548" s="43"/>
      <c r="AJ548" s="18">
        <v>42513</v>
      </c>
      <c r="AK548" s="110" t="s">
        <v>1455</v>
      </c>
      <c r="AL548" s="18">
        <v>42516</v>
      </c>
      <c r="AM548" s="115">
        <f t="shared" si="185"/>
        <v>5</v>
      </c>
      <c r="AN548" s="115" t="str">
        <f t="shared" si="179"/>
        <v xml:space="preserve">  Q</v>
      </c>
      <c r="AP548" s="31" t="e">
        <f>COUNTIF(#REF!,FALSE)</f>
        <v>#REF!</v>
      </c>
      <c r="AQ548">
        <f t="shared" si="183"/>
        <v>1</v>
      </c>
    </row>
    <row r="549" spans="1:43" ht="157.5">
      <c r="A549" s="13">
        <v>114</v>
      </c>
      <c r="B549" s="6">
        <v>42514</v>
      </c>
      <c r="C549" s="7">
        <f t="shared" si="186"/>
        <v>5</v>
      </c>
      <c r="D549" s="7">
        <f t="shared" si="187"/>
        <v>2016</v>
      </c>
      <c r="E549" s="92">
        <v>44518</v>
      </c>
      <c r="F549" s="27">
        <v>46660</v>
      </c>
      <c r="G549" s="94">
        <v>160422</v>
      </c>
      <c r="H549" s="15" t="s">
        <v>1647</v>
      </c>
      <c r="I549" s="15" t="s">
        <v>91</v>
      </c>
      <c r="J549" s="14" t="s">
        <v>90</v>
      </c>
      <c r="K549" s="15" t="s">
        <v>258</v>
      </c>
      <c r="L549" s="15" t="s">
        <v>1456</v>
      </c>
      <c r="M549" s="30">
        <v>71</v>
      </c>
      <c r="N549" s="16">
        <v>12800</v>
      </c>
      <c r="O549" s="16">
        <v>3000</v>
      </c>
      <c r="P549" s="77">
        <f t="shared" si="200"/>
        <v>0.5546875</v>
      </c>
      <c r="Q549" s="17">
        <v>2.0833333333333332E-2</v>
      </c>
      <c r="R549" s="17">
        <v>6.25E-2</v>
      </c>
      <c r="S549" s="42" t="s">
        <v>1457</v>
      </c>
      <c r="T549" s="242" t="s">
        <v>307</v>
      </c>
      <c r="U549" s="10" t="str">
        <f t="shared" si="188"/>
        <v>C</v>
      </c>
      <c r="V549" s="11" t="str">
        <f>VLOOKUP(T549,Codes!A$9:B$52,2,FALSE)</f>
        <v xml:space="preserve">Mauvais encollage </v>
      </c>
      <c r="W549" s="11"/>
      <c r="X549" s="11"/>
      <c r="Y549" s="11"/>
      <c r="Z549" s="11"/>
      <c r="AA549" s="81">
        <v>3</v>
      </c>
      <c r="AB549" s="37" t="str">
        <f t="shared" ref="AB549:AB580" si="204">IF((AA549)&lt;=2,"faible","fort")</f>
        <v>fort</v>
      </c>
      <c r="AC549" s="37" t="str">
        <f t="shared" si="176"/>
        <v>faible</v>
      </c>
      <c r="AD549" s="37" t="str">
        <f t="shared" ref="AD549:AD555" si="205">IF(AND(AB549="Faible",AC549="Faible"),"Faible",IF(AND(AB549="Faible",AC549="Faible"),"Fort",IF(AND(AB549="Faible",AC549="Fort"),"Faible",IF(AND(AB549="Faible",AC549="Fort"),"Fort",IF(AND(AB549="Fort",AC549="Faible"),"Fort",IF(AND(AB549="Fort",AC549="Faible"),"Fort",IF(AND(AB549="Fort",AC549="Fort"),"Fort","Fort")))))))</f>
        <v>Fort</v>
      </c>
      <c r="AE549" s="98" t="str">
        <f t="shared" ref="AE549:AE555" si="206">IF(AD549="Faible", "2", IF(AD549="Fort","5"))</f>
        <v>5</v>
      </c>
      <c r="AF549" s="261">
        <f t="shared" si="182"/>
        <v>1</v>
      </c>
      <c r="AG549" s="250" t="str">
        <f t="shared" si="181"/>
        <v>201644518C13</v>
      </c>
      <c r="AH549" s="38" t="str">
        <f t="shared" si="184"/>
        <v>Action cloturée</v>
      </c>
      <c r="AI549" s="43" t="s">
        <v>1687</v>
      </c>
      <c r="AJ549" s="18">
        <v>42515</v>
      </c>
      <c r="AK549" s="116" t="s">
        <v>1686</v>
      </c>
      <c r="AL549" s="18">
        <v>42515</v>
      </c>
      <c r="AM549" s="115">
        <f t="shared" si="185"/>
        <v>2</v>
      </c>
      <c r="AN549" s="115" t="str">
        <f t="shared" si="179"/>
        <v xml:space="preserve"> K </v>
      </c>
      <c r="AP549" s="31" t="e">
        <f>COUNTIF(#REF!,FALSE)</f>
        <v>#REF!</v>
      </c>
      <c r="AQ549">
        <f t="shared" si="183"/>
        <v>1</v>
      </c>
    </row>
    <row r="550" spans="1:43" ht="36">
      <c r="A550" s="13">
        <v>115</v>
      </c>
      <c r="B550" s="6">
        <v>42510</v>
      </c>
      <c r="C550" s="7">
        <f t="shared" si="186"/>
        <v>5</v>
      </c>
      <c r="D550" s="7">
        <f t="shared" si="187"/>
        <v>2016</v>
      </c>
      <c r="E550" s="92">
        <v>1112496</v>
      </c>
      <c r="F550" s="27">
        <v>44110</v>
      </c>
      <c r="G550" s="94">
        <v>160415</v>
      </c>
      <c r="H550" s="15" t="s">
        <v>94</v>
      </c>
      <c r="I550" s="15" t="s">
        <v>91</v>
      </c>
      <c r="J550" s="14" t="s">
        <v>90</v>
      </c>
      <c r="K550" s="15" t="s">
        <v>572</v>
      </c>
      <c r="L550" s="15" t="s">
        <v>990</v>
      </c>
      <c r="M550" s="30">
        <v>3000</v>
      </c>
      <c r="N550" s="16">
        <v>250500</v>
      </c>
      <c r="O550" s="16">
        <v>190000</v>
      </c>
      <c r="P550" s="77">
        <f t="shared" si="200"/>
        <v>1.1976047904191616</v>
      </c>
      <c r="Q550" s="17">
        <v>3.4722222222222224E-2</v>
      </c>
      <c r="R550" s="17">
        <v>4.1666666666666664E-2</v>
      </c>
      <c r="S550" s="42" t="s">
        <v>1458</v>
      </c>
      <c r="T550" s="242" t="s">
        <v>34</v>
      </c>
      <c r="U550" s="10" t="str">
        <f t="shared" si="188"/>
        <v>B</v>
      </c>
      <c r="V550" s="11" t="str">
        <f>VLOOKUP(T550,Codes!A$9:B$52,2,FALSE)</f>
        <v>Mauvaise qualité ou position des micro-perforations</v>
      </c>
      <c r="W550" s="11"/>
      <c r="X550" s="11"/>
      <c r="Y550" s="11"/>
      <c r="Z550" s="11"/>
      <c r="AA550" s="81">
        <v>3</v>
      </c>
      <c r="AB550" s="37" t="str">
        <f t="shared" si="204"/>
        <v>fort</v>
      </c>
      <c r="AC550" s="37" t="str">
        <f t="shared" si="176"/>
        <v>faible</v>
      </c>
      <c r="AD550" s="37" t="str">
        <f t="shared" si="205"/>
        <v>Fort</v>
      </c>
      <c r="AE550" s="98" t="str">
        <f t="shared" si="206"/>
        <v>5</v>
      </c>
      <c r="AF550" s="261">
        <f t="shared" si="182"/>
        <v>2</v>
      </c>
      <c r="AG550" s="250" t="str">
        <f t="shared" si="181"/>
        <v>20161112496B3</v>
      </c>
      <c r="AH550" s="38" t="str">
        <f t="shared" si="184"/>
        <v>Action cloturée</v>
      </c>
      <c r="AI550" s="43" t="s">
        <v>1460</v>
      </c>
      <c r="AJ550" s="18">
        <v>42522</v>
      </c>
      <c r="AK550" s="110" t="s">
        <v>1461</v>
      </c>
      <c r="AL550" s="18">
        <v>42526</v>
      </c>
      <c r="AM550" s="115">
        <f t="shared" si="185"/>
        <v>11</v>
      </c>
      <c r="AN550" s="115" t="str">
        <f t="shared" si="179"/>
        <v xml:space="preserve"> P </v>
      </c>
      <c r="AP550" s="31" t="e">
        <f>COUNTIF(#REF!,FALSE)</f>
        <v>#REF!</v>
      </c>
      <c r="AQ550">
        <f t="shared" si="183"/>
        <v>2</v>
      </c>
    </row>
    <row r="551" spans="1:43" ht="36">
      <c r="A551" s="13">
        <v>116</v>
      </c>
      <c r="B551" s="6">
        <v>42527</v>
      </c>
      <c r="C551" s="7">
        <f t="shared" si="186"/>
        <v>6</v>
      </c>
      <c r="D551" s="7">
        <f t="shared" si="187"/>
        <v>2016</v>
      </c>
      <c r="E551" s="92">
        <v>1328528</v>
      </c>
      <c r="F551" s="27"/>
      <c r="G551" s="94"/>
      <c r="H551" s="15" t="s">
        <v>489</v>
      </c>
      <c r="I551" s="15" t="s">
        <v>585</v>
      </c>
      <c r="J551" s="14" t="s">
        <v>103</v>
      </c>
      <c r="K551" s="15" t="s">
        <v>1272</v>
      </c>
      <c r="L551" s="15" t="s">
        <v>1273</v>
      </c>
      <c r="M551" s="30">
        <v>1</v>
      </c>
      <c r="N551" s="16">
        <v>4500</v>
      </c>
      <c r="O551" s="16">
        <v>15513</v>
      </c>
      <c r="P551" s="77">
        <f t="shared" si="200"/>
        <v>2.2222222222222223E-2</v>
      </c>
      <c r="Q551" s="17">
        <v>6.9444444444444441E-3</v>
      </c>
      <c r="R551" s="17">
        <v>5.5555555555555552E-2</v>
      </c>
      <c r="S551" s="42" t="s">
        <v>1462</v>
      </c>
      <c r="T551" s="242" t="s">
        <v>415</v>
      </c>
      <c r="U551" s="10" t="str">
        <f t="shared" si="188"/>
        <v>A</v>
      </c>
      <c r="V551" s="11" t="str">
        <f>VLOOKUP(T551,Codes!A$9:B$52,2,FALSE)</f>
        <v>Défaut carte piste</v>
      </c>
      <c r="W551" s="11"/>
      <c r="X551" s="11"/>
      <c r="Y551" s="11"/>
      <c r="Z551" s="11"/>
      <c r="AA551" s="81">
        <v>2</v>
      </c>
      <c r="AB551" s="37" t="str">
        <f t="shared" si="204"/>
        <v>faible</v>
      </c>
      <c r="AC551" s="37" t="str">
        <f t="shared" si="176"/>
        <v>faible</v>
      </c>
      <c r="AD551" s="37" t="str">
        <f t="shared" si="205"/>
        <v>Faible</v>
      </c>
      <c r="AE551" s="98" t="str">
        <f t="shared" si="206"/>
        <v>2</v>
      </c>
      <c r="AF551" s="261">
        <f t="shared" si="182"/>
        <v>1</v>
      </c>
      <c r="AG551" s="250" t="str">
        <f t="shared" si="181"/>
        <v>20161328528A11</v>
      </c>
      <c r="AH551" s="38" t="str">
        <f t="shared" si="184"/>
        <v>Action cloturée</v>
      </c>
      <c r="AI551" s="43" t="s">
        <v>1463</v>
      </c>
      <c r="AJ551" s="18">
        <v>42527</v>
      </c>
      <c r="AK551" s="111" t="s">
        <v>1464</v>
      </c>
      <c r="AL551" s="18">
        <v>42528</v>
      </c>
      <c r="AM551" s="115">
        <f t="shared" si="185"/>
        <v>2</v>
      </c>
      <c r="AN551" s="115" t="str">
        <f t="shared" si="179"/>
        <v xml:space="preserve"> M </v>
      </c>
      <c r="AP551" s="31" t="e">
        <f>COUNTIF(#REF!,FALSE)</f>
        <v>#REF!</v>
      </c>
      <c r="AQ551">
        <f t="shared" si="183"/>
        <v>1</v>
      </c>
    </row>
    <row r="552" spans="1:43" ht="36">
      <c r="A552" s="13">
        <v>117</v>
      </c>
      <c r="B552" s="6">
        <v>42527</v>
      </c>
      <c r="C552" s="7">
        <f t="shared" si="186"/>
        <v>6</v>
      </c>
      <c r="D552" s="7">
        <f t="shared" si="187"/>
        <v>2016</v>
      </c>
      <c r="E552" s="92">
        <v>1328520</v>
      </c>
      <c r="F552" s="27"/>
      <c r="G552" s="94"/>
      <c r="H552" s="15" t="s">
        <v>489</v>
      </c>
      <c r="I552" s="15" t="s">
        <v>585</v>
      </c>
      <c r="J552" s="14" t="s">
        <v>103</v>
      </c>
      <c r="K552" s="15" t="s">
        <v>1272</v>
      </c>
      <c r="L552" s="15" t="s">
        <v>1275</v>
      </c>
      <c r="M552" s="30">
        <v>1</v>
      </c>
      <c r="N552" s="16">
        <v>103214</v>
      </c>
      <c r="O552" s="16">
        <v>116229</v>
      </c>
      <c r="P552" s="77">
        <f t="shared" si="200"/>
        <v>9.6886081345553892E-4</v>
      </c>
      <c r="Q552" s="17">
        <v>6.9444444444444441E-3</v>
      </c>
      <c r="R552" s="17">
        <v>5.5555555555555552E-2</v>
      </c>
      <c r="S552" s="42" t="s">
        <v>1462</v>
      </c>
      <c r="T552" s="242" t="s">
        <v>415</v>
      </c>
      <c r="U552" s="10" t="str">
        <f t="shared" si="188"/>
        <v>A</v>
      </c>
      <c r="V552" s="11" t="str">
        <f>VLOOKUP(T552,Codes!A$9:B$52,2,FALSE)</f>
        <v>Défaut carte piste</v>
      </c>
      <c r="W552" s="11"/>
      <c r="X552" s="11"/>
      <c r="Y552" s="11"/>
      <c r="Z552" s="11"/>
      <c r="AA552" s="81">
        <v>2</v>
      </c>
      <c r="AB552" s="37" t="str">
        <f t="shared" si="204"/>
        <v>faible</v>
      </c>
      <c r="AC552" s="37" t="str">
        <f t="shared" si="176"/>
        <v>faible</v>
      </c>
      <c r="AD552" s="37" t="str">
        <f t="shared" si="205"/>
        <v>Faible</v>
      </c>
      <c r="AE552" s="98" t="str">
        <f t="shared" si="206"/>
        <v>2</v>
      </c>
      <c r="AF552" s="261">
        <f t="shared" si="182"/>
        <v>1</v>
      </c>
      <c r="AG552" s="250" t="str">
        <f t="shared" si="181"/>
        <v>20161328520A11</v>
      </c>
      <c r="AH552" s="38" t="str">
        <f t="shared" si="184"/>
        <v>Action cloturée</v>
      </c>
      <c r="AI552" s="43" t="s">
        <v>1463</v>
      </c>
      <c r="AJ552" s="18">
        <v>42527</v>
      </c>
      <c r="AK552" s="111" t="s">
        <v>1464</v>
      </c>
      <c r="AL552" s="18">
        <v>42528</v>
      </c>
      <c r="AM552" s="115">
        <f t="shared" si="185"/>
        <v>2</v>
      </c>
      <c r="AN552" s="115" t="str">
        <f t="shared" si="179"/>
        <v xml:space="preserve"> N </v>
      </c>
      <c r="AP552" s="31" t="e">
        <f>COUNTIF(#REF!,FALSE)</f>
        <v>#REF!</v>
      </c>
      <c r="AQ552">
        <f t="shared" si="183"/>
        <v>1</v>
      </c>
    </row>
    <row r="553" spans="1:43" ht="36">
      <c r="A553" s="13">
        <v>118</v>
      </c>
      <c r="B553" s="6">
        <v>42527</v>
      </c>
      <c r="C553" s="7">
        <f t="shared" si="186"/>
        <v>6</v>
      </c>
      <c r="D553" s="7">
        <f t="shared" si="187"/>
        <v>2016</v>
      </c>
      <c r="E553" s="92">
        <v>1328519</v>
      </c>
      <c r="F553" s="27"/>
      <c r="G553" s="94"/>
      <c r="H553" s="15" t="s">
        <v>489</v>
      </c>
      <c r="I553" s="15" t="s">
        <v>585</v>
      </c>
      <c r="J553" s="14" t="s">
        <v>103</v>
      </c>
      <c r="K553" s="15" t="s">
        <v>1272</v>
      </c>
      <c r="L553" s="15" t="s">
        <v>1274</v>
      </c>
      <c r="M553" s="30">
        <v>1</v>
      </c>
      <c r="N553" s="16">
        <v>350500</v>
      </c>
      <c r="O553" s="16">
        <v>177310</v>
      </c>
      <c r="P553" s="77">
        <f t="shared" si="200"/>
        <v>2.8530670470756063E-4</v>
      </c>
      <c r="Q553" s="17">
        <v>6.9444444444444441E-3</v>
      </c>
      <c r="R553" s="17">
        <v>5.5555555555555552E-2</v>
      </c>
      <c r="S553" s="42" t="s">
        <v>1462</v>
      </c>
      <c r="T553" s="242" t="s">
        <v>415</v>
      </c>
      <c r="U553" s="10" t="str">
        <f t="shared" si="188"/>
        <v>A</v>
      </c>
      <c r="V553" s="11" t="str">
        <f>VLOOKUP(T553,Codes!A$9:B$52,2,FALSE)</f>
        <v>Défaut carte piste</v>
      </c>
      <c r="W553" s="11"/>
      <c r="X553" s="11"/>
      <c r="Y553" s="11"/>
      <c r="Z553" s="11"/>
      <c r="AA553" s="81">
        <v>2</v>
      </c>
      <c r="AB553" s="37" t="str">
        <f t="shared" si="204"/>
        <v>faible</v>
      </c>
      <c r="AC553" s="37" t="str">
        <f t="shared" si="176"/>
        <v>faible</v>
      </c>
      <c r="AD553" s="37" t="str">
        <f t="shared" si="205"/>
        <v>Faible</v>
      </c>
      <c r="AE553" s="98" t="str">
        <f t="shared" si="206"/>
        <v>2</v>
      </c>
      <c r="AF553" s="261">
        <f t="shared" si="182"/>
        <v>1</v>
      </c>
      <c r="AG553" s="250" t="str">
        <f t="shared" si="181"/>
        <v>20161328519A11</v>
      </c>
      <c r="AH553" s="38" t="str">
        <f t="shared" si="184"/>
        <v>Action cloturée</v>
      </c>
      <c r="AI553" s="43" t="s">
        <v>1463</v>
      </c>
      <c r="AJ553" s="18">
        <v>42527</v>
      </c>
      <c r="AK553" s="111" t="s">
        <v>1464</v>
      </c>
      <c r="AL553" s="18">
        <v>42528</v>
      </c>
      <c r="AM553" s="115">
        <f t="shared" si="185"/>
        <v>2</v>
      </c>
      <c r="AN553" s="115" t="str">
        <f t="shared" si="179"/>
        <v xml:space="preserve"> P </v>
      </c>
      <c r="AP553" s="31" t="e">
        <f>COUNTIF(#REF!,FALSE)</f>
        <v>#REF!</v>
      </c>
      <c r="AQ553">
        <f t="shared" si="183"/>
        <v>1</v>
      </c>
    </row>
    <row r="554" spans="1:43" ht="48">
      <c r="A554" s="13">
        <v>119</v>
      </c>
      <c r="B554" s="6">
        <v>42524</v>
      </c>
      <c r="C554" s="7">
        <f t="shared" si="186"/>
        <v>6</v>
      </c>
      <c r="D554" s="7">
        <f t="shared" si="187"/>
        <v>2016</v>
      </c>
      <c r="E554" s="92">
        <v>1380414</v>
      </c>
      <c r="F554" s="27">
        <v>45339</v>
      </c>
      <c r="G554" s="94">
        <v>160603</v>
      </c>
      <c r="H554" s="15" t="s">
        <v>1143</v>
      </c>
      <c r="I554" s="15" t="s">
        <v>117</v>
      </c>
      <c r="J554" s="14" t="s">
        <v>103</v>
      </c>
      <c r="K554" s="15" t="s">
        <v>1466</v>
      </c>
      <c r="L554" s="15" t="s">
        <v>1465</v>
      </c>
      <c r="M554" s="30">
        <v>23985</v>
      </c>
      <c r="N554" s="16">
        <v>23985</v>
      </c>
      <c r="O554" s="16">
        <v>23985</v>
      </c>
      <c r="P554" s="77">
        <f t="shared" si="200"/>
        <v>1</v>
      </c>
      <c r="Q554" s="17">
        <v>6.9444444444444441E-3</v>
      </c>
      <c r="R554" s="17">
        <v>6.9444444444444441E-3</v>
      </c>
      <c r="S554" s="42" t="s">
        <v>1467</v>
      </c>
      <c r="T554" s="242" t="s">
        <v>598</v>
      </c>
      <c r="U554" s="10" t="str">
        <f t="shared" si="188"/>
        <v>C</v>
      </c>
      <c r="V554" s="11" t="str">
        <f>VLOOKUP(T554,Codes!A$9:B$52,2,FALSE)</f>
        <v>Mauvaise ou manque d'information sur la livraison</v>
      </c>
      <c r="W554" s="11"/>
      <c r="X554" s="11"/>
      <c r="Y554" s="11"/>
      <c r="Z554" s="11"/>
      <c r="AA554" s="81">
        <v>1</v>
      </c>
      <c r="AB554" s="37" t="str">
        <f t="shared" si="204"/>
        <v>faible</v>
      </c>
      <c r="AC554" s="37" t="str">
        <f t="shared" si="176"/>
        <v>faible</v>
      </c>
      <c r="AD554" s="37" t="str">
        <f t="shared" si="205"/>
        <v>Faible</v>
      </c>
      <c r="AE554" s="98" t="str">
        <f t="shared" si="206"/>
        <v>2</v>
      </c>
      <c r="AF554" s="261">
        <f t="shared" si="182"/>
        <v>1</v>
      </c>
      <c r="AG554" s="250" t="str">
        <f t="shared" si="181"/>
        <v>20161380414C14</v>
      </c>
      <c r="AH554" s="38" t="str">
        <f t="shared" si="184"/>
        <v>Action cloturée</v>
      </c>
      <c r="AI554" s="43"/>
      <c r="AJ554" s="18">
        <v>42528</v>
      </c>
      <c r="AK554" s="159" t="s">
        <v>864</v>
      </c>
      <c r="AL554" s="18">
        <v>42529</v>
      </c>
      <c r="AM554" s="115">
        <f t="shared" si="185"/>
        <v>4</v>
      </c>
      <c r="AN554" s="115" t="str">
        <f t="shared" si="179"/>
        <v xml:space="preserve"> M </v>
      </c>
      <c r="AP554" s="31" t="e">
        <f>COUNTIF(#REF!,FALSE)</f>
        <v>#REF!</v>
      </c>
      <c r="AQ554">
        <f t="shared" si="183"/>
        <v>1</v>
      </c>
    </row>
    <row r="555" spans="1:43" ht="52.15" customHeight="1">
      <c r="A555" s="13">
        <v>120</v>
      </c>
      <c r="B555" s="6">
        <v>42534</v>
      </c>
      <c r="C555" s="7">
        <f t="shared" si="186"/>
        <v>6</v>
      </c>
      <c r="D555" s="7">
        <f t="shared" si="187"/>
        <v>2016</v>
      </c>
      <c r="E555" s="92">
        <v>1366208</v>
      </c>
      <c r="F555" s="27">
        <v>38422</v>
      </c>
      <c r="G555" s="94">
        <v>40255</v>
      </c>
      <c r="H555" s="15" t="s">
        <v>1138</v>
      </c>
      <c r="I555" s="15" t="s">
        <v>1245</v>
      </c>
      <c r="J555" s="14" t="s">
        <v>90</v>
      </c>
      <c r="K555" s="15" t="s">
        <v>765</v>
      </c>
      <c r="L555" s="15" t="s">
        <v>1469</v>
      </c>
      <c r="M555" s="30">
        <v>1000</v>
      </c>
      <c r="N555" s="16">
        <v>1000</v>
      </c>
      <c r="O555" s="16">
        <v>1000</v>
      </c>
      <c r="P555" s="77">
        <f t="shared" si="200"/>
        <v>1</v>
      </c>
      <c r="Q555" s="17">
        <v>6.9444444444444441E-3</v>
      </c>
      <c r="R555" s="17">
        <v>6.25E-2</v>
      </c>
      <c r="S555" s="42" t="s">
        <v>1470</v>
      </c>
      <c r="T555" s="242" t="s">
        <v>1468</v>
      </c>
      <c r="U555" s="10" t="str">
        <f t="shared" ref="U555:U581" si="207">+LEFT(T555,1)</f>
        <v>c</v>
      </c>
      <c r="V555" s="11" t="str">
        <f>VLOOKUP(T555,Codes!A$9:B$52,2,FALSE)</f>
        <v>produit déchiré, abimé dans l'emballage.</v>
      </c>
      <c r="W555" s="11"/>
      <c r="X555" s="11"/>
      <c r="Y555" s="11"/>
      <c r="Z555" s="11"/>
      <c r="AA555" s="81">
        <v>1</v>
      </c>
      <c r="AB555" s="37" t="str">
        <f t="shared" si="204"/>
        <v>faible</v>
      </c>
      <c r="AC555" s="37" t="str">
        <f t="shared" si="176"/>
        <v>faible</v>
      </c>
      <c r="AD555" s="37" t="str">
        <f t="shared" si="205"/>
        <v>Faible</v>
      </c>
      <c r="AE555" s="98" t="str">
        <f t="shared" si="206"/>
        <v>2</v>
      </c>
      <c r="AF555" s="261">
        <f t="shared" si="182"/>
        <v>1</v>
      </c>
      <c r="AG555" s="250" t="str">
        <f t="shared" si="181"/>
        <v>20161366208c7</v>
      </c>
      <c r="AH555" s="38" t="str">
        <f t="shared" si="184"/>
        <v>Action cloturée</v>
      </c>
      <c r="AI555" s="43"/>
      <c r="AJ555" s="18">
        <v>42534</v>
      </c>
      <c r="AK555" s="159" t="s">
        <v>1560</v>
      </c>
      <c r="AL555" s="18">
        <v>42535</v>
      </c>
      <c r="AM555" s="115">
        <f t="shared" si="185"/>
        <v>2</v>
      </c>
      <c r="AN555" s="115" t="str">
        <f t="shared" si="179"/>
        <v xml:space="preserve"> J </v>
      </c>
      <c r="AP555" s="31" t="e">
        <f>COUNTIF(#REF!,FALSE)</f>
        <v>#REF!</v>
      </c>
      <c r="AQ555">
        <f t="shared" si="183"/>
        <v>1</v>
      </c>
    </row>
    <row r="556" spans="1:43" ht="69.599999999999994" customHeight="1">
      <c r="A556" s="13">
        <v>121</v>
      </c>
      <c r="B556" s="6">
        <v>42528</v>
      </c>
      <c r="C556" s="7">
        <f t="shared" si="186"/>
        <v>6</v>
      </c>
      <c r="D556" s="7">
        <f t="shared" si="187"/>
        <v>2016</v>
      </c>
      <c r="E556" s="92">
        <v>1351128</v>
      </c>
      <c r="F556" s="27">
        <v>40697</v>
      </c>
      <c r="G556" s="94">
        <v>43533</v>
      </c>
      <c r="H556" s="15" t="s">
        <v>46</v>
      </c>
      <c r="I556" s="15" t="s">
        <v>410</v>
      </c>
      <c r="J556" s="14" t="s">
        <v>90</v>
      </c>
      <c r="K556" s="15" t="s">
        <v>1679</v>
      </c>
      <c r="L556" s="15" t="s">
        <v>1471</v>
      </c>
      <c r="M556" s="30">
        <v>20</v>
      </c>
      <c r="N556" s="16">
        <v>480</v>
      </c>
      <c r="O556" s="16">
        <v>384</v>
      </c>
      <c r="P556" s="77">
        <f t="shared" si="200"/>
        <v>4.166666666666667</v>
      </c>
      <c r="Q556" s="17">
        <v>0.95833333333333337</v>
      </c>
      <c r="R556" s="17">
        <v>4.1666666666666664E-2</v>
      </c>
      <c r="S556" s="42" t="s">
        <v>1472</v>
      </c>
      <c r="T556" s="242" t="s">
        <v>121</v>
      </c>
      <c r="U556" s="10" t="str">
        <f t="shared" si="207"/>
        <v>A</v>
      </c>
      <c r="V556" s="11" t="str">
        <f>VLOOKUP(T556,Codes!A$9:B$52,2,FALSE)</f>
        <v>Défaut carte préperso</v>
      </c>
      <c r="W556" s="11"/>
      <c r="X556" s="11"/>
      <c r="Y556" s="11"/>
      <c r="Z556" s="11"/>
      <c r="AA556" s="81">
        <v>2</v>
      </c>
      <c r="AB556" s="37" t="str">
        <f t="shared" si="204"/>
        <v>faible</v>
      </c>
      <c r="AC556" s="37" t="str">
        <f t="shared" si="176"/>
        <v>fort</v>
      </c>
      <c r="AD556" s="37" t="str">
        <f t="shared" ref="AD556:AD566" si="208">IF(AND(AB556="Faible",AC556="Faible"),"Faible",IF(AND(AB556="Faible",AC556="Faible"),"Fort",IF(AND(AB556="Faible",AC556="Fort"),"Faible",IF(AND(AB556="Faible",AC556="Fort"),"Fort",IF(AND(AB556="Fort",AC556="Faible"),"Fort",IF(AND(AB556="Fort",AC556="Faible"),"Fort",IF(AND(AB556="Fort",AC556="Fort"),"Fort","Fort")))))))</f>
        <v>Faible</v>
      </c>
      <c r="AE556" s="98" t="str">
        <f t="shared" ref="AE556:AE573" si="209">IF(AD556="Faible", "2", IF(AD556="Fort","5"))</f>
        <v>2</v>
      </c>
      <c r="AF556" s="261">
        <f t="shared" si="182"/>
        <v>1</v>
      </c>
      <c r="AG556" s="250" t="str">
        <f t="shared" si="181"/>
        <v>20161351128A9</v>
      </c>
      <c r="AH556" s="38" t="str">
        <f t="shared" si="184"/>
        <v>Action cloturée</v>
      </c>
      <c r="AI556" s="43"/>
      <c r="AJ556" s="18">
        <v>42534</v>
      </c>
      <c r="AK556" s="158" t="s">
        <v>1685</v>
      </c>
      <c r="AL556" s="18">
        <v>42538</v>
      </c>
      <c r="AM556" s="115">
        <f t="shared" si="185"/>
        <v>9</v>
      </c>
      <c r="AN556" s="115" t="str">
        <f t="shared" si="179"/>
        <v xml:space="preserve"> H </v>
      </c>
      <c r="AP556" s="31" t="e">
        <f>COUNTIF(#REF!,FALSE)</f>
        <v>#REF!</v>
      </c>
      <c r="AQ556">
        <f t="shared" si="183"/>
        <v>1</v>
      </c>
    </row>
    <row r="557" spans="1:43" ht="74.45" customHeight="1">
      <c r="A557" s="13">
        <v>122</v>
      </c>
      <c r="B557" s="6">
        <v>42524</v>
      </c>
      <c r="C557" s="7">
        <f t="shared" si="186"/>
        <v>6</v>
      </c>
      <c r="D557" s="7">
        <f t="shared" si="187"/>
        <v>2016</v>
      </c>
      <c r="E557" s="92">
        <v>1057639</v>
      </c>
      <c r="F557" s="27">
        <v>44497</v>
      </c>
      <c r="G557" s="94">
        <v>160523</v>
      </c>
      <c r="H557" s="15" t="s">
        <v>1647</v>
      </c>
      <c r="I557" s="15" t="s">
        <v>158</v>
      </c>
      <c r="J557" s="14" t="s">
        <v>90</v>
      </c>
      <c r="K557" s="15" t="s">
        <v>134</v>
      </c>
      <c r="L557" s="15" t="s">
        <v>291</v>
      </c>
      <c r="M557" s="30">
        <v>168</v>
      </c>
      <c r="N557" s="16">
        <v>678000</v>
      </c>
      <c r="O557" s="16">
        <v>504000</v>
      </c>
      <c r="P557" s="77">
        <f t="shared" si="200"/>
        <v>2.4778761061946902E-2</v>
      </c>
      <c r="Q557" s="17">
        <v>0.16666666666666666</v>
      </c>
      <c r="R557" s="17">
        <v>4.1666666666666664E-2</v>
      </c>
      <c r="S557" s="42" t="s">
        <v>1474</v>
      </c>
      <c r="T557" s="242" t="s">
        <v>31</v>
      </c>
      <c r="U557" s="10" t="str">
        <f t="shared" si="207"/>
        <v>C</v>
      </c>
      <c r="V557" s="11" t="str">
        <f>VLOOKUP(T557,Codes!A$9:B$52,2,FALSE)</f>
        <v>Mauvaise découpe du produit</v>
      </c>
      <c r="W557" s="11"/>
      <c r="X557" s="11"/>
      <c r="Y557" s="11"/>
      <c r="Z557" s="11"/>
      <c r="AA557" s="81">
        <v>2</v>
      </c>
      <c r="AB557" s="37" t="str">
        <f t="shared" si="204"/>
        <v>faible</v>
      </c>
      <c r="AC557" s="37" t="str">
        <f t="shared" si="176"/>
        <v>faible</v>
      </c>
      <c r="AD557" s="37" t="str">
        <f t="shared" si="208"/>
        <v>Faible</v>
      </c>
      <c r="AE557" s="98" t="str">
        <f t="shared" si="209"/>
        <v>2</v>
      </c>
      <c r="AF557" s="261">
        <f t="shared" si="182"/>
        <v>1</v>
      </c>
      <c r="AG557" s="250" t="str">
        <f t="shared" si="181"/>
        <v>20161057639C1</v>
      </c>
      <c r="AH557" s="38" t="str">
        <f t="shared" si="184"/>
        <v>Action cloturée</v>
      </c>
      <c r="AI557" s="43" t="s">
        <v>1475</v>
      </c>
      <c r="AJ557" s="18">
        <v>42534</v>
      </c>
      <c r="AK557" s="159" t="s">
        <v>1559</v>
      </c>
      <c r="AL557" s="18">
        <v>42545</v>
      </c>
      <c r="AM557" s="115">
        <f t="shared" si="185"/>
        <v>16</v>
      </c>
      <c r="AN557" s="115" t="str">
        <f t="shared" si="179"/>
        <v xml:space="preserve">  Q</v>
      </c>
      <c r="AP557" s="31" t="e">
        <f>COUNTIF(#REF!,FALSE)</f>
        <v>#REF!</v>
      </c>
      <c r="AQ557">
        <f t="shared" si="183"/>
        <v>1</v>
      </c>
    </row>
    <row r="558" spans="1:43" ht="81.599999999999994" customHeight="1">
      <c r="A558" s="13">
        <v>123</v>
      </c>
      <c r="B558" s="6">
        <v>42534</v>
      </c>
      <c r="C558" s="7">
        <f t="shared" si="186"/>
        <v>6</v>
      </c>
      <c r="D558" s="7">
        <f t="shared" si="187"/>
        <v>2016</v>
      </c>
      <c r="E558" s="92">
        <v>1057639</v>
      </c>
      <c r="F558" s="27">
        <v>44497</v>
      </c>
      <c r="G558" s="94">
        <v>160523</v>
      </c>
      <c r="H558" s="15" t="s">
        <v>1647</v>
      </c>
      <c r="I558" s="15" t="s">
        <v>158</v>
      </c>
      <c r="J558" s="14" t="s">
        <v>90</v>
      </c>
      <c r="K558" s="15" t="s">
        <v>134</v>
      </c>
      <c r="L558" s="15" t="s">
        <v>291</v>
      </c>
      <c r="M558" s="30">
        <v>200</v>
      </c>
      <c r="N558" s="16">
        <v>678000</v>
      </c>
      <c r="O558" s="16">
        <v>504000</v>
      </c>
      <c r="P558" s="77">
        <f t="shared" si="200"/>
        <v>2.9498525073746312E-2</v>
      </c>
      <c r="Q558" s="17">
        <v>3.472222222222222E-3</v>
      </c>
      <c r="R558" s="17">
        <v>4.1666666666666664E-2</v>
      </c>
      <c r="S558" s="42" t="s">
        <v>1473</v>
      </c>
      <c r="T558" s="242" t="s">
        <v>34</v>
      </c>
      <c r="U558" s="10" t="str">
        <f t="shared" si="207"/>
        <v>B</v>
      </c>
      <c r="V558" s="11" t="str">
        <f>VLOOKUP(T558,Codes!A$9:B$52,2,FALSE)</f>
        <v>Mauvaise qualité ou position des micro-perforations</v>
      </c>
      <c r="W558" s="11"/>
      <c r="X558" s="11"/>
      <c r="Y558" s="11"/>
      <c r="Z558" s="11"/>
      <c r="AA558" s="81">
        <v>2</v>
      </c>
      <c r="AB558" s="37" t="str">
        <f t="shared" si="204"/>
        <v>faible</v>
      </c>
      <c r="AC558" s="37" t="str">
        <f t="shared" si="176"/>
        <v>faible</v>
      </c>
      <c r="AD558" s="37" t="str">
        <f t="shared" si="208"/>
        <v>Faible</v>
      </c>
      <c r="AE558" s="98" t="str">
        <f t="shared" si="209"/>
        <v>2</v>
      </c>
      <c r="AF558" s="261">
        <f t="shared" si="182"/>
        <v>7</v>
      </c>
      <c r="AG558" s="250" t="str">
        <f t="shared" si="181"/>
        <v>20161057639B3</v>
      </c>
      <c r="AH558" s="38" t="str">
        <f t="shared" si="184"/>
        <v>Action cloturée</v>
      </c>
      <c r="AI558" s="43"/>
      <c r="AJ558" s="18">
        <v>42534</v>
      </c>
      <c r="AK558" s="158" t="s">
        <v>1676</v>
      </c>
      <c r="AL558" s="18">
        <v>42535</v>
      </c>
      <c r="AM558" s="115">
        <f t="shared" si="185"/>
        <v>2</v>
      </c>
      <c r="AN558" s="115" t="str">
        <f t="shared" si="179"/>
        <v xml:space="preserve">  Q</v>
      </c>
      <c r="AP558" s="31" t="e">
        <f>COUNTIF(#REF!,FALSE)</f>
        <v>#REF!</v>
      </c>
      <c r="AQ558">
        <f t="shared" si="183"/>
        <v>7</v>
      </c>
    </row>
    <row r="559" spans="1:43" ht="52.9" customHeight="1">
      <c r="A559" s="13">
        <v>124</v>
      </c>
      <c r="B559" s="6">
        <v>42534</v>
      </c>
      <c r="C559" s="7">
        <f t="shared" si="186"/>
        <v>6</v>
      </c>
      <c r="D559" s="7">
        <f t="shared" si="187"/>
        <v>2016</v>
      </c>
      <c r="E559" s="92">
        <v>1057639</v>
      </c>
      <c r="F559" s="27">
        <v>44497</v>
      </c>
      <c r="G559" s="94">
        <v>160523</v>
      </c>
      <c r="H559" s="15" t="s">
        <v>1647</v>
      </c>
      <c r="I559" s="15" t="s">
        <v>158</v>
      </c>
      <c r="J559" s="14" t="s">
        <v>90</v>
      </c>
      <c r="K559" s="15" t="s">
        <v>134</v>
      </c>
      <c r="L559" s="15" t="s">
        <v>291</v>
      </c>
      <c r="M559" s="30">
        <v>1500</v>
      </c>
      <c r="N559" s="16">
        <v>678000</v>
      </c>
      <c r="O559" s="16">
        <v>504000</v>
      </c>
      <c r="P559" s="77">
        <f t="shared" si="200"/>
        <v>0.22123893805309736</v>
      </c>
      <c r="Q559" s="17">
        <v>1.0416666666666666E-2</v>
      </c>
      <c r="R559" s="17">
        <v>4.1666666666666664E-2</v>
      </c>
      <c r="S559" s="42" t="s">
        <v>1558</v>
      </c>
      <c r="T559" s="242" t="s">
        <v>25</v>
      </c>
      <c r="U559" s="10" t="str">
        <f t="shared" si="207"/>
        <v>C</v>
      </c>
      <c r="V559" s="11" t="str">
        <f>VLOOKUP(T559,Codes!A$9:B$52,2,FALSE)</f>
        <v>Mauvaise impression sur le produit</v>
      </c>
      <c r="W559" s="11"/>
      <c r="X559" s="11"/>
      <c r="Y559" s="11"/>
      <c r="Z559" s="11"/>
      <c r="AA559" s="81">
        <v>2</v>
      </c>
      <c r="AB559" s="37" t="str">
        <f t="shared" si="204"/>
        <v>faible</v>
      </c>
      <c r="AC559" s="37" t="str">
        <f t="shared" si="176"/>
        <v>faible</v>
      </c>
      <c r="AD559" s="37" t="str">
        <f t="shared" si="208"/>
        <v>Faible</v>
      </c>
      <c r="AE559" s="98" t="str">
        <f t="shared" si="209"/>
        <v>2</v>
      </c>
      <c r="AF559" s="261">
        <f t="shared" si="182"/>
        <v>1</v>
      </c>
      <c r="AG559" s="250" t="str">
        <f t="shared" si="181"/>
        <v>20161057639C9</v>
      </c>
      <c r="AH559" s="38" t="str">
        <f t="shared" si="184"/>
        <v>Action cloturée</v>
      </c>
      <c r="AI559" s="43" t="s">
        <v>1475</v>
      </c>
      <c r="AJ559" s="18">
        <v>42534</v>
      </c>
      <c r="AK559" s="159" t="s">
        <v>1677</v>
      </c>
      <c r="AL559" s="18">
        <v>42545</v>
      </c>
      <c r="AM559" s="115">
        <f t="shared" si="185"/>
        <v>10</v>
      </c>
      <c r="AN559" s="115" t="str">
        <f t="shared" si="179"/>
        <v xml:space="preserve">  Q</v>
      </c>
      <c r="AP559" s="31" t="e">
        <f>COUNTIF(#REF!,FALSE)</f>
        <v>#REF!</v>
      </c>
      <c r="AQ559">
        <f t="shared" si="183"/>
        <v>1</v>
      </c>
    </row>
    <row r="560" spans="1:43" ht="60.6" customHeight="1">
      <c r="A560" s="13">
        <v>125</v>
      </c>
      <c r="B560" s="6">
        <v>42536</v>
      </c>
      <c r="C560" s="7">
        <f t="shared" si="186"/>
        <v>6</v>
      </c>
      <c r="D560" s="7">
        <f t="shared" si="187"/>
        <v>2016</v>
      </c>
      <c r="E560" s="92">
        <v>1057831</v>
      </c>
      <c r="F560" s="27">
        <v>43983</v>
      </c>
      <c r="G560" s="94">
        <v>160406</v>
      </c>
      <c r="H560" s="15" t="s">
        <v>1647</v>
      </c>
      <c r="I560" s="15" t="s">
        <v>195</v>
      </c>
      <c r="J560" s="14" t="s">
        <v>90</v>
      </c>
      <c r="K560" s="15" t="s">
        <v>134</v>
      </c>
      <c r="L560" s="15" t="s">
        <v>229</v>
      </c>
      <c r="M560" s="30">
        <v>1500</v>
      </c>
      <c r="N560" s="16">
        <v>450000</v>
      </c>
      <c r="O560" s="16">
        <v>0</v>
      </c>
      <c r="P560" s="77">
        <f t="shared" si="200"/>
        <v>0.33333333333333331</v>
      </c>
      <c r="Q560" s="17">
        <v>4.1666666666666664E-2</v>
      </c>
      <c r="R560" s="17">
        <v>2.0833333333333332E-2</v>
      </c>
      <c r="S560" s="42" t="s">
        <v>1476</v>
      </c>
      <c r="T560" s="242" t="s">
        <v>34</v>
      </c>
      <c r="U560" s="10" t="str">
        <f t="shared" si="207"/>
        <v>B</v>
      </c>
      <c r="V560" s="11" t="str">
        <f>VLOOKUP(T560,Codes!A$9:B$52,2,FALSE)</f>
        <v>Mauvaise qualité ou position des micro-perforations</v>
      </c>
      <c r="W560" s="11"/>
      <c r="X560" s="11"/>
      <c r="Y560" s="11"/>
      <c r="Z560" s="11"/>
      <c r="AA560" s="81">
        <v>1</v>
      </c>
      <c r="AB560" s="37" t="str">
        <f t="shared" si="204"/>
        <v>faible</v>
      </c>
      <c r="AC560" s="37" t="str">
        <f t="shared" si="176"/>
        <v>faible</v>
      </c>
      <c r="AD560" s="37" t="str">
        <f t="shared" si="208"/>
        <v>Faible</v>
      </c>
      <c r="AE560" s="98" t="str">
        <f t="shared" si="209"/>
        <v>2</v>
      </c>
      <c r="AF560" s="261">
        <f t="shared" si="182"/>
        <v>5</v>
      </c>
      <c r="AG560" s="250" t="str">
        <f t="shared" si="181"/>
        <v>20161057831B3</v>
      </c>
      <c r="AH560" s="38" t="str">
        <f t="shared" si="184"/>
        <v>Action cloturée</v>
      </c>
      <c r="AI560" s="43" t="s">
        <v>1675</v>
      </c>
      <c r="AJ560" s="18">
        <v>42537</v>
      </c>
      <c r="AK560" s="114" t="s">
        <v>1678</v>
      </c>
      <c r="AL560" s="18">
        <v>42537</v>
      </c>
      <c r="AM560" s="115">
        <f t="shared" si="185"/>
        <v>2</v>
      </c>
      <c r="AN560" s="115" t="str">
        <f t="shared" si="179"/>
        <v xml:space="preserve">   </v>
      </c>
      <c r="AP560" s="31" t="e">
        <f>COUNTIF(#REF!,FALSE)</f>
        <v>#REF!</v>
      </c>
      <c r="AQ560">
        <f t="shared" si="183"/>
        <v>5</v>
      </c>
    </row>
    <row r="561" spans="1:43" ht="78.599999999999994" customHeight="1">
      <c r="A561" s="13">
        <v>126</v>
      </c>
      <c r="B561" s="6">
        <v>42537</v>
      </c>
      <c r="C561" s="7">
        <f t="shared" si="186"/>
        <v>6</v>
      </c>
      <c r="D561" s="7">
        <f t="shared" si="187"/>
        <v>2016</v>
      </c>
      <c r="E561" s="92">
        <v>1057831</v>
      </c>
      <c r="F561" s="27">
        <v>44397</v>
      </c>
      <c r="G561" s="94">
        <v>160519</v>
      </c>
      <c r="H561" s="15" t="s">
        <v>1647</v>
      </c>
      <c r="I561" s="15" t="s">
        <v>195</v>
      </c>
      <c r="J561" s="14" t="s">
        <v>90</v>
      </c>
      <c r="K561" s="15" t="s">
        <v>134</v>
      </c>
      <c r="L561" s="15" t="s">
        <v>229</v>
      </c>
      <c r="M561" s="30">
        <v>1500</v>
      </c>
      <c r="N561" s="16">
        <v>1000000</v>
      </c>
      <c r="O561" s="16">
        <v>476000</v>
      </c>
      <c r="P561" s="77">
        <f t="shared" si="200"/>
        <v>0.15</v>
      </c>
      <c r="Q561" s="17">
        <v>8.3333333333333329E-2</v>
      </c>
      <c r="R561" s="17">
        <v>2.0833333333333332E-2</v>
      </c>
      <c r="S561" s="42" t="s">
        <v>1477</v>
      </c>
      <c r="T561" s="242" t="s">
        <v>34</v>
      </c>
      <c r="U561" s="10" t="str">
        <f t="shared" si="207"/>
        <v>B</v>
      </c>
      <c r="V561" s="11" t="str">
        <f>VLOOKUP(T561,Codes!A$9:B$52,2,FALSE)</f>
        <v>Mauvaise qualité ou position des micro-perforations</v>
      </c>
      <c r="W561" s="11"/>
      <c r="X561" s="11"/>
      <c r="Y561" s="11"/>
      <c r="Z561" s="11"/>
      <c r="AA561" s="81">
        <v>1</v>
      </c>
      <c r="AB561" s="37" t="str">
        <f t="shared" si="204"/>
        <v>faible</v>
      </c>
      <c r="AC561" s="37" t="str">
        <f t="shared" si="176"/>
        <v>faible</v>
      </c>
      <c r="AD561" s="37" t="str">
        <f t="shared" si="208"/>
        <v>Faible</v>
      </c>
      <c r="AE561" s="98" t="str">
        <f t="shared" si="209"/>
        <v>2</v>
      </c>
      <c r="AF561" s="261">
        <f t="shared" si="182"/>
        <v>5</v>
      </c>
      <c r="AG561" s="250" t="str">
        <f t="shared" si="181"/>
        <v>20161057831B3</v>
      </c>
      <c r="AH561" s="38" t="str">
        <f t="shared" si="184"/>
        <v/>
      </c>
      <c r="AI561" s="43"/>
      <c r="AJ561" s="18">
        <v>42538</v>
      </c>
      <c r="AK561" s="159" t="s">
        <v>1674</v>
      </c>
      <c r="AL561" s="18"/>
      <c r="AM561" s="115" t="str">
        <f t="shared" si="185"/>
        <v/>
      </c>
      <c r="AN561" s="115" t="str">
        <f t="shared" si="179"/>
        <v xml:space="preserve"> P </v>
      </c>
      <c r="AP561" s="31" t="e">
        <f>COUNTIF(#REF!,FALSE)</f>
        <v>#REF!</v>
      </c>
      <c r="AQ561">
        <f t="shared" si="183"/>
        <v>5</v>
      </c>
    </row>
    <row r="562" spans="1:43" ht="70.900000000000006" customHeight="1">
      <c r="A562" s="13">
        <v>127</v>
      </c>
      <c r="B562" s="6">
        <v>42538</v>
      </c>
      <c r="C562" s="7">
        <f t="shared" si="186"/>
        <v>6</v>
      </c>
      <c r="D562" s="7">
        <f t="shared" si="187"/>
        <v>2016</v>
      </c>
      <c r="E562" s="92">
        <v>1181386</v>
      </c>
      <c r="F562" s="27">
        <v>40150</v>
      </c>
      <c r="G562" s="94" t="s">
        <v>1478</v>
      </c>
      <c r="H562" s="15" t="s">
        <v>1138</v>
      </c>
      <c r="I562" s="15" t="s">
        <v>689</v>
      </c>
      <c r="J562" s="14" t="s">
        <v>90</v>
      </c>
      <c r="K562" s="15" t="s">
        <v>572</v>
      </c>
      <c r="L562" s="15" t="s">
        <v>749</v>
      </c>
      <c r="M562" s="30">
        <v>492000</v>
      </c>
      <c r="N562" s="16">
        <v>500000</v>
      </c>
      <c r="O562" s="16">
        <v>492000</v>
      </c>
      <c r="P562" s="77">
        <f t="shared" si="200"/>
        <v>1</v>
      </c>
      <c r="Q562" s="17">
        <v>6.9444444444444441E-3</v>
      </c>
      <c r="R562" s="17">
        <v>1.3888888888888888E-2</v>
      </c>
      <c r="S562" s="42" t="s">
        <v>1479</v>
      </c>
      <c r="T562" s="242" t="s">
        <v>26</v>
      </c>
      <c r="U562" s="10" t="str">
        <f t="shared" si="207"/>
        <v>C</v>
      </c>
      <c r="V562" s="11" t="str">
        <f>VLOOKUP(T562,Codes!A$9:B$52,2,FALSE)</f>
        <v>Conditionnement inadapté</v>
      </c>
      <c r="W562" s="11"/>
      <c r="X562" s="11"/>
      <c r="Y562" s="11"/>
      <c r="Z562" s="11"/>
      <c r="AA562" s="81">
        <v>1</v>
      </c>
      <c r="AB562" s="37" t="str">
        <f t="shared" si="204"/>
        <v>faible</v>
      </c>
      <c r="AC562" s="37" t="str">
        <f t="shared" si="176"/>
        <v>faible</v>
      </c>
      <c r="AD562" s="37" t="str">
        <f t="shared" si="208"/>
        <v>Faible</v>
      </c>
      <c r="AE562" s="98" t="str">
        <f t="shared" si="209"/>
        <v>2</v>
      </c>
      <c r="AF562" s="261">
        <f t="shared" si="182"/>
        <v>1</v>
      </c>
      <c r="AG562" s="250" t="str">
        <f t="shared" si="181"/>
        <v>20161181386C8</v>
      </c>
      <c r="AH562" s="38" t="str">
        <f t="shared" si="184"/>
        <v>Action cloturée</v>
      </c>
      <c r="AI562" s="43"/>
      <c r="AJ562" s="18">
        <v>42538</v>
      </c>
      <c r="AK562" s="170" t="s">
        <v>1695</v>
      </c>
      <c r="AL562" s="18">
        <v>42552</v>
      </c>
      <c r="AM562" s="115">
        <f t="shared" si="185"/>
        <v>11</v>
      </c>
      <c r="AN562" s="115" t="str">
        <f t="shared" si="179"/>
        <v xml:space="preserve"> P </v>
      </c>
      <c r="AP562" s="31" t="e">
        <f>COUNTIF(#REF!,FALSE)</f>
        <v>#REF!</v>
      </c>
      <c r="AQ562">
        <f t="shared" si="183"/>
        <v>1</v>
      </c>
    </row>
    <row r="563" spans="1:43" ht="29.45" customHeight="1">
      <c r="A563" s="13">
        <v>128</v>
      </c>
      <c r="B563" s="6">
        <v>42538</v>
      </c>
      <c r="C563" s="7">
        <f t="shared" si="186"/>
        <v>6</v>
      </c>
      <c r="D563" s="7">
        <f t="shared" si="187"/>
        <v>2016</v>
      </c>
      <c r="E563" s="92">
        <v>1352405</v>
      </c>
      <c r="F563" s="27">
        <v>41903</v>
      </c>
      <c r="G563" s="94" t="s">
        <v>279</v>
      </c>
      <c r="H563" s="15" t="s">
        <v>1648</v>
      </c>
      <c r="I563" s="15" t="s">
        <v>158</v>
      </c>
      <c r="J563" s="14" t="s">
        <v>90</v>
      </c>
      <c r="K563" s="15" t="s">
        <v>118</v>
      </c>
      <c r="L563" s="15" t="s">
        <v>1480</v>
      </c>
      <c r="M563" s="30">
        <v>21</v>
      </c>
      <c r="N563" s="16">
        <v>6000</v>
      </c>
      <c r="O563" s="16">
        <v>3380</v>
      </c>
      <c r="P563" s="77">
        <f t="shared" si="200"/>
        <v>0.35</v>
      </c>
      <c r="Q563" s="17">
        <v>5.2083333333333336E-2</v>
      </c>
      <c r="R563" s="17">
        <v>4.1666666666666664E-2</v>
      </c>
      <c r="S563" s="42" t="s">
        <v>1481</v>
      </c>
      <c r="T563" s="242" t="s">
        <v>123</v>
      </c>
      <c r="U563" s="10" t="str">
        <f t="shared" si="207"/>
        <v>A</v>
      </c>
      <c r="V563" s="11" t="str">
        <f>VLOOKUP(T563,Codes!A$9:B$52,2,FALSE)</f>
        <v>Défaut carte visuel.</v>
      </c>
      <c r="W563" s="11"/>
      <c r="X563" s="11"/>
      <c r="Y563" s="11"/>
      <c r="Z563" s="11"/>
      <c r="AA563" s="81">
        <v>1</v>
      </c>
      <c r="AB563" s="37" t="str">
        <f t="shared" si="204"/>
        <v>faible</v>
      </c>
      <c r="AC563" s="37" t="str">
        <f t="shared" si="176"/>
        <v>faible</v>
      </c>
      <c r="AD563" s="37" t="str">
        <f t="shared" si="208"/>
        <v>Faible</v>
      </c>
      <c r="AE563" s="98" t="str">
        <f t="shared" si="209"/>
        <v>2</v>
      </c>
      <c r="AF563" s="261">
        <f t="shared" si="182"/>
        <v>1</v>
      </c>
      <c r="AG563" s="250" t="str">
        <f t="shared" si="181"/>
        <v>20161352405A10</v>
      </c>
      <c r="AH563" s="38" t="str">
        <f t="shared" si="184"/>
        <v>Action cloturée</v>
      </c>
      <c r="AI563" s="43" t="s">
        <v>1482</v>
      </c>
      <c r="AJ563" s="18">
        <v>42538</v>
      </c>
      <c r="AK563" s="172" t="s">
        <v>1483</v>
      </c>
      <c r="AL563" s="18">
        <v>42538</v>
      </c>
      <c r="AM563" s="115">
        <f t="shared" si="185"/>
        <v>1</v>
      </c>
      <c r="AN563" s="115" t="str">
        <f t="shared" si="179"/>
        <v xml:space="preserve"> L </v>
      </c>
      <c r="AP563" s="31" t="e">
        <f>COUNTIF(#REF!,FALSE)</f>
        <v>#REF!</v>
      </c>
      <c r="AQ563">
        <f t="shared" si="183"/>
        <v>1</v>
      </c>
    </row>
    <row r="564" spans="1:43" ht="66.599999999999994" customHeight="1">
      <c r="A564" s="13">
        <v>129</v>
      </c>
      <c r="B564" s="6">
        <v>42541</v>
      </c>
      <c r="C564" s="7">
        <f t="shared" si="186"/>
        <v>6</v>
      </c>
      <c r="D564" s="7">
        <f t="shared" si="187"/>
        <v>2016</v>
      </c>
      <c r="E564" s="92">
        <v>1391862</v>
      </c>
      <c r="F564" s="27">
        <v>43733</v>
      </c>
      <c r="G564" s="94" t="s">
        <v>279</v>
      </c>
      <c r="H564" s="15" t="s">
        <v>46</v>
      </c>
      <c r="I564" s="15" t="s">
        <v>689</v>
      </c>
      <c r="J564" s="14" t="s">
        <v>103</v>
      </c>
      <c r="K564" s="15" t="s">
        <v>1484</v>
      </c>
      <c r="L564" s="15" t="s">
        <v>1485</v>
      </c>
      <c r="M564" s="30">
        <v>5</v>
      </c>
      <c r="N564" s="16">
        <v>500000</v>
      </c>
      <c r="O564" s="16">
        <v>1219677</v>
      </c>
      <c r="P564" s="77">
        <f t="shared" si="200"/>
        <v>1E-3</v>
      </c>
      <c r="Q564" s="17">
        <v>4.1666666666666664E-2</v>
      </c>
      <c r="R564" s="17">
        <v>4.1666666666666664E-2</v>
      </c>
      <c r="S564" s="42" t="s">
        <v>1486</v>
      </c>
      <c r="T564" s="242" t="s">
        <v>123</v>
      </c>
      <c r="U564" s="10" t="str">
        <f t="shared" si="207"/>
        <v>A</v>
      </c>
      <c r="V564" s="11" t="str">
        <f>VLOOKUP(T564,Codes!A$9:B$52,2,FALSE)</f>
        <v>Défaut carte visuel.</v>
      </c>
      <c r="W564" s="11"/>
      <c r="X564" s="11"/>
      <c r="Y564" s="11"/>
      <c r="Z564" s="11"/>
      <c r="AA564" s="81">
        <v>2</v>
      </c>
      <c r="AB564" s="37" t="str">
        <f t="shared" si="204"/>
        <v>faible</v>
      </c>
      <c r="AC564" s="37" t="str">
        <f t="shared" si="176"/>
        <v>faible</v>
      </c>
      <c r="AD564" s="37" t="str">
        <f t="shared" si="208"/>
        <v>Faible</v>
      </c>
      <c r="AE564" s="98" t="str">
        <f t="shared" si="209"/>
        <v>2</v>
      </c>
      <c r="AF564" s="261">
        <f t="shared" si="182"/>
        <v>2</v>
      </c>
      <c r="AG564" s="250" t="str">
        <f t="shared" si="181"/>
        <v>20161391862A10</v>
      </c>
      <c r="AH564" s="38" t="str">
        <f t="shared" si="184"/>
        <v>Action cloturée</v>
      </c>
      <c r="AI564" s="43" t="s">
        <v>1556</v>
      </c>
      <c r="AJ564" s="18">
        <v>42541</v>
      </c>
      <c r="AK564" s="171" t="s">
        <v>1555</v>
      </c>
      <c r="AL564" s="18">
        <v>42543</v>
      </c>
      <c r="AM564" s="115">
        <f t="shared" si="185"/>
        <v>3</v>
      </c>
      <c r="AN564" s="115" t="str">
        <f t="shared" si="179"/>
        <v xml:space="preserve">  Q</v>
      </c>
      <c r="AP564" s="31" t="e">
        <f>COUNTIF(#REF!,FALSE)</f>
        <v>#REF!</v>
      </c>
      <c r="AQ564">
        <f t="shared" si="183"/>
        <v>2</v>
      </c>
    </row>
    <row r="565" spans="1:43" ht="72">
      <c r="A565" s="13">
        <v>130</v>
      </c>
      <c r="B565" s="6">
        <v>42537</v>
      </c>
      <c r="C565" s="7">
        <f t="shared" si="186"/>
        <v>6</v>
      </c>
      <c r="D565" s="7">
        <f t="shared" si="187"/>
        <v>2016</v>
      </c>
      <c r="E565" s="92">
        <v>1477263</v>
      </c>
      <c r="F565" s="27">
        <v>45379</v>
      </c>
      <c r="G565" s="94">
        <v>160517</v>
      </c>
      <c r="H565" s="15" t="s">
        <v>1138</v>
      </c>
      <c r="I565" s="15" t="s">
        <v>1642</v>
      </c>
      <c r="J565" s="14" t="s">
        <v>103</v>
      </c>
      <c r="K565" s="15"/>
      <c r="L565" s="15" t="s">
        <v>1552</v>
      </c>
      <c r="M565" s="30">
        <v>500</v>
      </c>
      <c r="N565" s="16">
        <v>1000</v>
      </c>
      <c r="O565" s="16">
        <v>1000</v>
      </c>
      <c r="P565" s="77">
        <f t="shared" si="200"/>
        <v>50</v>
      </c>
      <c r="Q565" s="17">
        <v>6.9444444444444441E-3</v>
      </c>
      <c r="R565" s="157">
        <v>3.4722222222222224E-2</v>
      </c>
      <c r="S565" s="42" t="s">
        <v>1553</v>
      </c>
      <c r="T565" s="242" t="s">
        <v>64</v>
      </c>
      <c r="U565" s="10" t="str">
        <f t="shared" si="207"/>
        <v>A</v>
      </c>
      <c r="V565" s="11" t="str">
        <f>VLOOKUP(T565,Codes!A$9:B$52,2,FALSE)</f>
        <v>Mauvaise découpe du format feuille à feuille (A4)</v>
      </c>
      <c r="W565" s="11"/>
      <c r="X565" s="11"/>
      <c r="Y565" s="11"/>
      <c r="Z565" s="11"/>
      <c r="AA565" s="81">
        <v>1</v>
      </c>
      <c r="AB565" s="37" t="str">
        <f t="shared" si="204"/>
        <v>faible</v>
      </c>
      <c r="AC565" s="37" t="str">
        <f t="shared" si="176"/>
        <v>fort</v>
      </c>
      <c r="AD565" s="37" t="str">
        <f t="shared" si="208"/>
        <v>Faible</v>
      </c>
      <c r="AE565" s="98" t="str">
        <f t="shared" si="209"/>
        <v>2</v>
      </c>
      <c r="AF565" s="261">
        <f t="shared" si="182"/>
        <v>1</v>
      </c>
      <c r="AG565" s="250" t="str">
        <f t="shared" si="181"/>
        <v>20161477263A4</v>
      </c>
      <c r="AH565" s="38" t="str">
        <f t="shared" si="184"/>
        <v/>
      </c>
      <c r="AI565" s="43"/>
      <c r="AJ565" s="18">
        <v>42542</v>
      </c>
      <c r="AK565" s="172" t="s">
        <v>1554</v>
      </c>
      <c r="AL565" s="18"/>
      <c r="AM565" s="115" t="str">
        <f t="shared" si="185"/>
        <v/>
      </c>
      <c r="AN565" s="115" t="str">
        <f t="shared" si="179"/>
        <v xml:space="preserve"> J </v>
      </c>
      <c r="AP565" s="31" t="e">
        <f>COUNTIF(#REF!,FALSE)</f>
        <v>#REF!</v>
      </c>
      <c r="AQ565">
        <f t="shared" si="183"/>
        <v>1</v>
      </c>
    </row>
    <row r="566" spans="1:43" ht="90">
      <c r="A566" s="13">
        <v>131</v>
      </c>
      <c r="B566" s="6">
        <v>42542</v>
      </c>
      <c r="C566" s="7">
        <f t="shared" si="186"/>
        <v>6</v>
      </c>
      <c r="D566" s="7">
        <f t="shared" si="187"/>
        <v>2016</v>
      </c>
      <c r="E566" s="92">
        <v>1058555</v>
      </c>
      <c r="F566" s="27">
        <v>44113</v>
      </c>
      <c r="G566" s="94">
        <v>160418</v>
      </c>
      <c r="H566" s="15" t="s">
        <v>1647</v>
      </c>
      <c r="I566" s="15" t="s">
        <v>91</v>
      </c>
      <c r="J566" s="14" t="s">
        <v>90</v>
      </c>
      <c r="K566" s="15" t="s">
        <v>98</v>
      </c>
      <c r="L566" s="15" t="s">
        <v>344</v>
      </c>
      <c r="M566" s="30">
        <v>20</v>
      </c>
      <c r="N566" s="16">
        <v>12000</v>
      </c>
      <c r="O566" s="16">
        <v>45500</v>
      </c>
      <c r="P566" s="77">
        <f t="shared" si="200"/>
        <v>0.16666666666666666</v>
      </c>
      <c r="Q566" s="17">
        <v>1.3888888888888888E-2</v>
      </c>
      <c r="R566" s="157">
        <v>1.3888888888888888E-2</v>
      </c>
      <c r="S566" s="42" t="s">
        <v>1557</v>
      </c>
      <c r="T566" s="242" t="s">
        <v>36</v>
      </c>
      <c r="U566" s="10" t="str">
        <f t="shared" si="207"/>
        <v>A</v>
      </c>
      <c r="V566" s="11" t="str">
        <f>VLOOKUP(T566,Codes!A$9:B$52,2,FALSE)</f>
        <v xml:space="preserve">Absence ou manque de colle sur le produit </v>
      </c>
      <c r="W566" s="11"/>
      <c r="X566" s="11"/>
      <c r="Y566" s="11"/>
      <c r="Z566" s="11"/>
      <c r="AA566" s="81">
        <v>1</v>
      </c>
      <c r="AB566" s="37" t="str">
        <f t="shared" si="204"/>
        <v>faible</v>
      </c>
      <c r="AC566" s="37" t="str">
        <f t="shared" si="176"/>
        <v>faible</v>
      </c>
      <c r="AD566" s="37" t="str">
        <f t="shared" si="208"/>
        <v>Faible</v>
      </c>
      <c r="AE566" s="98" t="str">
        <f t="shared" si="209"/>
        <v>2</v>
      </c>
      <c r="AF566" s="261">
        <f t="shared" si="182"/>
        <v>1</v>
      </c>
      <c r="AG566" s="250" t="str">
        <f t="shared" si="181"/>
        <v>20161058555A1</v>
      </c>
      <c r="AH566" s="38" t="str">
        <f t="shared" si="184"/>
        <v>Action cloturée</v>
      </c>
      <c r="AI566" s="43"/>
      <c r="AJ566" s="18">
        <v>42543</v>
      </c>
      <c r="AK566" s="171" t="s">
        <v>1707</v>
      </c>
      <c r="AL566" s="18">
        <v>42543</v>
      </c>
      <c r="AM566" s="115">
        <f t="shared" si="185"/>
        <v>2</v>
      </c>
      <c r="AN566" s="115" t="str">
        <f t="shared" si="179"/>
        <v xml:space="preserve"> N </v>
      </c>
      <c r="AP566" s="31" t="e">
        <f>COUNTIF(#REF!,FALSE)</f>
        <v>#REF!</v>
      </c>
      <c r="AQ566">
        <f t="shared" si="183"/>
        <v>1</v>
      </c>
    </row>
    <row r="567" spans="1:43" ht="24">
      <c r="A567" s="13">
        <v>132</v>
      </c>
      <c r="B567" s="6">
        <v>42543</v>
      </c>
      <c r="C567" s="7">
        <v>6</v>
      </c>
      <c r="D567" s="7">
        <f t="shared" si="187"/>
        <v>2016</v>
      </c>
      <c r="E567" s="92">
        <v>1424896</v>
      </c>
      <c r="F567" s="27">
        <v>45313</v>
      </c>
      <c r="G567" s="94"/>
      <c r="H567" s="15" t="s">
        <v>46</v>
      </c>
      <c r="I567" s="15" t="s">
        <v>1567</v>
      </c>
      <c r="J567" s="14" t="s">
        <v>90</v>
      </c>
      <c r="K567" s="15" t="s">
        <v>118</v>
      </c>
      <c r="L567" s="15" t="s">
        <v>1568</v>
      </c>
      <c r="M567" s="30">
        <v>4</v>
      </c>
      <c r="N567" s="16">
        <v>2138</v>
      </c>
      <c r="O567" s="16">
        <v>1130</v>
      </c>
      <c r="P567" s="77">
        <f t="shared" si="200"/>
        <v>0.1870907390084191</v>
      </c>
      <c r="Q567" s="17">
        <v>3.125E-2</v>
      </c>
      <c r="R567" s="157">
        <v>4.1666666666666664E-2</v>
      </c>
      <c r="S567" s="42" t="s">
        <v>1569</v>
      </c>
      <c r="T567" s="242" t="s">
        <v>123</v>
      </c>
      <c r="U567" s="10" t="str">
        <f t="shared" si="207"/>
        <v>A</v>
      </c>
      <c r="V567" s="11" t="str">
        <f>VLOOKUP(T567,Codes!A$9:B$52,2,FALSE)</f>
        <v>Défaut carte visuel.</v>
      </c>
      <c r="W567" s="11"/>
      <c r="X567" s="11"/>
      <c r="Y567" s="11"/>
      <c r="Z567" s="11"/>
      <c r="AA567" s="81">
        <v>2</v>
      </c>
      <c r="AB567" s="37" t="str">
        <f t="shared" si="204"/>
        <v>faible</v>
      </c>
      <c r="AC567" s="37" t="str">
        <f t="shared" si="176"/>
        <v>faible</v>
      </c>
      <c r="AD567" s="37" t="str">
        <f t="shared" ref="AD567:AD573" si="210">IF(AND(AB567="Faible",AC567="Faible"),"Faible",IF(AND(AB567="Faible",AC567="Faible"),"Fort",IF(AND(AB567="Faible",AC567="Fort"),"Faible",IF(AND(AB567="Faible",AC567="Fort"),"Fort",IF(AND(AB567="Fort",AC567="Faible"),"Fort",IF(AND(AB567="Fort",AC567="Faible"),"Fort",IF(AND(AB567="Fort",AC567="Fort"),"Fort","Fort")))))))</f>
        <v>Faible</v>
      </c>
      <c r="AE567" s="98" t="str">
        <f t="shared" si="209"/>
        <v>2</v>
      </c>
      <c r="AF567" s="261">
        <f t="shared" si="182"/>
        <v>1</v>
      </c>
      <c r="AG567" s="250" t="str">
        <f t="shared" si="181"/>
        <v>20161424896A10</v>
      </c>
      <c r="AH567" s="38" t="str">
        <f t="shared" si="184"/>
        <v>Action cloturée</v>
      </c>
      <c r="AI567" s="43" t="s">
        <v>1572</v>
      </c>
      <c r="AJ567" s="18">
        <v>42545</v>
      </c>
      <c r="AK567" s="172" t="s">
        <v>1673</v>
      </c>
      <c r="AL567" s="18">
        <v>42545</v>
      </c>
      <c r="AM567" s="115">
        <f t="shared" si="185"/>
        <v>3</v>
      </c>
      <c r="AN567" s="115" t="str">
        <f t="shared" si="179"/>
        <v xml:space="preserve"> J </v>
      </c>
      <c r="AP567" s="31" t="e">
        <f>COUNTIF(#REF!,FALSE)</f>
        <v>#REF!</v>
      </c>
      <c r="AQ567">
        <f t="shared" si="183"/>
        <v>1</v>
      </c>
    </row>
    <row r="568" spans="1:43" ht="78.75">
      <c r="A568" s="13">
        <v>133</v>
      </c>
      <c r="B568" s="6">
        <v>42549</v>
      </c>
      <c r="C568" s="7">
        <f t="shared" si="186"/>
        <v>6</v>
      </c>
      <c r="D568" s="7">
        <f t="shared" si="187"/>
        <v>2016</v>
      </c>
      <c r="E568" s="92">
        <v>1058700</v>
      </c>
      <c r="F568" s="27">
        <v>45622</v>
      </c>
      <c r="G568" s="94">
        <v>160620</v>
      </c>
      <c r="H568" s="15" t="s">
        <v>1647</v>
      </c>
      <c r="I568" s="15" t="s">
        <v>23</v>
      </c>
      <c r="J568" s="14" t="s">
        <v>103</v>
      </c>
      <c r="K568" s="15"/>
      <c r="L568" s="15" t="s">
        <v>930</v>
      </c>
      <c r="M568" s="30">
        <v>200</v>
      </c>
      <c r="N568" s="16">
        <v>60000</v>
      </c>
      <c r="O568" s="16">
        <v>56737</v>
      </c>
      <c r="P568" s="77">
        <f t="shared" si="200"/>
        <v>1</v>
      </c>
      <c r="Q568" s="17">
        <v>1.3888888888888888E-2</v>
      </c>
      <c r="R568" s="157">
        <v>2.0833333333333332E-2</v>
      </c>
      <c r="S568" s="42" t="s">
        <v>1573</v>
      </c>
      <c r="T568" s="242" t="s">
        <v>27</v>
      </c>
      <c r="U568" s="10" t="str">
        <f t="shared" si="207"/>
        <v>C</v>
      </c>
      <c r="V568" s="11" t="str">
        <f>VLOOKUP(T568,Codes!A$9:B$52,2,FALSE)</f>
        <v>Manque tout ou partie des documents.</v>
      </c>
      <c r="W568" s="11"/>
      <c r="X568" s="11"/>
      <c r="Y568" s="11"/>
      <c r="Z568" s="11"/>
      <c r="AA568" s="81">
        <v>3</v>
      </c>
      <c r="AB568" s="37" t="str">
        <f t="shared" si="204"/>
        <v>fort</v>
      </c>
      <c r="AC568" s="37" t="str">
        <f t="shared" si="176"/>
        <v>faible</v>
      </c>
      <c r="AD568" s="37" t="str">
        <f t="shared" si="210"/>
        <v>Fort</v>
      </c>
      <c r="AE568" s="98" t="str">
        <f t="shared" si="209"/>
        <v>5</v>
      </c>
      <c r="AF568" s="261">
        <f t="shared" si="182"/>
        <v>1</v>
      </c>
      <c r="AG568" s="250" t="str">
        <f t="shared" si="181"/>
        <v>20161058700C10</v>
      </c>
      <c r="AH568" s="38" t="str">
        <f t="shared" si="184"/>
        <v>Action cloturée</v>
      </c>
      <c r="AI568" s="43"/>
      <c r="AJ568" s="18">
        <v>42549</v>
      </c>
      <c r="AK568" s="175" t="s">
        <v>1585</v>
      </c>
      <c r="AL568" s="18">
        <v>42551</v>
      </c>
      <c r="AM568" s="115">
        <f t="shared" si="185"/>
        <v>3</v>
      </c>
      <c r="AN568" s="115" t="str">
        <f t="shared" si="179"/>
        <v xml:space="preserve"> N </v>
      </c>
      <c r="AP568" s="31" t="e">
        <f>COUNTIF(#REF!,FALSE)</f>
        <v>#REF!</v>
      </c>
      <c r="AQ568">
        <f t="shared" si="183"/>
        <v>1</v>
      </c>
    </row>
    <row r="569" spans="1:43" ht="30.75" customHeight="1">
      <c r="A569" s="13">
        <v>134</v>
      </c>
      <c r="B569" s="6">
        <v>42550</v>
      </c>
      <c r="C569" s="7">
        <f t="shared" si="186"/>
        <v>6</v>
      </c>
      <c r="D569" s="7">
        <f t="shared" si="187"/>
        <v>2016</v>
      </c>
      <c r="E569" s="92">
        <v>1397297</v>
      </c>
      <c r="F569" s="27">
        <v>43264</v>
      </c>
      <c r="G569" s="94">
        <v>160107</v>
      </c>
      <c r="H569" s="15" t="s">
        <v>46</v>
      </c>
      <c r="I569" s="15" t="s">
        <v>158</v>
      </c>
      <c r="J569" s="14" t="s">
        <v>90</v>
      </c>
      <c r="K569" s="15" t="s">
        <v>118</v>
      </c>
      <c r="L569" s="15" t="s">
        <v>1574</v>
      </c>
      <c r="M569" s="30">
        <v>9</v>
      </c>
      <c r="N569" s="16">
        <v>1693</v>
      </c>
      <c r="O569" s="16">
        <v>1160</v>
      </c>
      <c r="P569" s="77">
        <f t="shared" si="200"/>
        <v>0.53160070880094512</v>
      </c>
      <c r="Q569" s="17">
        <v>2.0833333333333332E-2</v>
      </c>
      <c r="R569" s="17">
        <v>4.1666666666666664E-2</v>
      </c>
      <c r="S569" s="42" t="s">
        <v>1575</v>
      </c>
      <c r="T569" s="242" t="s">
        <v>415</v>
      </c>
      <c r="U569" s="10" t="str">
        <f t="shared" si="207"/>
        <v>A</v>
      </c>
      <c r="V569" s="11" t="str">
        <f>VLOOKUP(T569,Codes!A$9:B$52,2,FALSE)</f>
        <v>Défaut carte piste</v>
      </c>
      <c r="W569" s="11"/>
      <c r="X569" s="11"/>
      <c r="Y569" s="11"/>
      <c r="Z569" s="11"/>
      <c r="AA569" s="81">
        <v>1</v>
      </c>
      <c r="AB569" s="37" t="str">
        <f t="shared" si="204"/>
        <v>faible</v>
      </c>
      <c r="AC569" s="37" t="str">
        <f t="shared" si="176"/>
        <v>faible</v>
      </c>
      <c r="AD569" s="37" t="str">
        <f t="shared" si="210"/>
        <v>Faible</v>
      </c>
      <c r="AE569" s="98" t="str">
        <f t="shared" si="209"/>
        <v>2</v>
      </c>
      <c r="AF569" s="261">
        <f t="shared" si="182"/>
        <v>1</v>
      </c>
      <c r="AG569" s="250" t="str">
        <f t="shared" si="181"/>
        <v>20161397297A11</v>
      </c>
      <c r="AH569" s="38" t="str">
        <f t="shared" si="184"/>
        <v>Action cloturée</v>
      </c>
      <c r="AI569" s="43" t="s">
        <v>1576</v>
      </c>
      <c r="AJ569" s="18">
        <v>42550</v>
      </c>
      <c r="AK569" s="172" t="s">
        <v>1571</v>
      </c>
      <c r="AL569" s="18">
        <v>42550</v>
      </c>
      <c r="AM569" s="115">
        <f t="shared" si="185"/>
        <v>1</v>
      </c>
      <c r="AN569" s="115" t="str">
        <f t="shared" si="179"/>
        <v xml:space="preserve"> J </v>
      </c>
      <c r="AP569" s="31" t="e">
        <f>COUNTIF(#REF!,FALSE)</f>
        <v>#REF!</v>
      </c>
      <c r="AQ569">
        <f t="shared" si="183"/>
        <v>1</v>
      </c>
    </row>
    <row r="570" spans="1:43" ht="81" customHeight="1">
      <c r="A570" s="13">
        <v>135</v>
      </c>
      <c r="B570" s="6">
        <v>42544</v>
      </c>
      <c r="C570" s="7">
        <f t="shared" si="186"/>
        <v>6</v>
      </c>
      <c r="D570" s="7">
        <f t="shared" si="187"/>
        <v>2016</v>
      </c>
      <c r="E570" s="92">
        <v>1182429</v>
      </c>
      <c r="F570" s="27">
        <v>41066</v>
      </c>
      <c r="G570" s="94">
        <v>50824</v>
      </c>
      <c r="H570" s="15" t="s">
        <v>94</v>
      </c>
      <c r="I570" s="15" t="s">
        <v>410</v>
      </c>
      <c r="J570" s="14" t="s">
        <v>103</v>
      </c>
      <c r="K570" s="15"/>
      <c r="L570" s="15" t="s">
        <v>1577</v>
      </c>
      <c r="M570" s="30">
        <v>1000</v>
      </c>
      <c r="N570" s="16">
        <v>1157000</v>
      </c>
      <c r="O570" s="16">
        <v>549651</v>
      </c>
      <c r="P570" s="77">
        <f t="shared" si="200"/>
        <v>8.6430423509075191E-2</v>
      </c>
      <c r="Q570" s="17">
        <v>4.1666666666666664E-2</v>
      </c>
      <c r="R570" s="17">
        <v>3.4722222222222224E-2</v>
      </c>
      <c r="S570" s="42" t="s">
        <v>1578</v>
      </c>
      <c r="T570" s="242" t="s">
        <v>30</v>
      </c>
      <c r="U570" s="10" t="str">
        <f t="shared" si="207"/>
        <v>C</v>
      </c>
      <c r="V570" s="11" t="str">
        <f>VLOOKUP(T570,Codes!A$9:B$52,2,FALSE)</f>
        <v>Les documents d'accompagnement sont déformés</v>
      </c>
      <c r="W570" s="11"/>
      <c r="X570" s="11"/>
      <c r="Y570" s="11"/>
      <c r="Z570" s="11"/>
      <c r="AA570" s="81">
        <v>1</v>
      </c>
      <c r="AB570" s="37" t="str">
        <f t="shared" si="204"/>
        <v>faible</v>
      </c>
      <c r="AC570" s="37" t="str">
        <f t="shared" si="176"/>
        <v>faible</v>
      </c>
      <c r="AD570" s="37" t="str">
        <f t="shared" si="210"/>
        <v>Faible</v>
      </c>
      <c r="AE570" s="98" t="str">
        <f t="shared" si="209"/>
        <v>2</v>
      </c>
      <c r="AF570" s="261">
        <f t="shared" si="182"/>
        <v>1</v>
      </c>
      <c r="AG570" s="250" t="str">
        <f t="shared" si="181"/>
        <v>20161182429C2</v>
      </c>
      <c r="AH570" s="38" t="str">
        <f t="shared" si="184"/>
        <v/>
      </c>
      <c r="AI570" s="43"/>
      <c r="AJ570" s="18">
        <v>42551</v>
      </c>
      <c r="AK570" s="175" t="s">
        <v>1672</v>
      </c>
      <c r="AL570" s="18"/>
      <c r="AM570" s="115" t="str">
        <f t="shared" si="185"/>
        <v/>
      </c>
      <c r="AN570" s="115" t="str">
        <f t="shared" si="179"/>
        <v xml:space="preserve">  Q</v>
      </c>
      <c r="AP570" s="31" t="e">
        <f>COUNTIF(#REF!,FALSE)</f>
        <v>#REF!</v>
      </c>
      <c r="AQ570">
        <f t="shared" si="183"/>
        <v>1</v>
      </c>
    </row>
    <row r="571" spans="1:43" ht="48">
      <c r="A571" s="13">
        <v>136</v>
      </c>
      <c r="B571" s="6">
        <v>42549</v>
      </c>
      <c r="C571" s="7">
        <f t="shared" si="186"/>
        <v>6</v>
      </c>
      <c r="D571" s="7">
        <f t="shared" si="187"/>
        <v>2016</v>
      </c>
      <c r="E571" s="92">
        <v>1058739</v>
      </c>
      <c r="F571" s="27">
        <v>42575</v>
      </c>
      <c r="G571" s="94">
        <v>151118</v>
      </c>
      <c r="H571" s="15" t="s">
        <v>1647</v>
      </c>
      <c r="I571" s="15" t="s">
        <v>888</v>
      </c>
      <c r="J571" s="14" t="s">
        <v>103</v>
      </c>
      <c r="K571" s="15"/>
      <c r="L571" s="15" t="s">
        <v>889</v>
      </c>
      <c r="M571" s="30">
        <v>1294</v>
      </c>
      <c r="N571" s="16">
        <v>50000</v>
      </c>
      <c r="O571" s="16">
        <v>9000</v>
      </c>
      <c r="P571" s="77">
        <f t="shared" si="200"/>
        <v>2.5880000000000001</v>
      </c>
      <c r="Q571" s="17">
        <v>8.3333333333333329E-2</v>
      </c>
      <c r="R571" s="17">
        <v>3.4722222222222224E-2</v>
      </c>
      <c r="S571" s="42" t="s">
        <v>1579</v>
      </c>
      <c r="T571" s="242" t="s">
        <v>64</v>
      </c>
      <c r="U571" s="10" t="str">
        <f t="shared" si="207"/>
        <v>A</v>
      </c>
      <c r="V571" s="11" t="str">
        <f>VLOOKUP(T571,Codes!A$9:B$52,2,FALSE)</f>
        <v>Mauvaise découpe du format feuille à feuille (A4)</v>
      </c>
      <c r="W571" s="11"/>
      <c r="X571" s="11"/>
      <c r="Y571" s="11"/>
      <c r="Z571" s="11"/>
      <c r="AA571" s="81">
        <v>1</v>
      </c>
      <c r="AB571" s="37" t="str">
        <f t="shared" si="204"/>
        <v>faible</v>
      </c>
      <c r="AC571" s="37" t="str">
        <f t="shared" si="176"/>
        <v>faible</v>
      </c>
      <c r="AD571" s="37" t="str">
        <f t="shared" si="210"/>
        <v>Faible</v>
      </c>
      <c r="AE571" s="98" t="str">
        <f t="shared" si="209"/>
        <v>2</v>
      </c>
      <c r="AF571" s="261">
        <f t="shared" si="182"/>
        <v>2</v>
      </c>
      <c r="AG571" s="250" t="str">
        <f t="shared" si="181"/>
        <v>20161058739A4</v>
      </c>
      <c r="AH571" s="38" t="str">
        <f t="shared" si="184"/>
        <v>Action cloturée</v>
      </c>
      <c r="AI571" s="43"/>
      <c r="AJ571" s="18" t="s">
        <v>1580</v>
      </c>
      <c r="AK571" s="176" t="s">
        <v>1584</v>
      </c>
      <c r="AL571" s="18">
        <v>42552</v>
      </c>
      <c r="AM571" s="115">
        <f t="shared" si="185"/>
        <v>4</v>
      </c>
      <c r="AN571" s="115" t="str">
        <f t="shared" si="179"/>
        <v xml:space="preserve"> L </v>
      </c>
      <c r="AP571" s="31" t="e">
        <f>COUNTIF(#REF!,FALSE)</f>
        <v>#REF!</v>
      </c>
      <c r="AQ571">
        <f t="shared" si="183"/>
        <v>2</v>
      </c>
    </row>
    <row r="572" spans="1:43" ht="45">
      <c r="A572" s="13">
        <v>137</v>
      </c>
      <c r="B572" s="6">
        <v>42549</v>
      </c>
      <c r="C572" s="7">
        <f t="shared" si="186"/>
        <v>6</v>
      </c>
      <c r="D572" s="7">
        <f t="shared" si="187"/>
        <v>2016</v>
      </c>
      <c r="E572" s="92">
        <v>1058739</v>
      </c>
      <c r="F572" s="27">
        <v>42575</v>
      </c>
      <c r="G572" s="94">
        <v>151118</v>
      </c>
      <c r="H572" s="15" t="s">
        <v>1138</v>
      </c>
      <c r="I572" s="15" t="s">
        <v>888</v>
      </c>
      <c r="J572" s="14" t="s">
        <v>103</v>
      </c>
      <c r="K572" s="15"/>
      <c r="L572" s="15" t="s">
        <v>889</v>
      </c>
      <c r="M572" s="30">
        <v>1000</v>
      </c>
      <c r="N572" s="16">
        <v>50000</v>
      </c>
      <c r="O572" s="16">
        <v>9000</v>
      </c>
      <c r="P572" s="77">
        <f t="shared" si="200"/>
        <v>2</v>
      </c>
      <c r="Q572" s="17">
        <v>3.125E-2</v>
      </c>
      <c r="R572" s="17">
        <v>6.9444444444444441E-3</v>
      </c>
      <c r="S572" s="42" t="s">
        <v>1581</v>
      </c>
      <c r="T572" s="242" t="s">
        <v>64</v>
      </c>
      <c r="U572" s="10" t="str">
        <f t="shared" si="207"/>
        <v>A</v>
      </c>
      <c r="V572" s="11" t="str">
        <f>VLOOKUP(T572,Codes!A$9:B$52,2,FALSE)</f>
        <v>Mauvaise découpe du format feuille à feuille (A4)</v>
      </c>
      <c r="W572" s="11"/>
      <c r="X572" s="11"/>
      <c r="Y572" s="11"/>
      <c r="Z572" s="11"/>
      <c r="AA572" s="81">
        <v>1</v>
      </c>
      <c r="AB572" s="37" t="str">
        <f t="shared" si="204"/>
        <v>faible</v>
      </c>
      <c r="AC572" s="37" t="str">
        <f t="shared" si="176"/>
        <v>faible</v>
      </c>
      <c r="AD572" s="37" t="str">
        <f t="shared" si="210"/>
        <v>Faible</v>
      </c>
      <c r="AE572" s="98" t="str">
        <f t="shared" si="209"/>
        <v>2</v>
      </c>
      <c r="AF572" s="261">
        <f t="shared" si="182"/>
        <v>2</v>
      </c>
      <c r="AG572" s="250" t="str">
        <f t="shared" si="181"/>
        <v>20161058739A4</v>
      </c>
      <c r="AH572" s="38" t="str">
        <f t="shared" si="184"/>
        <v>Action cloturée</v>
      </c>
      <c r="AI572" s="43"/>
      <c r="AJ572" s="18">
        <v>42551</v>
      </c>
      <c r="AK572" s="176" t="s">
        <v>1584</v>
      </c>
      <c r="AL572" s="18">
        <v>42552</v>
      </c>
      <c r="AM572" s="115">
        <f t="shared" si="185"/>
        <v>4</v>
      </c>
      <c r="AN572" s="115" t="str">
        <f t="shared" si="179"/>
        <v xml:space="preserve"> L </v>
      </c>
      <c r="AP572" s="31" t="e">
        <f>COUNTIF(#REF!,FALSE)</f>
        <v>#REF!</v>
      </c>
      <c r="AQ572">
        <f t="shared" si="183"/>
        <v>2</v>
      </c>
    </row>
    <row r="573" spans="1:43" ht="39" customHeight="1">
      <c r="A573" s="13">
        <v>138</v>
      </c>
      <c r="B573" s="6">
        <v>42550</v>
      </c>
      <c r="C573" s="7">
        <f t="shared" si="186"/>
        <v>6</v>
      </c>
      <c r="D573" s="7">
        <f t="shared" si="187"/>
        <v>2016</v>
      </c>
      <c r="E573" s="92">
        <v>1206732</v>
      </c>
      <c r="F573" s="27">
        <v>45827</v>
      </c>
      <c r="G573" s="94">
        <v>160629</v>
      </c>
      <c r="H573" s="15" t="s">
        <v>1143</v>
      </c>
      <c r="I573" s="15" t="s">
        <v>158</v>
      </c>
      <c r="J573" s="14" t="s">
        <v>103</v>
      </c>
      <c r="K573" s="15" t="s">
        <v>159</v>
      </c>
      <c r="L573" s="15" t="s">
        <v>200</v>
      </c>
      <c r="M573" s="30">
        <v>10000</v>
      </c>
      <c r="N573" s="16">
        <v>10000</v>
      </c>
      <c r="O573" s="16">
        <v>10000</v>
      </c>
      <c r="P573" s="77">
        <f t="shared" si="200"/>
        <v>1</v>
      </c>
      <c r="Q573" s="17">
        <v>1.0416666666666666E-2</v>
      </c>
      <c r="R573" s="17">
        <v>6.9444444444444441E-3</v>
      </c>
      <c r="S573" s="42" t="s">
        <v>1582</v>
      </c>
      <c r="T573" s="242" t="s">
        <v>86</v>
      </c>
      <c r="U573" s="10" t="str">
        <f t="shared" si="207"/>
        <v>C</v>
      </c>
      <c r="V573" s="11" t="str">
        <f>VLOOKUP(T573,Codes!A$9:B$52,2,FALSE)</f>
        <v>Quantité livrée non conforme au document.</v>
      </c>
      <c r="W573" s="11"/>
      <c r="X573" s="11"/>
      <c r="Y573" s="11"/>
      <c r="Z573" s="11"/>
      <c r="AA573" s="81">
        <v>1</v>
      </c>
      <c r="AB573" s="37" t="str">
        <f t="shared" si="204"/>
        <v>faible</v>
      </c>
      <c r="AC573" s="37" t="str">
        <f t="shared" si="176"/>
        <v>faible</v>
      </c>
      <c r="AD573" s="37" t="str">
        <f t="shared" si="210"/>
        <v>Faible</v>
      </c>
      <c r="AE573" s="98" t="str">
        <f t="shared" si="209"/>
        <v>2</v>
      </c>
      <c r="AF573" s="261">
        <f t="shared" si="182"/>
        <v>2</v>
      </c>
      <c r="AG573" s="250" t="str">
        <f t="shared" si="181"/>
        <v>20161206732C11</v>
      </c>
      <c r="AH573" s="38" t="str">
        <f t="shared" si="184"/>
        <v>Action cloturée</v>
      </c>
      <c r="AI573" s="43"/>
      <c r="AJ573" s="18">
        <v>42551</v>
      </c>
      <c r="AK573" s="176" t="s">
        <v>745</v>
      </c>
      <c r="AL573" s="18">
        <v>42552</v>
      </c>
      <c r="AM573" s="115">
        <f t="shared" si="185"/>
        <v>3</v>
      </c>
      <c r="AN573" s="115" t="str">
        <f t="shared" si="179"/>
        <v xml:space="preserve"> L </v>
      </c>
      <c r="AP573" s="31" t="e">
        <f>COUNTIF(#REF!,FALSE)</f>
        <v>#REF!</v>
      </c>
      <c r="AQ573">
        <f t="shared" si="183"/>
        <v>2</v>
      </c>
    </row>
    <row r="574" spans="1:43" ht="84.6" customHeight="1">
      <c r="A574" s="13">
        <v>139</v>
      </c>
      <c r="B574" s="6">
        <v>42550</v>
      </c>
      <c r="C574" s="7">
        <f t="shared" si="186"/>
        <v>6</v>
      </c>
      <c r="D574" s="7">
        <f t="shared" si="187"/>
        <v>2016</v>
      </c>
      <c r="E574" s="92">
        <v>1177965</v>
      </c>
      <c r="F574" s="27">
        <v>43593</v>
      </c>
      <c r="G574" s="94">
        <v>160224</v>
      </c>
      <c r="H574" s="15" t="s">
        <v>1647</v>
      </c>
      <c r="I574" s="15" t="s">
        <v>23</v>
      </c>
      <c r="J574" s="14" t="s">
        <v>90</v>
      </c>
      <c r="K574" s="15" t="s">
        <v>223</v>
      </c>
      <c r="L574" s="15" t="s">
        <v>154</v>
      </c>
      <c r="M574" s="30">
        <v>100</v>
      </c>
      <c r="N574" s="16">
        <v>500000</v>
      </c>
      <c r="O574" s="16">
        <v>23000</v>
      </c>
      <c r="P574" s="77">
        <f t="shared" si="200"/>
        <v>0.02</v>
      </c>
      <c r="Q574" s="17">
        <v>4.1666666666666664E-2</v>
      </c>
      <c r="R574" s="17">
        <v>3.4722222222222224E-2</v>
      </c>
      <c r="S574" s="42" t="s">
        <v>1710</v>
      </c>
      <c r="T574" s="242" t="s">
        <v>34</v>
      </c>
      <c r="U574" s="10" t="str">
        <f t="shared" si="207"/>
        <v>B</v>
      </c>
      <c r="V574" s="11" t="str">
        <f>VLOOKUP(T574,Codes!A$9:B$52,2,FALSE)</f>
        <v>Mauvaise qualité ou position des micro-perforations</v>
      </c>
      <c r="W574" s="11"/>
      <c r="X574" s="11"/>
      <c r="Y574" s="11"/>
      <c r="Z574" s="11"/>
      <c r="AA574" s="81">
        <v>2</v>
      </c>
      <c r="AB574" s="37" t="str">
        <f t="shared" si="204"/>
        <v>faible</v>
      </c>
      <c r="AC574" s="37" t="str">
        <f t="shared" si="176"/>
        <v>faible</v>
      </c>
      <c r="AD574" s="37" t="str">
        <f t="shared" ref="AD574" si="211">IF(AND(AB574="Faible",AC574="Faible"),"Faible",IF(AND(AB574="Faible",AC574="Faible"),"Fort",IF(AND(AB574="Faible",AC574="Fort"),"Faible",IF(AND(AB574="Faible",AC574="Fort"),"Fort",IF(AND(AB574="Fort",AC574="Faible"),"Fort",IF(AND(AB574="Fort",AC574="Faible"),"Fort",IF(AND(AB574="Fort",AC574="Fort"),"Fort","Fort")))))))</f>
        <v>Faible</v>
      </c>
      <c r="AE574" s="98" t="str">
        <f t="shared" ref="AE574" si="212">IF(AD574="Faible", "2", IF(AD574="Fort","5"))</f>
        <v>2</v>
      </c>
      <c r="AF574" s="261">
        <f t="shared" si="182"/>
        <v>1</v>
      </c>
      <c r="AG574" s="250" t="str">
        <f t="shared" si="181"/>
        <v>20161177965B3</v>
      </c>
      <c r="AH574" s="38" t="str">
        <f t="shared" si="184"/>
        <v>Action cloturée</v>
      </c>
      <c r="AI574" s="43"/>
      <c r="AJ574" s="18">
        <v>42551</v>
      </c>
      <c r="AK574" s="175" t="s">
        <v>1711</v>
      </c>
      <c r="AL574" s="18">
        <v>42552</v>
      </c>
      <c r="AM574" s="115">
        <f t="shared" si="185"/>
        <v>3</v>
      </c>
      <c r="AN574" s="115" t="str">
        <f t="shared" si="179"/>
        <v xml:space="preserve"> M </v>
      </c>
      <c r="AP574" s="31" t="e">
        <f>COUNTIF(#REF!,FALSE)</f>
        <v>#REF!</v>
      </c>
      <c r="AQ574">
        <f t="shared" si="183"/>
        <v>1</v>
      </c>
    </row>
    <row r="575" spans="1:43" ht="146.25">
      <c r="A575" s="13">
        <v>140</v>
      </c>
      <c r="B575" s="6">
        <v>42551</v>
      </c>
      <c r="C575" s="7">
        <f t="shared" si="186"/>
        <v>6</v>
      </c>
      <c r="D575" s="7">
        <f t="shared" si="187"/>
        <v>2016</v>
      </c>
      <c r="E575" s="92">
        <v>1112496</v>
      </c>
      <c r="F575" s="27">
        <v>44110</v>
      </c>
      <c r="G575" s="94">
        <v>160415</v>
      </c>
      <c r="H575" s="15" t="s">
        <v>1138</v>
      </c>
      <c r="I575" s="15" t="s">
        <v>91</v>
      </c>
      <c r="J575" s="14" t="s">
        <v>90</v>
      </c>
      <c r="K575" s="15" t="s">
        <v>572</v>
      </c>
      <c r="L575" s="15" t="s">
        <v>990</v>
      </c>
      <c r="M575" s="30">
        <v>1000</v>
      </c>
      <c r="N575" s="16">
        <v>250500</v>
      </c>
      <c r="O575" s="16">
        <v>99000</v>
      </c>
      <c r="P575" s="77">
        <f t="shared" si="200"/>
        <v>0.39920159680638723</v>
      </c>
      <c r="Q575" s="17">
        <v>6.9444444444444441E-3</v>
      </c>
      <c r="R575" s="17">
        <v>3.4722222222222224E-2</v>
      </c>
      <c r="S575" s="42" t="s">
        <v>1712</v>
      </c>
      <c r="T575" s="242" t="s">
        <v>34</v>
      </c>
      <c r="U575" s="10" t="str">
        <f t="shared" si="207"/>
        <v>B</v>
      </c>
      <c r="V575" s="11" t="str">
        <f>VLOOKUP(T575,Codes!A$9:B$52,2,FALSE)</f>
        <v>Mauvaise qualité ou position des micro-perforations</v>
      </c>
      <c r="W575" s="11"/>
      <c r="X575" s="11"/>
      <c r="Y575" s="11"/>
      <c r="Z575" s="11"/>
      <c r="AA575" s="81">
        <v>3</v>
      </c>
      <c r="AB575" s="37" t="str">
        <f t="shared" si="204"/>
        <v>fort</v>
      </c>
      <c r="AC575" s="37" t="str">
        <f t="shared" si="176"/>
        <v>faible</v>
      </c>
      <c r="AD575" s="37" t="str">
        <f t="shared" ref="AD575:AD580" si="213">IF(AND(AB575="Faible",AC575="Faible"),"Faible",IF(AND(AB575="Faible",AC575="Faible"),"Fort",IF(AND(AB575="Faible",AC575="Fort"),"Faible",IF(AND(AB575="Faible",AC575="Fort"),"Fort",IF(AND(AB575="Fort",AC575="Faible"),"Fort",IF(AND(AB575="Fort",AC575="Faible"),"Fort",IF(AND(AB575="Fort",AC575="Fort"),"Fort","Fort")))))))</f>
        <v>Fort</v>
      </c>
      <c r="AE575" s="98" t="str">
        <f t="shared" ref="AE575:AE580" si="214">IF(AD575="Faible", "2", IF(AD575="Fort","5"))</f>
        <v>5</v>
      </c>
      <c r="AF575" s="261">
        <f t="shared" si="182"/>
        <v>2</v>
      </c>
      <c r="AG575" s="250" t="str">
        <f t="shared" si="181"/>
        <v>20161112496B3</v>
      </c>
      <c r="AH575" s="38" t="str">
        <f t="shared" si="184"/>
        <v>Action cloturée</v>
      </c>
      <c r="AI575" s="43" t="s">
        <v>1460</v>
      </c>
      <c r="AJ575" s="18">
        <v>42551</v>
      </c>
      <c r="AK575" s="175" t="s">
        <v>1583</v>
      </c>
      <c r="AL575" s="18">
        <v>42555</v>
      </c>
      <c r="AM575" s="115">
        <f t="shared" si="185"/>
        <v>3</v>
      </c>
      <c r="AN575" s="115" t="str">
        <f t="shared" si="179"/>
        <v xml:space="preserve"> N </v>
      </c>
      <c r="AP575" s="31" t="e">
        <f>COUNTIF(#REF!,FALSE)</f>
        <v>#REF!</v>
      </c>
      <c r="AQ575">
        <f t="shared" si="183"/>
        <v>2</v>
      </c>
    </row>
    <row r="576" spans="1:43" ht="39" customHeight="1">
      <c r="A576" s="13">
        <v>141</v>
      </c>
      <c r="B576" s="6">
        <v>42552</v>
      </c>
      <c r="C576" s="7">
        <f t="shared" si="186"/>
        <v>7</v>
      </c>
      <c r="D576" s="7">
        <f t="shared" si="187"/>
        <v>2016</v>
      </c>
      <c r="E576" s="92">
        <v>1057738</v>
      </c>
      <c r="F576" s="27">
        <v>42159</v>
      </c>
      <c r="G576" s="94">
        <v>151019</v>
      </c>
      <c r="H576" s="15" t="s">
        <v>94</v>
      </c>
      <c r="I576" s="15" t="s">
        <v>410</v>
      </c>
      <c r="J576" s="14" t="s">
        <v>103</v>
      </c>
      <c r="K576" s="15"/>
      <c r="L576" s="15" t="s">
        <v>436</v>
      </c>
      <c r="M576" s="30">
        <v>70</v>
      </c>
      <c r="N576" s="16">
        <v>700000</v>
      </c>
      <c r="O576" s="16">
        <v>260185</v>
      </c>
      <c r="P576" s="77">
        <f t="shared" si="200"/>
        <v>0.01</v>
      </c>
      <c r="Q576" s="17">
        <v>2.0833333333333332E-2</v>
      </c>
      <c r="R576" s="17">
        <v>2.0833333333333332E-2</v>
      </c>
      <c r="S576" s="42" t="s">
        <v>1586</v>
      </c>
      <c r="T576" s="242" t="s">
        <v>307</v>
      </c>
      <c r="U576" s="10" t="str">
        <f t="shared" si="207"/>
        <v>C</v>
      </c>
      <c r="V576" s="11" t="str">
        <f>VLOOKUP(T576,Codes!A$9:B$52,2,FALSE)</f>
        <v xml:space="preserve">Mauvais encollage </v>
      </c>
      <c r="W576" s="11"/>
      <c r="X576" s="11"/>
      <c r="Y576" s="11"/>
      <c r="Z576" s="11"/>
      <c r="AA576" s="81">
        <v>2</v>
      </c>
      <c r="AB576" s="37" t="str">
        <f t="shared" si="204"/>
        <v>faible</v>
      </c>
      <c r="AC576" s="37" t="str">
        <f t="shared" si="176"/>
        <v>faible</v>
      </c>
      <c r="AD576" s="37" t="str">
        <f t="shared" si="213"/>
        <v>Faible</v>
      </c>
      <c r="AE576" s="98" t="str">
        <f t="shared" si="214"/>
        <v>2</v>
      </c>
      <c r="AF576" s="261">
        <f t="shared" si="182"/>
        <v>1</v>
      </c>
      <c r="AG576" s="250" t="str">
        <f t="shared" si="181"/>
        <v>20161057738C13</v>
      </c>
      <c r="AH576" s="38" t="str">
        <f t="shared" si="184"/>
        <v/>
      </c>
      <c r="AI576" s="43"/>
      <c r="AJ576" s="18">
        <v>42555</v>
      </c>
      <c r="AK576" s="175" t="s">
        <v>1671</v>
      </c>
      <c r="AL576" s="18"/>
      <c r="AM576" s="115" t="str">
        <f t="shared" si="185"/>
        <v/>
      </c>
      <c r="AN576" s="115" t="str">
        <f t="shared" si="179"/>
        <v xml:space="preserve"> P </v>
      </c>
      <c r="AP576" s="31" t="e">
        <f>COUNTIF(#REF!,FALSE)</f>
        <v>#REF!</v>
      </c>
      <c r="AQ576">
        <f t="shared" si="183"/>
        <v>1</v>
      </c>
    </row>
    <row r="577" spans="1:43" ht="90">
      <c r="A577" s="13">
        <v>142</v>
      </c>
      <c r="B577" s="6">
        <v>42555</v>
      </c>
      <c r="C577" s="7">
        <f t="shared" si="186"/>
        <v>7</v>
      </c>
      <c r="D577" s="7">
        <f t="shared" si="187"/>
        <v>2016</v>
      </c>
      <c r="E577" s="92">
        <v>1058481</v>
      </c>
      <c r="F577" s="27">
        <v>44258</v>
      </c>
      <c r="G577" s="94">
        <v>160414</v>
      </c>
      <c r="H577" s="15" t="s">
        <v>94</v>
      </c>
      <c r="I577" s="15" t="s">
        <v>91</v>
      </c>
      <c r="J577" s="14" t="s">
        <v>90</v>
      </c>
      <c r="K577" s="15" t="s">
        <v>98</v>
      </c>
      <c r="L577" s="15" t="s">
        <v>171</v>
      </c>
      <c r="M577" s="30">
        <v>5000</v>
      </c>
      <c r="N577" s="16">
        <v>1200000</v>
      </c>
      <c r="O577" s="16">
        <v>393000</v>
      </c>
      <c r="P577" s="77">
        <f t="shared" si="200"/>
        <v>0.41666666666666669</v>
      </c>
      <c r="Q577" s="17">
        <v>4.1666666666666664E-2</v>
      </c>
      <c r="R577" s="17">
        <v>1.3888888888888888E-2</v>
      </c>
      <c r="S577" s="42" t="s">
        <v>1670</v>
      </c>
      <c r="T577" s="242" t="s">
        <v>307</v>
      </c>
      <c r="U577" s="10" t="str">
        <f t="shared" si="207"/>
        <v>C</v>
      </c>
      <c r="V577" s="11" t="str">
        <f>VLOOKUP(T577,Codes!A$9:B$52,2,FALSE)</f>
        <v xml:space="preserve">Mauvais encollage </v>
      </c>
      <c r="W577" s="11"/>
      <c r="X577" s="11"/>
      <c r="Y577" s="11"/>
      <c r="Z577" s="11"/>
      <c r="AA577" s="81">
        <v>2</v>
      </c>
      <c r="AB577" s="37" t="str">
        <f t="shared" si="204"/>
        <v>faible</v>
      </c>
      <c r="AC577" s="37" t="str">
        <f t="shared" si="176"/>
        <v>faible</v>
      </c>
      <c r="AD577" s="37" t="str">
        <f t="shared" si="213"/>
        <v>Faible</v>
      </c>
      <c r="AE577" s="98" t="str">
        <f t="shared" si="214"/>
        <v>2</v>
      </c>
      <c r="AF577" s="261">
        <f t="shared" si="182"/>
        <v>2</v>
      </c>
      <c r="AG577" s="250" t="str">
        <f t="shared" si="181"/>
        <v>20161058481C13</v>
      </c>
      <c r="AH577" s="38" t="str">
        <f t="shared" si="184"/>
        <v>Action cloturée</v>
      </c>
      <c r="AI577" s="43"/>
      <c r="AJ577" s="18">
        <v>42555</v>
      </c>
      <c r="AK577" s="175" t="s">
        <v>1708</v>
      </c>
      <c r="AL577" s="18">
        <v>42562</v>
      </c>
      <c r="AM577" s="115">
        <f t="shared" si="185"/>
        <v>6</v>
      </c>
      <c r="AN577" s="115" t="str">
        <f t="shared" si="179"/>
        <v xml:space="preserve"> P </v>
      </c>
      <c r="AP577" s="31" t="e">
        <f>COUNTIF(#REF!,FALSE)</f>
        <v>#REF!</v>
      </c>
      <c r="AQ577">
        <f t="shared" si="183"/>
        <v>2</v>
      </c>
    </row>
    <row r="578" spans="1:43" ht="45">
      <c r="A578" s="13">
        <v>143</v>
      </c>
      <c r="B578" s="6">
        <v>42555</v>
      </c>
      <c r="C578" s="7">
        <f t="shared" si="186"/>
        <v>7</v>
      </c>
      <c r="D578" s="7">
        <f t="shared" si="187"/>
        <v>2016</v>
      </c>
      <c r="E578" s="92">
        <v>1058481</v>
      </c>
      <c r="F578" s="27">
        <v>44258</v>
      </c>
      <c r="G578" s="94">
        <v>160414</v>
      </c>
      <c r="H578" s="15" t="s">
        <v>94</v>
      </c>
      <c r="I578" s="15" t="s">
        <v>91</v>
      </c>
      <c r="J578" s="14" t="s">
        <v>90</v>
      </c>
      <c r="K578" s="15" t="s">
        <v>98</v>
      </c>
      <c r="L578" s="15" t="s">
        <v>171</v>
      </c>
      <c r="M578" s="30">
        <v>51</v>
      </c>
      <c r="N578" s="16">
        <v>1200000</v>
      </c>
      <c r="O578" s="16">
        <v>393000</v>
      </c>
      <c r="P578" s="77">
        <f t="shared" si="200"/>
        <v>4.2500000000000003E-3</v>
      </c>
      <c r="Q578" s="17">
        <v>3.4722222222222224E-2</v>
      </c>
      <c r="R578" s="17">
        <v>6.9444444444444441E-3</v>
      </c>
      <c r="S578" s="42" t="s">
        <v>1587</v>
      </c>
      <c r="T578" s="242" t="s">
        <v>307</v>
      </c>
      <c r="U578" s="10" t="str">
        <f t="shared" si="207"/>
        <v>C</v>
      </c>
      <c r="V578" s="11" t="str">
        <f>VLOOKUP(T578,Codes!A$9:B$52,2,FALSE)</f>
        <v xml:space="preserve">Mauvais encollage </v>
      </c>
      <c r="W578" s="11"/>
      <c r="X578" s="11"/>
      <c r="Y578" s="11"/>
      <c r="Z578" s="11"/>
      <c r="AA578" s="81">
        <v>1</v>
      </c>
      <c r="AB578" s="37" t="str">
        <f t="shared" si="204"/>
        <v>faible</v>
      </c>
      <c r="AC578" s="37" t="str">
        <f t="shared" si="176"/>
        <v>faible</v>
      </c>
      <c r="AD578" s="37" t="str">
        <f t="shared" si="213"/>
        <v>Faible</v>
      </c>
      <c r="AE578" s="98" t="str">
        <f t="shared" si="214"/>
        <v>2</v>
      </c>
      <c r="AF578" s="261">
        <f t="shared" si="182"/>
        <v>2</v>
      </c>
      <c r="AG578" s="250" t="str">
        <f t="shared" si="181"/>
        <v>20161058481C13</v>
      </c>
      <c r="AH578" s="38" t="str">
        <f t="shared" si="184"/>
        <v>Action cloturée</v>
      </c>
      <c r="AI578" s="43"/>
      <c r="AJ578" s="18">
        <v>42555</v>
      </c>
      <c r="AK578" s="175" t="s">
        <v>1669</v>
      </c>
      <c r="AL578" s="18">
        <v>42556</v>
      </c>
      <c r="AM578" s="115">
        <f t="shared" si="185"/>
        <v>2</v>
      </c>
      <c r="AN578" s="115" t="str">
        <f t="shared" si="179"/>
        <v xml:space="preserve"> P </v>
      </c>
      <c r="AP578" s="31" t="e">
        <f>COUNTIF(#REF!,FALSE)</f>
        <v>#REF!</v>
      </c>
      <c r="AQ578">
        <f t="shared" si="183"/>
        <v>2</v>
      </c>
    </row>
    <row r="579" spans="1:43" ht="101.25">
      <c r="A579" s="13">
        <v>144</v>
      </c>
      <c r="B579" s="6">
        <v>42557</v>
      </c>
      <c r="C579" s="7">
        <f t="shared" si="186"/>
        <v>7</v>
      </c>
      <c r="D579" s="7">
        <f t="shared" si="187"/>
        <v>2016</v>
      </c>
      <c r="E579" s="92">
        <v>1057714</v>
      </c>
      <c r="F579" s="27">
        <v>45095</v>
      </c>
      <c r="G579" s="94">
        <v>160106</v>
      </c>
      <c r="H579" s="15" t="s">
        <v>46</v>
      </c>
      <c r="I579" s="15" t="s">
        <v>158</v>
      </c>
      <c r="J579" s="14" t="s">
        <v>90</v>
      </c>
      <c r="K579" s="15" t="s">
        <v>363</v>
      </c>
      <c r="L579" s="15" t="s">
        <v>1588</v>
      </c>
      <c r="M579" s="30">
        <v>100</v>
      </c>
      <c r="N579" s="16">
        <v>142000</v>
      </c>
      <c r="O579" s="16">
        <v>113600</v>
      </c>
      <c r="P579" s="77">
        <f t="shared" si="200"/>
        <v>7.0422535211267609E-2</v>
      </c>
      <c r="Q579" s="17">
        <v>2.0833333333333332E-2</v>
      </c>
      <c r="R579" s="17">
        <v>6.25E-2</v>
      </c>
      <c r="S579" s="42" t="s">
        <v>1589</v>
      </c>
      <c r="T579" s="242" t="s">
        <v>28</v>
      </c>
      <c r="U579" s="10" t="str">
        <f t="shared" si="207"/>
        <v>B</v>
      </c>
      <c r="V579" s="11" t="str">
        <f>VLOOKUP(T579,Codes!A$9:B$52,2,FALSE)</f>
        <v>Produit inadapté au processus</v>
      </c>
      <c r="W579" s="11"/>
      <c r="X579" s="11"/>
      <c r="Y579" s="11"/>
      <c r="Z579" s="11"/>
      <c r="AA579" s="81">
        <v>1</v>
      </c>
      <c r="AB579" s="37" t="str">
        <f t="shared" si="204"/>
        <v>faible</v>
      </c>
      <c r="AC579" s="37" t="str">
        <f t="shared" si="176"/>
        <v>faible</v>
      </c>
      <c r="AD579" s="37" t="str">
        <f t="shared" si="213"/>
        <v>Faible</v>
      </c>
      <c r="AE579" s="98" t="str">
        <f t="shared" si="214"/>
        <v>2</v>
      </c>
      <c r="AF579" s="261">
        <f t="shared" si="182"/>
        <v>1</v>
      </c>
      <c r="AG579" s="250" t="str">
        <f t="shared" si="181"/>
        <v>20161057714B2</v>
      </c>
      <c r="AH579" s="38" t="str">
        <f t="shared" si="184"/>
        <v>Action cloturée</v>
      </c>
      <c r="AI579" s="43"/>
      <c r="AJ579" s="18">
        <v>42558</v>
      </c>
      <c r="AK579" s="175" t="s">
        <v>1668</v>
      </c>
      <c r="AL579" s="18">
        <v>42561</v>
      </c>
      <c r="AM579" s="115">
        <f t="shared" si="185"/>
        <v>3</v>
      </c>
      <c r="AN579" s="115" t="str">
        <f t="shared" si="179"/>
        <v xml:space="preserve"> N </v>
      </c>
      <c r="AP579" s="31" t="e">
        <f>COUNTIF(#REF!,FALSE)</f>
        <v>#REF!</v>
      </c>
      <c r="AQ579">
        <f t="shared" si="183"/>
        <v>1</v>
      </c>
    </row>
    <row r="580" spans="1:43" ht="39" customHeight="1">
      <c r="A580" s="13">
        <v>145</v>
      </c>
      <c r="B580" s="6">
        <v>42557</v>
      </c>
      <c r="C580" s="7">
        <f t="shared" si="186"/>
        <v>7</v>
      </c>
      <c r="D580" s="7">
        <f t="shared" si="187"/>
        <v>2016</v>
      </c>
      <c r="E580" s="92">
        <v>1253559</v>
      </c>
      <c r="F580" s="27">
        <v>0</v>
      </c>
      <c r="G580" s="94">
        <v>0</v>
      </c>
      <c r="H580" s="15" t="s">
        <v>1143</v>
      </c>
      <c r="I580" s="15" t="s">
        <v>158</v>
      </c>
      <c r="J580" s="14" t="s">
        <v>103</v>
      </c>
      <c r="K580" s="15" t="s">
        <v>159</v>
      </c>
      <c r="L580" s="15" t="s">
        <v>1590</v>
      </c>
      <c r="M580" s="30">
        <v>0</v>
      </c>
      <c r="N580" s="16">
        <v>0</v>
      </c>
      <c r="O580" s="16">
        <v>0</v>
      </c>
      <c r="P580" s="77">
        <f t="shared" ref="P580:P606" si="215">IF(OR($T580="b4",$T580="b6",$T580="c8",$T580="c11",$T580="c10",$T580="c7",$T580="c12",$T580="c14"),1,($M580/($N580/100)))</f>
        <v>1</v>
      </c>
      <c r="Q580" s="17">
        <v>6.9444444444444441E-3</v>
      </c>
      <c r="R580" s="17">
        <v>1.3888888888888888E-2</v>
      </c>
      <c r="S580" s="42" t="s">
        <v>1591</v>
      </c>
      <c r="T580" s="242" t="s">
        <v>86</v>
      </c>
      <c r="U580" s="10" t="str">
        <f t="shared" si="207"/>
        <v>C</v>
      </c>
      <c r="V580" s="11" t="str">
        <f>VLOOKUP(T580,Codes!A$9:B$52,2,FALSE)</f>
        <v>Quantité livrée non conforme au document.</v>
      </c>
      <c r="W580" s="11"/>
      <c r="X580" s="11"/>
      <c r="Y580" s="11"/>
      <c r="Z580" s="11"/>
      <c r="AA580" s="81">
        <v>1</v>
      </c>
      <c r="AB580" s="37" t="str">
        <f t="shared" si="204"/>
        <v>faible</v>
      </c>
      <c r="AC580" s="37" t="str">
        <f t="shared" si="176"/>
        <v>faible</v>
      </c>
      <c r="AD580" s="37" t="str">
        <f t="shared" si="213"/>
        <v>Faible</v>
      </c>
      <c r="AE580" s="98" t="str">
        <f t="shared" si="214"/>
        <v>2</v>
      </c>
      <c r="AF580" s="261">
        <f t="shared" si="182"/>
        <v>1</v>
      </c>
      <c r="AG580" s="250" t="str">
        <f t="shared" si="181"/>
        <v>20161253559C11</v>
      </c>
      <c r="AH580" s="38" t="str">
        <f t="shared" si="184"/>
        <v/>
      </c>
      <c r="AI580" s="43"/>
      <c r="AJ580" s="18">
        <v>42558</v>
      </c>
      <c r="AK580" s="175" t="s">
        <v>1592</v>
      </c>
      <c r="AL580" s="18"/>
      <c r="AM580" s="115" t="str">
        <f t="shared" si="185"/>
        <v/>
      </c>
      <c r="AN580" s="115" t="str">
        <f t="shared" si="179"/>
        <v xml:space="preserve">   </v>
      </c>
      <c r="AP580" s="31" t="e">
        <f>COUNTIF(#REF!,FALSE)</f>
        <v>#REF!</v>
      </c>
      <c r="AQ580">
        <f t="shared" si="183"/>
        <v>1</v>
      </c>
    </row>
    <row r="581" spans="1:43" ht="39" customHeight="1">
      <c r="A581" s="13">
        <v>146</v>
      </c>
      <c r="B581" s="6">
        <v>42559</v>
      </c>
      <c r="C581" s="7">
        <f t="shared" si="186"/>
        <v>7</v>
      </c>
      <c r="D581" s="7">
        <f t="shared" si="187"/>
        <v>2016</v>
      </c>
      <c r="E581" s="92">
        <v>1442331</v>
      </c>
      <c r="F581" s="27">
        <v>45879</v>
      </c>
      <c r="G581" s="94">
        <v>160705</v>
      </c>
      <c r="H581" s="15" t="s">
        <v>1143</v>
      </c>
      <c r="I581" s="15" t="s">
        <v>1593</v>
      </c>
      <c r="J581" s="14" t="s">
        <v>103</v>
      </c>
      <c r="K581" s="15" t="s">
        <v>1596</v>
      </c>
      <c r="L581" s="15" t="s">
        <v>1594</v>
      </c>
      <c r="M581" s="30">
        <v>18000</v>
      </c>
      <c r="N581" s="16">
        <v>18000</v>
      </c>
      <c r="O581" s="16">
        <v>20500</v>
      </c>
      <c r="P581" s="77">
        <f t="shared" si="215"/>
        <v>1</v>
      </c>
      <c r="Q581" s="17">
        <v>6.9444444444444441E-3</v>
      </c>
      <c r="R581" s="17">
        <v>2.0833333333333332E-2</v>
      </c>
      <c r="S581" s="42" t="s">
        <v>1598</v>
      </c>
      <c r="T581" s="242" t="s">
        <v>26</v>
      </c>
      <c r="U581" s="10" t="str">
        <f t="shared" si="207"/>
        <v>C</v>
      </c>
      <c r="V581" s="11" t="str">
        <f>VLOOKUP(T581,Codes!A$9:B$52,2,FALSE)</f>
        <v>Conditionnement inadapté</v>
      </c>
      <c r="W581" s="11"/>
      <c r="X581" s="11"/>
      <c r="Y581" s="11"/>
      <c r="Z581" s="11"/>
      <c r="AA581" s="81">
        <v>1</v>
      </c>
      <c r="AB581" s="37" t="str">
        <f t="shared" ref="AB581" si="216">IF((AA581)&lt;=2,"faible","fort")</f>
        <v>faible</v>
      </c>
      <c r="AC581" s="37" t="str">
        <f t="shared" si="176"/>
        <v>faible</v>
      </c>
      <c r="AD581" s="37" t="str">
        <f t="shared" ref="AD581" si="217">IF(AND(AB581="Faible",AC581="Faible"),"Faible",IF(AND(AB581="Faible",AC581="Faible"),"Fort",IF(AND(AB581="Faible",AC581="Fort"),"Faible",IF(AND(AB581="Faible",AC581="Fort"),"Fort",IF(AND(AB581="Fort",AC581="Faible"),"Fort",IF(AND(AB581="Fort",AC581="Faible"),"Fort",IF(AND(AB581="Fort",AC581="Fort"),"Fort","Fort")))))))</f>
        <v>Faible</v>
      </c>
      <c r="AE581" s="98" t="str">
        <f t="shared" ref="AE581" si="218">IF(AD581="Faible", "2", IF(AD581="Fort","5"))</f>
        <v>2</v>
      </c>
      <c r="AF581" s="261">
        <f t="shared" si="182"/>
        <v>1</v>
      </c>
      <c r="AG581" s="250" t="str">
        <f t="shared" ref="AG581:AG609" si="219">CONCATENATE(D581,E581,T581)</f>
        <v>20161442331C8</v>
      </c>
      <c r="AH581" s="38" t="str">
        <f t="shared" si="184"/>
        <v/>
      </c>
      <c r="AI581" s="43"/>
      <c r="AJ581" s="18">
        <v>42559</v>
      </c>
      <c r="AK581" s="175" t="s">
        <v>1595</v>
      </c>
      <c r="AL581" s="18"/>
      <c r="AM581" s="115" t="str">
        <f t="shared" si="185"/>
        <v/>
      </c>
      <c r="AN581" s="115" t="str">
        <f t="shared" si="179"/>
        <v xml:space="preserve"> M </v>
      </c>
      <c r="AP581" s="31" t="e">
        <f>COUNTIF(#REF!,FALSE)</f>
        <v>#REF!</v>
      </c>
      <c r="AQ581">
        <f t="shared" si="183"/>
        <v>1</v>
      </c>
    </row>
    <row r="582" spans="1:43" ht="39" customHeight="1">
      <c r="A582" s="13">
        <v>147</v>
      </c>
      <c r="B582" s="6">
        <v>42559</v>
      </c>
      <c r="C582" s="7">
        <f t="shared" ref="C582:C592" si="220">MONTH(B582)</f>
        <v>7</v>
      </c>
      <c r="D582" s="7">
        <f t="shared" ref="D582:D592" si="221">YEAR(B582)</f>
        <v>2016</v>
      </c>
      <c r="E582" s="92">
        <v>1442325</v>
      </c>
      <c r="F582" s="27">
        <v>45879</v>
      </c>
      <c r="G582" s="94">
        <v>160705</v>
      </c>
      <c r="H582" s="15" t="s">
        <v>1143</v>
      </c>
      <c r="I582" s="15" t="s">
        <v>1593</v>
      </c>
      <c r="J582" s="14" t="s">
        <v>103</v>
      </c>
      <c r="K582" s="15" t="s">
        <v>1596</v>
      </c>
      <c r="L582" s="15" t="s">
        <v>1597</v>
      </c>
      <c r="M582" s="30">
        <v>90000</v>
      </c>
      <c r="N582" s="16">
        <v>90000</v>
      </c>
      <c r="O582" s="16">
        <v>108000</v>
      </c>
      <c r="P582" s="77">
        <f t="shared" si="215"/>
        <v>1</v>
      </c>
      <c r="Q582" s="17">
        <v>6.9444444444444441E-3</v>
      </c>
      <c r="R582" s="17">
        <v>2.0833333333333332E-2</v>
      </c>
      <c r="S582" s="42" t="s">
        <v>1598</v>
      </c>
      <c r="T582" s="242" t="s">
        <v>26</v>
      </c>
      <c r="U582" s="10" t="str">
        <f t="shared" ref="U582" si="222">+LEFT(T582,1)</f>
        <v>C</v>
      </c>
      <c r="V582" s="11" t="str">
        <f>VLOOKUP(T582,Codes!A$9:B$52,2,FALSE)</f>
        <v>Conditionnement inadapté</v>
      </c>
      <c r="W582" s="11"/>
      <c r="X582" s="11"/>
      <c r="Y582" s="11"/>
      <c r="Z582" s="11"/>
      <c r="AA582" s="81">
        <v>1</v>
      </c>
      <c r="AB582" s="37" t="str">
        <f t="shared" ref="AB582" si="223">IF((AA582)&lt;=2,"faible","fort")</f>
        <v>faible</v>
      </c>
      <c r="AC582" s="37" t="str">
        <f t="shared" si="176"/>
        <v>faible</v>
      </c>
      <c r="AD582" s="37" t="str">
        <f t="shared" ref="AD582" si="224">IF(AND(AB582="Faible",AC582="Faible"),"Faible",IF(AND(AB582="Faible",AC582="Faible"),"Fort",IF(AND(AB582="Faible",AC582="Fort"),"Faible",IF(AND(AB582="Faible",AC582="Fort"),"Fort",IF(AND(AB582="Fort",AC582="Faible"),"Fort",IF(AND(AB582="Fort",AC582="Faible"),"Fort",IF(AND(AB582="Fort",AC582="Fort"),"Fort","Fort")))))))</f>
        <v>Faible</v>
      </c>
      <c r="AE582" s="98" t="str">
        <f t="shared" ref="AE582" si="225">IF(AD582="Faible", "2", IF(AD582="Fort","5"))</f>
        <v>2</v>
      </c>
      <c r="AF582" s="261">
        <f t="shared" ref="AF582:AF606" si="226">COUNTIF($AG$5:$AG$1048576,AG582)</f>
        <v>1</v>
      </c>
      <c r="AG582" s="250" t="str">
        <f t="shared" si="219"/>
        <v>20161442325C8</v>
      </c>
      <c r="AH582" s="38" t="str">
        <f t="shared" si="184"/>
        <v/>
      </c>
      <c r="AI582" s="43"/>
      <c r="AJ582" s="18">
        <v>42559</v>
      </c>
      <c r="AK582" s="175" t="s">
        <v>1595</v>
      </c>
      <c r="AL582" s="18"/>
      <c r="AM582" s="115" t="str">
        <f t="shared" si="185"/>
        <v/>
      </c>
      <c r="AN582" s="115" t="str">
        <f t="shared" si="179"/>
        <v xml:space="preserve"> N </v>
      </c>
      <c r="AP582" s="31" t="e">
        <f>COUNTIF(#REF!,FALSE)</f>
        <v>#REF!</v>
      </c>
      <c r="AQ582">
        <f t="shared" ref="AQ582:AQ606" si="227">COUNTIF($AG$5:$AG$1048576,AG582)</f>
        <v>1</v>
      </c>
    </row>
    <row r="583" spans="1:43" ht="72">
      <c r="A583" s="13">
        <v>148</v>
      </c>
      <c r="B583" s="6">
        <v>42559</v>
      </c>
      <c r="C583" s="7">
        <f t="shared" si="220"/>
        <v>7</v>
      </c>
      <c r="D583" s="7">
        <f t="shared" si="221"/>
        <v>2016</v>
      </c>
      <c r="E583" s="92">
        <v>1058083</v>
      </c>
      <c r="F583" s="27">
        <v>45870</v>
      </c>
      <c r="G583" s="177">
        <v>42556</v>
      </c>
      <c r="H583" s="15" t="s">
        <v>1143</v>
      </c>
      <c r="I583" s="15" t="s">
        <v>1593</v>
      </c>
      <c r="J583" s="14" t="s">
        <v>103</v>
      </c>
      <c r="K583" s="15" t="s">
        <v>1596</v>
      </c>
      <c r="L583" s="15" t="s">
        <v>1599</v>
      </c>
      <c r="M583" s="30">
        <v>120000</v>
      </c>
      <c r="N583" s="16">
        <v>120000</v>
      </c>
      <c r="O583" s="16">
        <v>145500</v>
      </c>
      <c r="P583" s="77">
        <f t="shared" si="215"/>
        <v>1</v>
      </c>
      <c r="Q583" s="17">
        <v>6.9444444444444441E-3</v>
      </c>
      <c r="R583" s="17">
        <v>2.0833333333333332E-2</v>
      </c>
      <c r="S583" s="42" t="s">
        <v>1598</v>
      </c>
      <c r="T583" s="242" t="s">
        <v>26</v>
      </c>
      <c r="U583" s="10" t="str">
        <f t="shared" ref="U583:U594" si="228">+LEFT(T583,1)</f>
        <v>C</v>
      </c>
      <c r="V583" s="11" t="str">
        <f>VLOOKUP(T583,Codes!A$9:B$52,2,FALSE)</f>
        <v>Conditionnement inadapté</v>
      </c>
      <c r="W583" s="11"/>
      <c r="X583" s="11"/>
      <c r="Y583" s="11"/>
      <c r="Z583" s="11"/>
      <c r="AA583" s="81">
        <v>1</v>
      </c>
      <c r="AB583" s="37" t="str">
        <f t="shared" ref="AB583" si="229">IF((AA583)&lt;=2,"faible","fort")</f>
        <v>faible</v>
      </c>
      <c r="AC583" s="37" t="str">
        <f t="shared" si="176"/>
        <v>faible</v>
      </c>
      <c r="AD583" s="37" t="str">
        <f t="shared" ref="AD583" si="230">IF(AND(AB583="Faible",AC583="Faible"),"Faible",IF(AND(AB583="Faible",AC583="Faible"),"Fort",IF(AND(AB583="Faible",AC583="Fort"),"Faible",IF(AND(AB583="Faible",AC583="Fort"),"Fort",IF(AND(AB583="Fort",AC583="Faible"),"Fort",IF(AND(AB583="Fort",AC583="Faible"),"Fort",IF(AND(AB583="Fort",AC583="Fort"),"Fort","Fort")))))))</f>
        <v>Faible</v>
      </c>
      <c r="AE583" s="98" t="str">
        <f t="shared" ref="AE583:AE586" si="231">IF(AD583="Faible", "2", IF(AD583="Fort","5"))</f>
        <v>2</v>
      </c>
      <c r="AF583" s="261">
        <f t="shared" si="226"/>
        <v>1</v>
      </c>
      <c r="AG583" s="250" t="str">
        <f t="shared" si="219"/>
        <v>20161058083C8</v>
      </c>
      <c r="AH583" s="38" t="str">
        <f t="shared" si="184"/>
        <v/>
      </c>
      <c r="AI583" s="43"/>
      <c r="AJ583" s="18">
        <v>42559</v>
      </c>
      <c r="AK583" s="175" t="s">
        <v>1595</v>
      </c>
      <c r="AL583" s="18"/>
      <c r="AM583" s="115" t="str">
        <f t="shared" si="185"/>
        <v/>
      </c>
      <c r="AN583" s="115" t="str">
        <f t="shared" si="179"/>
        <v xml:space="preserve"> N </v>
      </c>
      <c r="AP583" s="31" t="e">
        <f>COUNTIF(#REF!,FALSE)</f>
        <v>#REF!</v>
      </c>
      <c r="AQ583">
        <f t="shared" si="227"/>
        <v>1</v>
      </c>
    </row>
    <row r="584" spans="1:43" ht="56.25">
      <c r="A584" s="13">
        <v>149</v>
      </c>
      <c r="B584" s="6">
        <v>42559</v>
      </c>
      <c r="C584" s="7">
        <f t="shared" si="220"/>
        <v>7</v>
      </c>
      <c r="D584" s="7">
        <f t="shared" si="221"/>
        <v>2016</v>
      </c>
      <c r="E584" s="92">
        <v>1112496</v>
      </c>
      <c r="F584" s="27">
        <v>44110</v>
      </c>
      <c r="G584" s="94">
        <v>160415</v>
      </c>
      <c r="H584" s="15" t="s">
        <v>1138</v>
      </c>
      <c r="I584" s="15" t="s">
        <v>1600</v>
      </c>
      <c r="J584" s="14" t="s">
        <v>90</v>
      </c>
      <c r="K584" s="15" t="s">
        <v>572</v>
      </c>
      <c r="L584" s="15" t="s">
        <v>1601</v>
      </c>
      <c r="M584" s="30">
        <v>750</v>
      </c>
      <c r="N584" s="16">
        <v>250500</v>
      </c>
      <c r="O584" s="16">
        <v>62500</v>
      </c>
      <c r="P584" s="77">
        <f t="shared" si="215"/>
        <v>0.29940119760479039</v>
      </c>
      <c r="Q584" s="17">
        <v>1.0416666666666666E-2</v>
      </c>
      <c r="R584" s="17">
        <v>2.0833333333333332E-2</v>
      </c>
      <c r="S584" s="42" t="s">
        <v>1602</v>
      </c>
      <c r="T584" s="242" t="s">
        <v>25</v>
      </c>
      <c r="U584" s="10" t="str">
        <f t="shared" si="228"/>
        <v>C</v>
      </c>
      <c r="V584" s="11" t="str">
        <f>VLOOKUP(T584,Codes!A$9:B$52,2,FALSE)</f>
        <v>Mauvaise impression sur le produit</v>
      </c>
      <c r="W584" s="11"/>
      <c r="X584" s="11"/>
      <c r="Y584" s="11"/>
      <c r="Z584" s="11"/>
      <c r="AA584" s="81">
        <v>1</v>
      </c>
      <c r="AB584" s="37" t="str">
        <f t="shared" ref="AB584" si="232">IF((AA584)&lt;=2,"faible","fort")</f>
        <v>faible</v>
      </c>
      <c r="AC584" s="37" t="str">
        <f t="shared" si="176"/>
        <v>faible</v>
      </c>
      <c r="AD584" s="37" t="str">
        <f t="shared" ref="AD584" si="233">IF(AND(AB584="Faible",AC584="Faible"),"Faible",IF(AND(AB584="Faible",AC584="Faible"),"Fort",IF(AND(AB584="Faible",AC584="Fort"),"Faible",IF(AND(AB584="Faible",AC584="Fort"),"Fort",IF(AND(AB584="Fort",AC584="Faible"),"Fort",IF(AND(AB584="Fort",AC584="Faible"),"Fort",IF(AND(AB584="Fort",AC584="Fort"),"Fort","Fort")))))))</f>
        <v>Faible</v>
      </c>
      <c r="AE584" s="98" t="str">
        <f t="shared" si="231"/>
        <v>2</v>
      </c>
      <c r="AF584" s="261">
        <f t="shared" si="226"/>
        <v>1</v>
      </c>
      <c r="AG584" s="250" t="str">
        <f t="shared" si="219"/>
        <v>20161112496C9</v>
      </c>
      <c r="AH584" s="38" t="str">
        <f t="shared" si="184"/>
        <v>Action cloturée</v>
      </c>
      <c r="AI584" s="43"/>
      <c r="AJ584" s="18">
        <v>42560</v>
      </c>
      <c r="AK584" s="164" t="s">
        <v>1703</v>
      </c>
      <c r="AL584" s="18">
        <v>42560</v>
      </c>
      <c r="AM584" s="115">
        <f t="shared" si="185"/>
        <v>1</v>
      </c>
      <c r="AN584" s="115" t="str">
        <f t="shared" si="179"/>
        <v xml:space="preserve"> N </v>
      </c>
      <c r="AP584" s="31" t="e">
        <f>COUNTIF(#REF!,FALSE)</f>
        <v>#REF!</v>
      </c>
      <c r="AQ584">
        <f t="shared" si="227"/>
        <v>1</v>
      </c>
    </row>
    <row r="585" spans="1:43" ht="100.9" customHeight="1">
      <c r="A585" s="13">
        <v>150</v>
      </c>
      <c r="B585" s="6">
        <v>42562</v>
      </c>
      <c r="C585" s="7">
        <f t="shared" si="220"/>
        <v>7</v>
      </c>
      <c r="D585" s="7">
        <f t="shared" si="221"/>
        <v>2016</v>
      </c>
      <c r="E585" s="92">
        <v>1360922</v>
      </c>
      <c r="F585" s="27">
        <v>44273</v>
      </c>
      <c r="G585" s="94">
        <v>160415</v>
      </c>
      <c r="H585" s="15" t="s">
        <v>94</v>
      </c>
      <c r="I585" s="15" t="s">
        <v>23</v>
      </c>
      <c r="J585" s="14" t="s">
        <v>90</v>
      </c>
      <c r="K585" s="15" t="s">
        <v>572</v>
      </c>
      <c r="L585" s="15" t="s">
        <v>1603</v>
      </c>
      <c r="M585" s="30">
        <v>2300</v>
      </c>
      <c r="N585" s="16">
        <v>178500</v>
      </c>
      <c r="O585" s="16">
        <v>123500</v>
      </c>
      <c r="P585" s="77">
        <f t="shared" si="215"/>
        <v>1.2885154061624651</v>
      </c>
      <c r="Q585" s="17">
        <v>6.25E-2</v>
      </c>
      <c r="R585" s="17">
        <v>1</v>
      </c>
      <c r="S585" s="42" t="s">
        <v>1604</v>
      </c>
      <c r="T585" s="242" t="s">
        <v>45</v>
      </c>
      <c r="U585" s="10" t="str">
        <f t="shared" si="228"/>
        <v>B</v>
      </c>
      <c r="V585" s="11" t="str">
        <f>VLOOKUP(T585,Codes!A$9:B$52,2,FALSE)</f>
        <v>Déformation lors du passage sur machine.</v>
      </c>
      <c r="W585" s="11"/>
      <c r="X585" s="11"/>
      <c r="Y585" s="11"/>
      <c r="Z585" s="11"/>
      <c r="AA585" s="81">
        <v>1</v>
      </c>
      <c r="AB585" s="37" t="str">
        <f t="shared" ref="AB585" si="234">IF((AA585)&lt;=2,"faible","fort")</f>
        <v>faible</v>
      </c>
      <c r="AC585" s="37" t="str">
        <f t="shared" si="176"/>
        <v>faible</v>
      </c>
      <c r="AD585" s="37" t="str">
        <f t="shared" ref="AD585" si="235">IF(AND(AB585="Faible",AC585="Faible"),"Faible",IF(AND(AB585="Faible",AC585="Faible"),"Fort",IF(AND(AB585="Faible",AC585="Fort"),"Faible",IF(AND(AB585="Faible",AC585="Fort"),"Fort",IF(AND(AB585="Fort",AC585="Faible"),"Fort",IF(AND(AB585="Fort",AC585="Faible"),"Fort",IF(AND(AB585="Fort",AC585="Fort"),"Fort","Fort")))))))</f>
        <v>Faible</v>
      </c>
      <c r="AE585" s="98" t="str">
        <f t="shared" si="231"/>
        <v>2</v>
      </c>
      <c r="AF585" s="261">
        <f t="shared" si="226"/>
        <v>1</v>
      </c>
      <c r="AG585" s="250" t="str">
        <f t="shared" si="219"/>
        <v>20161360922B5</v>
      </c>
      <c r="AH585" s="38"/>
      <c r="AI585" s="43"/>
      <c r="AJ585" s="18">
        <v>42559</v>
      </c>
      <c r="AK585" s="175" t="s">
        <v>1705</v>
      </c>
      <c r="AL585" s="18"/>
      <c r="AM585" s="115" t="str">
        <f t="shared" si="185"/>
        <v/>
      </c>
      <c r="AN585" s="115" t="str">
        <f t="shared" si="179"/>
        <v xml:space="preserve"> N </v>
      </c>
      <c r="AP585" s="31" t="e">
        <f>COUNTIF(#REF!,FALSE)</f>
        <v>#REF!</v>
      </c>
      <c r="AQ585">
        <f t="shared" si="227"/>
        <v>1</v>
      </c>
    </row>
    <row r="586" spans="1:43" ht="60" customHeight="1">
      <c r="A586" s="13">
        <v>151</v>
      </c>
      <c r="B586" s="6">
        <v>42569</v>
      </c>
      <c r="C586" s="7">
        <f t="shared" si="220"/>
        <v>7</v>
      </c>
      <c r="D586" s="7">
        <f t="shared" si="221"/>
        <v>2016</v>
      </c>
      <c r="E586" s="92">
        <v>1181390</v>
      </c>
      <c r="F586" s="27">
        <v>20577</v>
      </c>
      <c r="G586" s="94">
        <v>120927</v>
      </c>
      <c r="H586" s="15" t="s">
        <v>1647</v>
      </c>
      <c r="I586" s="15" t="s">
        <v>689</v>
      </c>
      <c r="J586" s="14" t="s">
        <v>90</v>
      </c>
      <c r="K586" s="15" t="s">
        <v>98</v>
      </c>
      <c r="L586" s="15" t="s">
        <v>1605</v>
      </c>
      <c r="M586" s="30">
        <v>1000</v>
      </c>
      <c r="N586" s="16">
        <v>20000</v>
      </c>
      <c r="O586" s="16">
        <v>14000</v>
      </c>
      <c r="P586" s="77">
        <f t="shared" si="215"/>
        <v>5</v>
      </c>
      <c r="Q586" s="17" t="s">
        <v>1606</v>
      </c>
      <c r="R586" s="17">
        <v>4.1666666666666664E-2</v>
      </c>
      <c r="S586" s="42" t="s">
        <v>1607</v>
      </c>
      <c r="T586" s="242" t="s">
        <v>22</v>
      </c>
      <c r="U586" s="10" t="str">
        <f t="shared" si="228"/>
        <v>C</v>
      </c>
      <c r="V586" s="11" t="str">
        <f>VLOOKUP(T586,Codes!A$9:B$52,2,FALSE)</f>
        <v xml:space="preserve">Absence ou manque de colle sur le produit </v>
      </c>
      <c r="W586" s="11"/>
      <c r="X586" s="11"/>
      <c r="Y586" s="11"/>
      <c r="Z586" s="11"/>
      <c r="AA586" s="81">
        <v>1</v>
      </c>
      <c r="AB586" s="37" t="str">
        <f t="shared" ref="AB586" si="236">IF((AA586)&lt;=2,"faible","fort")</f>
        <v>faible</v>
      </c>
      <c r="AC586" s="37" t="str">
        <f t="shared" si="176"/>
        <v>fort</v>
      </c>
      <c r="AD586" s="37" t="str">
        <f t="shared" ref="AD586" si="237">IF(AND(AB586="Faible",AC586="Faible"),"Faible",IF(AND(AB586="Faible",AC586="Faible"),"Fort",IF(AND(AB586="Faible",AC586="Fort"),"Faible",IF(AND(AB586="Faible",AC586="Fort"),"Fort",IF(AND(AB586="Fort",AC586="Faible"),"Fort",IF(AND(AB586="Fort",AC586="Faible"),"Fort",IF(AND(AB586="Fort",AC586="Fort"),"Fort","Fort")))))))</f>
        <v>Faible</v>
      </c>
      <c r="AE586" s="98" t="str">
        <f t="shared" si="231"/>
        <v>2</v>
      </c>
      <c r="AF586" s="261">
        <f t="shared" si="226"/>
        <v>1</v>
      </c>
      <c r="AG586" s="250" t="str">
        <f t="shared" si="219"/>
        <v>20161181390C4</v>
      </c>
      <c r="AH586" s="38" t="str">
        <f>IF(AL586&lt;&gt;0,"Action cloturée",IF(AND(J586="HMO",AD586="Faible"),"",IF(AND(J586="HMO",AD586="Fort"),"Informer immédiatement le client pour connaitre la marche à suivre",IF(AND(J586="MO",AD586="Faible"),"",IF(AND(J586="MO",AD586="Fort"),"Tri par agence d'intérim et/ou fournisseur et FDNQ","")))))</f>
        <v>Action cloturée</v>
      </c>
      <c r="AI586" s="43"/>
      <c r="AJ586" s="18">
        <v>42569</v>
      </c>
      <c r="AK586" s="175" t="s">
        <v>1608</v>
      </c>
      <c r="AL586" s="18">
        <v>42569</v>
      </c>
      <c r="AM586" s="115">
        <f t="shared" si="185"/>
        <v>1</v>
      </c>
      <c r="AN586" s="115" t="str">
        <f t="shared" si="179"/>
        <v xml:space="preserve"> M </v>
      </c>
      <c r="AP586" s="31" t="e">
        <f>COUNTIF(#REF!,FALSE)</f>
        <v>#REF!</v>
      </c>
      <c r="AQ586">
        <f t="shared" si="227"/>
        <v>1</v>
      </c>
    </row>
    <row r="587" spans="1:43" ht="157.15" customHeight="1">
      <c r="A587" s="13">
        <v>152</v>
      </c>
      <c r="B587" s="6">
        <v>42564</v>
      </c>
      <c r="C587" s="7">
        <f t="shared" si="220"/>
        <v>7</v>
      </c>
      <c r="D587" s="7">
        <f t="shared" si="221"/>
        <v>2016</v>
      </c>
      <c r="E587" s="92">
        <v>1181386</v>
      </c>
      <c r="F587" s="27">
        <v>10150</v>
      </c>
      <c r="G587" s="94">
        <v>150716</v>
      </c>
      <c r="H587" s="15" t="s">
        <v>1138</v>
      </c>
      <c r="I587" s="15" t="s">
        <v>689</v>
      </c>
      <c r="J587" s="14" t="s">
        <v>90</v>
      </c>
      <c r="K587" s="15" t="s">
        <v>572</v>
      </c>
      <c r="L587" s="15" t="s">
        <v>1609</v>
      </c>
      <c r="M587" s="30">
        <v>18000</v>
      </c>
      <c r="N587" s="16">
        <v>501000</v>
      </c>
      <c r="O587" s="16">
        <v>453000</v>
      </c>
      <c r="P587" s="77">
        <f t="shared" si="215"/>
        <v>3.5928143712574849</v>
      </c>
      <c r="Q587" s="17">
        <v>1.7361111111111112E-2</v>
      </c>
      <c r="R587" s="17">
        <v>2.0833333333333332E-2</v>
      </c>
      <c r="S587" s="42" t="s">
        <v>1636</v>
      </c>
      <c r="T587" s="242" t="s">
        <v>307</v>
      </c>
      <c r="U587" s="10" t="str">
        <f t="shared" si="228"/>
        <v>C</v>
      </c>
      <c r="V587" s="11" t="str">
        <f>VLOOKUP(T587,Codes!A$9:B$52,2,FALSE)</f>
        <v xml:space="preserve">Mauvais encollage </v>
      </c>
      <c r="W587" s="11"/>
      <c r="X587" s="11"/>
      <c r="Y587" s="11"/>
      <c r="Z587" s="11"/>
      <c r="AA587" s="81">
        <v>1</v>
      </c>
      <c r="AB587" s="37" t="str">
        <f t="shared" ref="AB587" si="238">IF((AA587)&lt;=2,"faible","fort")</f>
        <v>faible</v>
      </c>
      <c r="AC587" s="37" t="str">
        <f t="shared" si="176"/>
        <v>fort</v>
      </c>
      <c r="AD587" s="37" t="str">
        <f t="shared" ref="AD587" si="239">IF(AND(AB587="Faible",AC587="Faible"),"Faible",IF(AND(AB587="Faible",AC587="Faible"),"Fort",IF(AND(AB587="Faible",AC587="Fort"),"Faible",IF(AND(AB587="Faible",AC587="Fort"),"Fort",IF(AND(AB587="Fort",AC587="Faible"),"Fort",IF(AND(AB587="Fort",AC587="Faible"),"Fort",IF(AND(AB587="Fort",AC587="Fort"),"Fort","Fort")))))))</f>
        <v>Faible</v>
      </c>
      <c r="AE587" s="98" t="str">
        <f t="shared" ref="AE587" si="240">IF(AD587="Faible", "2", IF(AD587="Fort","5"))</f>
        <v>2</v>
      </c>
      <c r="AF587" s="261">
        <f t="shared" si="226"/>
        <v>1</v>
      </c>
      <c r="AG587" s="250" t="str">
        <f t="shared" si="219"/>
        <v>20161181386C13</v>
      </c>
      <c r="AH587" s="38" t="str">
        <f>IF(AL587&lt;&gt;0,"Action cloturée",IF(AND(J587="HMO",AD587="Faible"),"",IF(AND(J587="HMO",AD587="Fort"),"Informer immédiatement le client pour connaitre la marche à suivre",IF(AND(J587="MO",AD587="Faible"),"",IF(AND(J587="MO",AD587="Fort"),"Tri par agence d'intérim et/ou fournisseur et FDNQ","")))))</f>
        <v>Action cloturée</v>
      </c>
      <c r="AI587" s="43"/>
      <c r="AJ587" s="18">
        <v>42569</v>
      </c>
      <c r="AK587" s="175" t="s">
        <v>1691</v>
      </c>
      <c r="AL587" s="18">
        <v>42569</v>
      </c>
      <c r="AM587" s="115">
        <f t="shared" si="185"/>
        <v>4</v>
      </c>
      <c r="AN587" s="115" t="str">
        <f t="shared" si="179"/>
        <v xml:space="preserve"> P </v>
      </c>
      <c r="AP587" s="31" t="e">
        <f>COUNTIF(#REF!,FALSE)</f>
        <v>#REF!</v>
      </c>
      <c r="AQ587">
        <f t="shared" si="227"/>
        <v>1</v>
      </c>
    </row>
    <row r="588" spans="1:43" ht="75.599999999999994" customHeight="1">
      <c r="A588" s="13">
        <v>153</v>
      </c>
      <c r="B588" s="6">
        <v>42570</v>
      </c>
      <c r="C588" s="7">
        <f t="shared" si="220"/>
        <v>7</v>
      </c>
      <c r="D588" s="7">
        <f t="shared" si="221"/>
        <v>2016</v>
      </c>
      <c r="E588" s="92">
        <v>1179165</v>
      </c>
      <c r="F588" s="27">
        <v>44286</v>
      </c>
      <c r="G588" s="94">
        <v>160318</v>
      </c>
      <c r="H588" s="15" t="s">
        <v>1138</v>
      </c>
      <c r="I588" s="15" t="s">
        <v>1010</v>
      </c>
      <c r="J588" s="14" t="s">
        <v>103</v>
      </c>
      <c r="K588" s="15" t="s">
        <v>1010</v>
      </c>
      <c r="L588" s="15" t="s">
        <v>1610</v>
      </c>
      <c r="M588" s="30">
        <v>1000</v>
      </c>
      <c r="N588" s="16">
        <v>205000</v>
      </c>
      <c r="O588" s="16">
        <v>96000</v>
      </c>
      <c r="P588" s="77">
        <f t="shared" si="215"/>
        <v>0.48780487804878048</v>
      </c>
      <c r="Q588" s="17">
        <v>6.9444444444444441E-3</v>
      </c>
      <c r="R588" s="17">
        <v>2.0833333333333332E-2</v>
      </c>
      <c r="S588" s="42" t="s">
        <v>1611</v>
      </c>
      <c r="T588" s="242" t="s">
        <v>76</v>
      </c>
      <c r="U588" s="10" t="str">
        <f t="shared" si="228"/>
        <v>B</v>
      </c>
      <c r="V588" s="11" t="str">
        <f>VLOOKUP(T588,Codes!A$9:B$52,2,FALSE)</f>
        <v>Feuilles inversées dans une ramette.</v>
      </c>
      <c r="W588" s="11"/>
      <c r="X588" s="11"/>
      <c r="Y588" s="11"/>
      <c r="Z588" s="11"/>
      <c r="AA588" s="81">
        <v>1</v>
      </c>
      <c r="AB588" s="37" t="str">
        <f t="shared" ref="AB588" si="241">IF((AA588)&lt;=2,"faible","fort")</f>
        <v>faible</v>
      </c>
      <c r="AC588" s="37" t="str">
        <f t="shared" si="176"/>
        <v>faible</v>
      </c>
      <c r="AD588" s="37" t="str">
        <f t="shared" ref="AD588" si="242">IF(AND(AB588="Faible",AC588="Faible"),"Faible",IF(AND(AB588="Faible",AC588="Faible"),"Fort",IF(AND(AB588="Faible",AC588="Fort"),"Faible",IF(AND(AB588="Faible",AC588="Fort"),"Fort",IF(AND(AB588="Fort",AC588="Faible"),"Fort",IF(AND(AB588="Fort",AC588="Faible"),"Fort",IF(AND(AB588="Fort",AC588="Fort"),"Fort","Fort")))))))</f>
        <v>Faible</v>
      </c>
      <c r="AE588" s="98" t="str">
        <f t="shared" ref="AE588" si="243">IF(AD588="Faible", "2", IF(AD588="Fort","5"))</f>
        <v>2</v>
      </c>
      <c r="AF588" s="261">
        <f t="shared" si="226"/>
        <v>1</v>
      </c>
      <c r="AG588" s="250" t="str">
        <f t="shared" si="219"/>
        <v>20161179165B9</v>
      </c>
      <c r="AH588" s="38" t="str">
        <f>IF(AL588&lt;&gt;0,"Action cloturée",IF(AND(J588="HMO",AD588="Faible"),"",IF(AND(J588="HMO",AD588="Fort"),"Informer immédiatement le client pour connaitre la marche à suivre",IF(AND(J588="MO",AD588="Faible"),"",IF(AND(J588="MO",AD588="Fort"),"Tri par agence d'intérim et/ou fournisseur et FDNQ","")))))</f>
        <v>Action cloturée</v>
      </c>
      <c r="AI588" s="43"/>
      <c r="AJ588" s="18">
        <v>42570</v>
      </c>
      <c r="AK588" s="175" t="s">
        <v>1637</v>
      </c>
      <c r="AL588" s="18">
        <v>42570</v>
      </c>
      <c r="AM588" s="115">
        <f t="shared" si="185"/>
        <v>1</v>
      </c>
      <c r="AN588" s="115" t="str">
        <f t="shared" si="179"/>
        <v xml:space="preserve"> N </v>
      </c>
      <c r="AP588" s="31" t="e">
        <f>COUNTIF(#REF!,FALSE)</f>
        <v>#REF!</v>
      </c>
      <c r="AQ588">
        <f t="shared" si="227"/>
        <v>1</v>
      </c>
    </row>
    <row r="589" spans="1:43" ht="135">
      <c r="A589" s="13">
        <v>154</v>
      </c>
      <c r="B589" s="6">
        <v>42571</v>
      </c>
      <c r="C589" s="7">
        <f t="shared" si="220"/>
        <v>7</v>
      </c>
      <c r="D589" s="7">
        <f t="shared" si="221"/>
        <v>2016</v>
      </c>
      <c r="E589" s="92">
        <v>1057639</v>
      </c>
      <c r="F589" s="27">
        <v>45676</v>
      </c>
      <c r="G589" s="94">
        <v>160623</v>
      </c>
      <c r="H589" s="15" t="s">
        <v>1647</v>
      </c>
      <c r="I589" s="15" t="s">
        <v>954</v>
      </c>
      <c r="J589" s="14" t="s">
        <v>90</v>
      </c>
      <c r="K589" s="15" t="s">
        <v>134</v>
      </c>
      <c r="L589" s="15" t="s">
        <v>1613</v>
      </c>
      <c r="M589" s="30">
        <v>200</v>
      </c>
      <c r="N589" s="16">
        <v>120000</v>
      </c>
      <c r="O589" s="16">
        <v>54000</v>
      </c>
      <c r="P589" s="77">
        <f t="shared" si="215"/>
        <v>0.16666666666666666</v>
      </c>
      <c r="Q589" s="17">
        <v>2.0833333333333332E-2</v>
      </c>
      <c r="R589" s="17">
        <v>1.0416666666666666E-2</v>
      </c>
      <c r="S589" s="42" t="s">
        <v>1614</v>
      </c>
      <c r="T589" s="242" t="s">
        <v>34</v>
      </c>
      <c r="U589" s="10" t="str">
        <f t="shared" si="228"/>
        <v>B</v>
      </c>
      <c r="V589" s="11" t="str">
        <f>VLOOKUP(T589,Codes!A$9:B$52,2,FALSE)</f>
        <v>Mauvaise qualité ou position des micro-perforations</v>
      </c>
      <c r="W589" s="11"/>
      <c r="X589" s="11"/>
      <c r="Y589" s="11"/>
      <c r="Z589" s="11"/>
      <c r="AA589" s="81">
        <v>1</v>
      </c>
      <c r="AB589" s="37" t="str">
        <f t="shared" ref="AB589:AB590" si="244">IF((AA589)&lt;=2,"faible","fort")</f>
        <v>faible</v>
      </c>
      <c r="AC589" s="37" t="str">
        <f t="shared" si="176"/>
        <v>faible</v>
      </c>
      <c r="AD589" s="37" t="str">
        <f t="shared" ref="AD589:AD590" si="245">IF(AND(AB589="Faible",AC589="Faible"),"Faible",IF(AND(AB589="Faible",AC589="Faible"),"Fort",IF(AND(AB589="Faible",AC589="Fort"),"Faible",IF(AND(AB589="Faible",AC589="Fort"),"Fort",IF(AND(AB589="Fort",AC589="Faible"),"Fort",IF(AND(AB589="Fort",AC589="Faible"),"Fort",IF(AND(AB589="Fort",AC589="Fort"),"Fort","Fort")))))))</f>
        <v>Faible</v>
      </c>
      <c r="AE589" s="98" t="str">
        <f t="shared" ref="AE589:AE590" si="246">IF(AD589="Faible", "2", IF(AD589="Fort","5"))</f>
        <v>2</v>
      </c>
      <c r="AF589" s="261">
        <f t="shared" si="226"/>
        <v>7</v>
      </c>
      <c r="AG589" s="250" t="str">
        <f t="shared" si="219"/>
        <v>20161057639B3</v>
      </c>
      <c r="AH589" s="38" t="str">
        <f>IF(AL589&lt;&gt;0,"Action cloturée",IF(AND(J589="HMO",AD589="Faible"),"",IF(AND(J589="HMO",AD589="Fort"),"Informer immédiatement le client pour connaitre la marche à suivre",IF(AND(J589="MO",AD589="Faible"),"",IF(AND(J589="MO",AD589="Fort"),"Tri par agence d'intérim et/ou fournisseur et FDNQ","")))))</f>
        <v>Action cloturée</v>
      </c>
      <c r="AI589" s="43"/>
      <c r="AJ589" s="18">
        <v>42571</v>
      </c>
      <c r="AK589" s="175" t="s">
        <v>1667</v>
      </c>
      <c r="AL589" s="18">
        <v>42571</v>
      </c>
      <c r="AM589" s="115">
        <f t="shared" si="185"/>
        <v>1</v>
      </c>
      <c r="AN589" s="115" t="str">
        <f t="shared" si="179"/>
        <v xml:space="preserve"> N </v>
      </c>
      <c r="AP589" s="31" t="e">
        <f>COUNTIF(#REF!,FALSE)</f>
        <v>#REF!</v>
      </c>
      <c r="AQ589">
        <f t="shared" si="227"/>
        <v>7</v>
      </c>
    </row>
    <row r="590" spans="1:43" ht="101.45" customHeight="1">
      <c r="A590" s="13">
        <v>155</v>
      </c>
      <c r="B590" s="6">
        <v>42571</v>
      </c>
      <c r="C590" s="7">
        <f t="shared" si="220"/>
        <v>7</v>
      </c>
      <c r="D590" s="7">
        <f t="shared" si="221"/>
        <v>2016</v>
      </c>
      <c r="E590" s="36" t="s">
        <v>1616</v>
      </c>
      <c r="F590" s="27">
        <v>46061</v>
      </c>
      <c r="G590" s="94">
        <v>160720</v>
      </c>
      <c r="H590" s="15" t="s">
        <v>1143</v>
      </c>
      <c r="I590" s="15" t="s">
        <v>954</v>
      </c>
      <c r="J590" s="14" t="s">
        <v>103</v>
      </c>
      <c r="K590" s="15" t="s">
        <v>6</v>
      </c>
      <c r="L590" s="15" t="s">
        <v>1617</v>
      </c>
      <c r="M590" s="30" t="s">
        <v>1618</v>
      </c>
      <c r="N590" s="30" t="s">
        <v>1618</v>
      </c>
      <c r="O590" s="30" t="s">
        <v>1618</v>
      </c>
      <c r="P590" s="77">
        <f t="shared" si="215"/>
        <v>1</v>
      </c>
      <c r="Q590" s="17">
        <v>6.9444444444444441E-3</v>
      </c>
      <c r="R590" s="17">
        <v>1.3888888888888888E-2</v>
      </c>
      <c r="S590" s="42" t="s">
        <v>1619</v>
      </c>
      <c r="T590" s="242" t="s">
        <v>86</v>
      </c>
      <c r="U590" s="10" t="str">
        <f t="shared" si="228"/>
        <v>C</v>
      </c>
      <c r="V590" s="11" t="str">
        <f>VLOOKUP(T590,Codes!A$9:B$52,2,FALSE)</f>
        <v>Quantité livrée non conforme au document.</v>
      </c>
      <c r="W590" s="11"/>
      <c r="X590" s="11"/>
      <c r="Y590" s="11"/>
      <c r="Z590" s="11"/>
      <c r="AA590" s="81">
        <v>1</v>
      </c>
      <c r="AB590" s="37" t="str">
        <f t="shared" si="244"/>
        <v>faible</v>
      </c>
      <c r="AC590" s="37" t="str">
        <f t="shared" si="176"/>
        <v>faible</v>
      </c>
      <c r="AD590" s="37" t="str">
        <f t="shared" si="245"/>
        <v>Faible</v>
      </c>
      <c r="AE590" s="98" t="str">
        <f t="shared" si="246"/>
        <v>2</v>
      </c>
      <c r="AF590" s="261">
        <f t="shared" si="226"/>
        <v>1</v>
      </c>
      <c r="AG590" s="250" t="str">
        <f t="shared" si="219"/>
        <v>20161223100
1252368C11</v>
      </c>
      <c r="AH590" s="38"/>
      <c r="AI590" s="43"/>
      <c r="AJ590" s="18">
        <v>42572</v>
      </c>
      <c r="AK590" s="175" t="s">
        <v>1639</v>
      </c>
      <c r="AL590" s="18"/>
      <c r="AM590" s="115" t="str">
        <f t="shared" si="185"/>
        <v/>
      </c>
      <c r="AN590" s="115" t="str">
        <f t="shared" ref="AN590:AN609" si="247">IF(AND((O590&gt;=2),(O590&lt;=8)),"A",IF(AND((O590&gt;=9),(O590&lt;=15)),"B",IF(AND((O590&gt;=16),(O590&lt;=20)),"C",IF(AND((O590&gt;=21),(O590&lt;=50)),"D",IF(AND((O590&gt;=51),(O590&lt;=90)),"E",IF(AND((O590&gt;=91),(O590&lt;=150)),"F",IF(AND((O590&gt;=151),(O590&lt;=280)),"G"," ")))))))&amp;IF(AND((O590&gt;=281),(O590&lt;=500)),"H",IF(AND((O590&gt;=501),(O590&lt;=1200)),"J",IF(AND((O590&gt;=1201),(O590&lt;=3200)),"K",IF(AND((O590&gt;=3201),(O590&lt;=10000)),"L",IF(AND((O590&gt;=10001),(O590&lt;=35000)),"M",IF(AND((O590&gt;=35001),(O590&lt;=150000)),"N",IF(AND((O590&gt;=150001),(O590&lt;=500000)),"P"," ")))))))&amp;IF(AND(O590&gt;=500001),"Q"," ")</f>
        <v xml:space="preserve">  Q</v>
      </c>
      <c r="AP590" s="31" t="e">
        <f>COUNTIF(#REF!,FALSE)</f>
        <v>#REF!</v>
      </c>
      <c r="AQ590">
        <f t="shared" si="227"/>
        <v>1</v>
      </c>
    </row>
    <row r="591" spans="1:43" ht="39" customHeight="1">
      <c r="A591" s="13">
        <v>156</v>
      </c>
      <c r="B591" s="6">
        <v>42571</v>
      </c>
      <c r="C591" s="7">
        <f t="shared" si="220"/>
        <v>7</v>
      </c>
      <c r="D591" s="7">
        <f t="shared" si="221"/>
        <v>2016</v>
      </c>
      <c r="E591" s="92">
        <v>1182969</v>
      </c>
      <c r="F591" s="27">
        <v>46050</v>
      </c>
      <c r="G591" s="94">
        <v>49319</v>
      </c>
      <c r="H591" s="15" t="s">
        <v>1143</v>
      </c>
      <c r="I591" s="15" t="s">
        <v>1620</v>
      </c>
      <c r="J591" s="14" t="s">
        <v>103</v>
      </c>
      <c r="K591" s="15" t="s">
        <v>6</v>
      </c>
      <c r="L591" s="15" t="s">
        <v>1622</v>
      </c>
      <c r="M591" s="30">
        <v>100</v>
      </c>
      <c r="N591" s="16">
        <v>12000</v>
      </c>
      <c r="O591" s="16">
        <v>12000</v>
      </c>
      <c r="P591" s="77">
        <f t="shared" si="215"/>
        <v>1</v>
      </c>
      <c r="Q591" s="17">
        <v>2.0833333333333332E-2</v>
      </c>
      <c r="R591" s="17">
        <v>1.0416666666666666E-2</v>
      </c>
      <c r="S591" s="84" t="s">
        <v>1621</v>
      </c>
      <c r="T591" s="242" t="s">
        <v>32</v>
      </c>
      <c r="U591" s="10" t="str">
        <f t="shared" si="228"/>
        <v>C</v>
      </c>
      <c r="V591" s="11" t="str">
        <f>VLOOKUP(T591,Codes!A$9:B$52,2,FALSE)</f>
        <v>produit déchiré, abimé dans l'emballage.</v>
      </c>
      <c r="W591" s="11"/>
      <c r="X591" s="11"/>
      <c r="Y591" s="11"/>
      <c r="Z591" s="11"/>
      <c r="AA591" s="81">
        <v>1</v>
      </c>
      <c r="AB591" s="37" t="str">
        <f t="shared" ref="AB591" si="248">IF((AA591)&lt;=2,"faible","fort")</f>
        <v>faible</v>
      </c>
      <c r="AC591" s="37" t="str">
        <f t="shared" si="176"/>
        <v>faible</v>
      </c>
      <c r="AD591" s="37" t="str">
        <f t="shared" ref="AD591" si="249">IF(AND(AB591="Faible",AC591="Faible"),"Faible",IF(AND(AB591="Faible",AC591="Faible"),"Fort",IF(AND(AB591="Faible",AC591="Fort"),"Faible",IF(AND(AB591="Faible",AC591="Fort"),"Fort",IF(AND(AB591="Fort",AC591="Faible"),"Fort",IF(AND(AB591="Fort",AC591="Faible"),"Fort",IF(AND(AB591="Fort",AC591="Fort"),"Fort","Fort")))))))</f>
        <v>Faible</v>
      </c>
      <c r="AE591" s="98" t="str">
        <f t="shared" ref="AE591" si="250">IF(AD591="Faible", "2", IF(AD591="Fort","5"))</f>
        <v>2</v>
      </c>
      <c r="AF591" s="261">
        <f t="shared" si="226"/>
        <v>1</v>
      </c>
      <c r="AG591" s="250" t="str">
        <f t="shared" si="219"/>
        <v>20161182969C7</v>
      </c>
      <c r="AH591" s="38"/>
      <c r="AI591" s="43"/>
      <c r="AJ591" s="18">
        <v>42572</v>
      </c>
      <c r="AK591" s="175" t="s">
        <v>1639</v>
      </c>
      <c r="AL591" s="18"/>
      <c r="AM591" s="115" t="str">
        <f t="shared" si="185"/>
        <v/>
      </c>
      <c r="AN591" s="115" t="str">
        <f t="shared" si="247"/>
        <v xml:space="preserve"> M </v>
      </c>
      <c r="AP591" s="31" t="e">
        <f>COUNTIF(#REF!,FALSE)</f>
        <v>#REF!</v>
      </c>
      <c r="AQ591">
        <f t="shared" si="227"/>
        <v>1</v>
      </c>
    </row>
    <row r="592" spans="1:43" ht="39" customHeight="1">
      <c r="A592" s="13">
        <v>157</v>
      </c>
      <c r="B592" s="6">
        <v>42571</v>
      </c>
      <c r="C592" s="7">
        <f t="shared" si="220"/>
        <v>7</v>
      </c>
      <c r="D592" s="7">
        <f t="shared" si="221"/>
        <v>2016</v>
      </c>
      <c r="E592" s="92">
        <v>1181391</v>
      </c>
      <c r="F592" s="27">
        <v>44459</v>
      </c>
      <c r="G592" s="94">
        <v>160427</v>
      </c>
      <c r="H592" s="15" t="s">
        <v>1647</v>
      </c>
      <c r="I592" s="15" t="s">
        <v>689</v>
      </c>
      <c r="J592" s="14" t="s">
        <v>90</v>
      </c>
      <c r="K592" s="15" t="s">
        <v>98</v>
      </c>
      <c r="L592" s="15" t="s">
        <v>1623</v>
      </c>
      <c r="M592" s="30">
        <v>50</v>
      </c>
      <c r="N592" s="16">
        <v>430000</v>
      </c>
      <c r="O592" s="16">
        <v>570000</v>
      </c>
      <c r="P592" s="77">
        <f t="shared" si="215"/>
        <v>1.1627906976744186E-2</v>
      </c>
      <c r="Q592" s="17">
        <v>2.0833333333333332E-2</v>
      </c>
      <c r="R592" s="17">
        <v>1.0416666666666666E-2</v>
      </c>
      <c r="S592" s="42" t="s">
        <v>1624</v>
      </c>
      <c r="T592" s="242" t="s">
        <v>24</v>
      </c>
      <c r="U592" s="10" t="str">
        <f t="shared" si="228"/>
        <v>C</v>
      </c>
      <c r="V592" s="11" t="str">
        <f>VLOOKUP(T592,Codes!A$9:B$52,2,FALSE)</f>
        <v>Produit monté à l'envers ou mal monté.</v>
      </c>
      <c r="W592" s="11"/>
      <c r="X592" s="11"/>
      <c r="Y592" s="11"/>
      <c r="Z592" s="11"/>
      <c r="AA592" s="81">
        <v>1</v>
      </c>
      <c r="AB592" s="37" t="str">
        <f t="shared" ref="AB592" si="251">IF((AA592)&lt;=2,"faible","fort")</f>
        <v>faible</v>
      </c>
      <c r="AC592" s="37" t="str">
        <f t="shared" si="176"/>
        <v>faible</v>
      </c>
      <c r="AD592" s="37" t="str">
        <f t="shared" ref="AD592" si="252">IF(AND(AB592="Faible",AC592="Faible"),"Faible",IF(AND(AB592="Faible",AC592="Faible"),"Fort",IF(AND(AB592="Faible",AC592="Fort"),"Faible",IF(AND(AB592="Faible",AC592="Fort"),"Fort",IF(AND(AB592="Fort",AC592="Faible"),"Fort",IF(AND(AB592="Fort",AC592="Faible"),"Fort",IF(AND(AB592="Fort",AC592="Fort"),"Fort","Fort")))))))</f>
        <v>Faible</v>
      </c>
      <c r="AE592" s="98" t="str">
        <f t="shared" ref="AE592" si="253">IF(AD592="Faible", "2", IF(AD592="Fort","5"))</f>
        <v>2</v>
      </c>
      <c r="AF592" s="261">
        <f t="shared" si="226"/>
        <v>1</v>
      </c>
      <c r="AG592" s="250" t="str">
        <f t="shared" si="219"/>
        <v>20161181391C5</v>
      </c>
      <c r="AH592" s="38" t="str">
        <f>IF(AL592&lt;&gt;0,"Action cloturée",IF(AND(J592="HMO",AD592="Faible"),"",IF(AND(J592="HMO",AD592="Fort"),"Informer immédiatement le client pour connaitre la marche à suivre",IF(AND(J592="MO",AD592="Faible"),"",IF(AND(J592="MO",AD592="Fort"),"Tri par agence d'intérim et/ou fournisseur et FDNQ","")))))</f>
        <v>Action cloturée</v>
      </c>
      <c r="AI592" s="43"/>
      <c r="AJ592" s="18">
        <v>42572</v>
      </c>
      <c r="AK592" s="175" t="s">
        <v>1709</v>
      </c>
      <c r="AL592" s="18">
        <v>42572</v>
      </c>
      <c r="AM592" s="115">
        <f t="shared" si="185"/>
        <v>2</v>
      </c>
      <c r="AN592" s="115" t="str">
        <f t="shared" si="247"/>
        <v xml:space="preserve">  Q</v>
      </c>
      <c r="AP592" s="31" t="e">
        <f>COUNTIF(#REF!,FALSE)</f>
        <v>#REF!</v>
      </c>
      <c r="AQ592">
        <f t="shared" si="227"/>
        <v>1</v>
      </c>
    </row>
    <row r="593" spans="1:43" ht="39" customHeight="1">
      <c r="A593" s="13">
        <v>158</v>
      </c>
      <c r="B593" s="6">
        <v>42571</v>
      </c>
      <c r="C593" s="7">
        <f t="shared" ref="C593:C594" si="254">MONTH(B593)</f>
        <v>7</v>
      </c>
      <c r="D593" s="7">
        <f t="shared" ref="D593:D594" si="255">YEAR(B593)</f>
        <v>2016</v>
      </c>
      <c r="E593" s="92">
        <v>1181972</v>
      </c>
      <c r="F593" s="27">
        <v>44737</v>
      </c>
      <c r="G593" s="94">
        <v>160425</v>
      </c>
      <c r="H593" s="15" t="s">
        <v>1647</v>
      </c>
      <c r="I593" s="15" t="s">
        <v>689</v>
      </c>
      <c r="J593" s="14" t="s">
        <v>103</v>
      </c>
      <c r="K593" s="15" t="s">
        <v>1646</v>
      </c>
      <c r="L593" s="15" t="s">
        <v>1625</v>
      </c>
      <c r="M593" s="30">
        <v>100</v>
      </c>
      <c r="N593" s="16">
        <v>500000</v>
      </c>
      <c r="O593" s="16">
        <v>1274000</v>
      </c>
      <c r="P593" s="77">
        <f t="shared" si="215"/>
        <v>0.02</v>
      </c>
      <c r="Q593" s="17">
        <v>4.1666666666666664E-2</v>
      </c>
      <c r="R593" s="17">
        <v>1.0416666666666666E-2</v>
      </c>
      <c r="S593" s="42" t="s">
        <v>1627</v>
      </c>
      <c r="T593" s="242" t="s">
        <v>83</v>
      </c>
      <c r="U593" s="10" t="str">
        <f t="shared" si="228"/>
        <v>B</v>
      </c>
      <c r="V593" s="11" t="str">
        <f>VLOOKUP(T593,Codes!A$9:B$52,2,FALSE)</f>
        <v>Document imbriqués les uns dans les autres</v>
      </c>
      <c r="W593" s="11"/>
      <c r="X593" s="11"/>
      <c r="Y593" s="11"/>
      <c r="Z593" s="11"/>
      <c r="AA593" s="81">
        <v>1</v>
      </c>
      <c r="AB593" s="37" t="str">
        <f t="shared" ref="AB593" si="256">IF((AA593)&lt;=2,"faible","fort")</f>
        <v>faible</v>
      </c>
      <c r="AC593" s="37" t="str">
        <f t="shared" si="176"/>
        <v>faible</v>
      </c>
      <c r="AD593" s="37" t="str">
        <f t="shared" ref="AD593" si="257">IF(AND(AB593="Faible",AC593="Faible"),"Faible",IF(AND(AB593="Faible",AC593="Faible"),"Fort",IF(AND(AB593="Faible",AC593="Fort"),"Faible",IF(AND(AB593="Faible",AC593="Fort"),"Fort",IF(AND(AB593="Fort",AC593="Faible"),"Fort",IF(AND(AB593="Fort",AC593="Faible"),"Fort",IF(AND(AB593="Fort",AC593="Fort"),"Fort","Fort")))))))</f>
        <v>Faible</v>
      </c>
      <c r="AE593" s="98" t="str">
        <f t="shared" ref="AE593" si="258">IF(AD593="Faible", "2", IF(AD593="Fort","5"))</f>
        <v>2</v>
      </c>
      <c r="AF593" s="261">
        <f t="shared" si="226"/>
        <v>1</v>
      </c>
      <c r="AG593" s="250" t="str">
        <f t="shared" si="219"/>
        <v>20161181972B10</v>
      </c>
      <c r="AH593" s="38"/>
      <c r="AI593" s="43"/>
      <c r="AJ593" s="18">
        <v>42572</v>
      </c>
      <c r="AK593" s="175" t="s">
        <v>1639</v>
      </c>
      <c r="AL593" s="18"/>
      <c r="AM593" s="115" t="str">
        <f t="shared" ref="AM593:AM656" si="259">IF(AL593&lt;&gt;0,NETWORKDAYS(B593,AL593),"")</f>
        <v/>
      </c>
      <c r="AN593" s="115" t="str">
        <f t="shared" si="247"/>
        <v xml:space="preserve">  Q</v>
      </c>
      <c r="AP593" s="31" t="e">
        <f>COUNTIF(#REF!,FALSE)</f>
        <v>#REF!</v>
      </c>
      <c r="AQ593">
        <f t="shared" si="227"/>
        <v>1</v>
      </c>
    </row>
    <row r="594" spans="1:43" ht="39" customHeight="1">
      <c r="A594" s="13">
        <v>159</v>
      </c>
      <c r="B594" s="6">
        <v>42573</v>
      </c>
      <c r="C594" s="7">
        <f t="shared" si="254"/>
        <v>7</v>
      </c>
      <c r="D594" s="7">
        <f t="shared" si="255"/>
        <v>2016</v>
      </c>
      <c r="E594" s="92">
        <v>1057717</v>
      </c>
      <c r="F594" s="27">
        <v>46085</v>
      </c>
      <c r="G594" s="94">
        <v>49388</v>
      </c>
      <c r="H594" s="15" t="s">
        <v>1143</v>
      </c>
      <c r="I594" s="15" t="s">
        <v>1629</v>
      </c>
      <c r="J594" s="14" t="s">
        <v>103</v>
      </c>
      <c r="K594" s="15" t="s">
        <v>1133</v>
      </c>
      <c r="L594" s="15" t="s">
        <v>1630</v>
      </c>
      <c r="M594" s="30">
        <v>101250</v>
      </c>
      <c r="N594" s="30">
        <v>101250</v>
      </c>
      <c r="O594" s="30">
        <v>101250</v>
      </c>
      <c r="P594" s="77">
        <f t="shared" si="215"/>
        <v>1</v>
      </c>
      <c r="Q594" s="17">
        <v>1.0416666666666666E-2</v>
      </c>
      <c r="R594" s="17">
        <v>6.9444444444444441E-3</v>
      </c>
      <c r="S594" s="42" t="s">
        <v>1631</v>
      </c>
      <c r="T594" s="242" t="s">
        <v>598</v>
      </c>
      <c r="U594" s="10" t="str">
        <f t="shared" si="228"/>
        <v>C</v>
      </c>
      <c r="V594" s="11" t="str">
        <f>VLOOKUP(T594,Codes!A$9:B$52,2,FALSE)</f>
        <v>Mauvaise ou manque d'information sur la livraison</v>
      </c>
      <c r="W594" s="11"/>
      <c r="X594" s="11"/>
      <c r="Y594" s="11"/>
      <c r="Z594" s="11"/>
      <c r="AA594" s="81">
        <v>1</v>
      </c>
      <c r="AB594" s="37" t="str">
        <f t="shared" ref="AB594" si="260">IF((AA594)&lt;=2,"faible","fort")</f>
        <v>faible</v>
      </c>
      <c r="AC594" s="37" t="str">
        <f t="shared" si="176"/>
        <v>faible</v>
      </c>
      <c r="AD594" s="37" t="str">
        <f t="shared" ref="AD594" si="261">IF(AND(AB594="Faible",AC594="Faible"),"Faible",IF(AND(AB594="Faible",AC594="Faible"),"Fort",IF(AND(AB594="Faible",AC594="Fort"),"Faible",IF(AND(AB594="Faible",AC594="Fort"),"Fort",IF(AND(AB594="Fort",AC594="Faible"),"Fort",IF(AND(AB594="Fort",AC594="Faible"),"Fort",IF(AND(AB594="Fort",AC594="Fort"),"Fort","Fort")))))))</f>
        <v>Faible</v>
      </c>
      <c r="AE594" s="98" t="str">
        <f t="shared" ref="AE594" si="262">IF(AD594="Faible", "2", IF(AD594="Fort","5"))</f>
        <v>2</v>
      </c>
      <c r="AF594" s="261">
        <f t="shared" si="226"/>
        <v>1</v>
      </c>
      <c r="AG594" s="250" t="str">
        <f t="shared" si="219"/>
        <v>20161057717C14</v>
      </c>
      <c r="AH594" s="38"/>
      <c r="AI594" s="43"/>
      <c r="AJ594" s="18">
        <v>42572</v>
      </c>
      <c r="AK594" s="175" t="s">
        <v>1639</v>
      </c>
      <c r="AL594" s="18"/>
      <c r="AM594" s="115" t="str">
        <f t="shared" si="259"/>
        <v/>
      </c>
      <c r="AN594" s="115" t="str">
        <f t="shared" si="247"/>
        <v xml:space="preserve"> N </v>
      </c>
      <c r="AP594" s="31" t="e">
        <f>COUNTIF(#REF!,FALSE)</f>
        <v>#REF!</v>
      </c>
      <c r="AQ594">
        <f t="shared" si="227"/>
        <v>1</v>
      </c>
    </row>
    <row r="595" spans="1:43" ht="39" customHeight="1">
      <c r="A595" s="13">
        <v>160</v>
      </c>
      <c r="B595" s="6">
        <v>42571</v>
      </c>
      <c r="C595" s="7">
        <f t="shared" ref="C595:C606" si="263">MONTH(B595)</f>
        <v>7</v>
      </c>
      <c r="D595" s="7">
        <f t="shared" ref="D595:D606" si="264">YEAR(B595)</f>
        <v>2016</v>
      </c>
      <c r="E595" s="92">
        <v>1058702</v>
      </c>
      <c r="F595" s="27">
        <v>45656</v>
      </c>
      <c r="G595" s="94">
        <v>160622</v>
      </c>
      <c r="H595" s="15" t="s">
        <v>1647</v>
      </c>
      <c r="I595" s="15" t="s">
        <v>23</v>
      </c>
      <c r="J595" s="14" t="s">
        <v>103</v>
      </c>
      <c r="K595" s="15" t="s">
        <v>1632</v>
      </c>
      <c r="L595" s="15" t="s">
        <v>1633</v>
      </c>
      <c r="M595" s="30">
        <v>23</v>
      </c>
      <c r="N595" s="16">
        <v>13000</v>
      </c>
      <c r="O595" s="16">
        <v>12400</v>
      </c>
      <c r="P595" s="77">
        <f t="shared" si="215"/>
        <v>0.17692307692307693</v>
      </c>
      <c r="Q595" s="17">
        <v>1.3888888888888888E-2</v>
      </c>
      <c r="R595" s="17">
        <v>1.0416666666666666E-2</v>
      </c>
      <c r="S595" s="42" t="s">
        <v>1634</v>
      </c>
      <c r="T595" s="242" t="s">
        <v>33</v>
      </c>
      <c r="U595" s="10" t="str">
        <f t="shared" ref="U595:U606" si="265">+LEFT(T595,1)</f>
        <v>A</v>
      </c>
      <c r="V595" s="11" t="str">
        <f>VLOOKUP(T595,Codes!A$9:B$52,2,FALSE)</f>
        <v>Mauvaise dépose du complexe etiquette.</v>
      </c>
      <c r="W595" s="11"/>
      <c r="X595" s="11"/>
      <c r="Y595" s="11"/>
      <c r="Z595" s="11"/>
      <c r="AA595" s="81">
        <v>1</v>
      </c>
      <c r="AB595" s="37" t="str">
        <f t="shared" ref="AB595:AB598" si="266">IF((AA595)&lt;=2,"faible","fort")</f>
        <v>faible</v>
      </c>
      <c r="AC595" s="37" t="str">
        <f t="shared" si="176"/>
        <v>faible</v>
      </c>
      <c r="AD595" s="37" t="str">
        <f t="shared" ref="AD595:AD598" si="267">IF(AND(AB595="Faible",AC595="Faible"),"Faible",IF(AND(AB595="Faible",AC595="Faible"),"Fort",IF(AND(AB595="Faible",AC595="Fort"),"Faible",IF(AND(AB595="Faible",AC595="Fort"),"Fort",IF(AND(AB595="Fort",AC595="Faible"),"Fort",IF(AND(AB595="Fort",AC595="Faible"),"Fort",IF(AND(AB595="Fort",AC595="Fort"),"Fort","Fort")))))))</f>
        <v>Faible</v>
      </c>
      <c r="AE595" s="98" t="str">
        <f t="shared" ref="AE595:AE598" si="268">IF(AD595="Faible", "2", IF(AD595="Fort","5"))</f>
        <v>2</v>
      </c>
      <c r="AF595" s="261">
        <f t="shared" si="226"/>
        <v>1</v>
      </c>
      <c r="AG595" s="250" t="str">
        <f t="shared" si="219"/>
        <v>20161058702A7</v>
      </c>
      <c r="AH595" s="38"/>
      <c r="AI595" s="43"/>
      <c r="AJ595" s="18">
        <v>42572</v>
      </c>
      <c r="AK595" s="175" t="s">
        <v>1639</v>
      </c>
      <c r="AL595" s="18"/>
      <c r="AM595" s="115" t="str">
        <f t="shared" si="259"/>
        <v/>
      </c>
      <c r="AN595" s="115" t="str">
        <f t="shared" si="247"/>
        <v xml:space="preserve"> M </v>
      </c>
      <c r="AP595" s="31" t="e">
        <f>COUNTIF(#REF!,FALSE)</f>
        <v>#REF!</v>
      </c>
      <c r="AQ595">
        <f t="shared" si="227"/>
        <v>1</v>
      </c>
    </row>
    <row r="596" spans="1:43" ht="54.6" customHeight="1">
      <c r="A596" s="13">
        <v>161</v>
      </c>
      <c r="B596" s="6">
        <v>42590</v>
      </c>
      <c r="C596" s="7">
        <f t="shared" si="263"/>
        <v>8</v>
      </c>
      <c r="D596" s="7">
        <f t="shared" si="264"/>
        <v>2016</v>
      </c>
      <c r="E596" s="92">
        <v>1391862</v>
      </c>
      <c r="F596" s="27"/>
      <c r="G596" s="94" t="s">
        <v>279</v>
      </c>
      <c r="H596" s="15" t="s">
        <v>46</v>
      </c>
      <c r="I596" s="15" t="s">
        <v>689</v>
      </c>
      <c r="J596" s="14" t="s">
        <v>90</v>
      </c>
      <c r="K596" s="15" t="s">
        <v>1484</v>
      </c>
      <c r="L596" s="15" t="s">
        <v>1485</v>
      </c>
      <c r="M596" s="30">
        <v>10</v>
      </c>
      <c r="N596" s="30">
        <v>500000</v>
      </c>
      <c r="O596" s="30">
        <v>932677</v>
      </c>
      <c r="P596" s="77">
        <f t="shared" si="215"/>
        <v>2E-3</v>
      </c>
      <c r="Q596" s="17">
        <v>1.3888888888888888E-2</v>
      </c>
      <c r="R596" s="17">
        <v>1.3888888888888888E-2</v>
      </c>
      <c r="S596" s="42" t="s">
        <v>1638</v>
      </c>
      <c r="T596" s="242" t="s">
        <v>123</v>
      </c>
      <c r="U596" s="10" t="str">
        <f t="shared" si="265"/>
        <v>A</v>
      </c>
      <c r="V596" s="11" t="str">
        <f>VLOOKUP(T596,Codes!A$9:B$52,2,FALSE)</f>
        <v>Défaut carte visuel.</v>
      </c>
      <c r="W596" s="11"/>
      <c r="X596" s="11"/>
      <c r="Y596" s="11"/>
      <c r="Z596" s="11"/>
      <c r="AA596" s="81">
        <v>1</v>
      </c>
      <c r="AB596" s="37" t="str">
        <f t="shared" si="266"/>
        <v>faible</v>
      </c>
      <c r="AC596" s="37" t="str">
        <f t="shared" si="176"/>
        <v>faible</v>
      </c>
      <c r="AD596" s="37" t="str">
        <f t="shared" si="267"/>
        <v>Faible</v>
      </c>
      <c r="AE596" s="98" t="str">
        <f t="shared" si="268"/>
        <v>2</v>
      </c>
      <c r="AF596" s="261">
        <f t="shared" si="226"/>
        <v>2</v>
      </c>
      <c r="AG596" s="250" t="str">
        <f t="shared" si="219"/>
        <v>20161391862A10</v>
      </c>
      <c r="AH596" s="38" t="str">
        <f t="shared" ref="AH596:AH606" si="269">IF(AL596&lt;&gt;0,"Action cloturée",IF(AND(J596="HMO",AD596="Faible"),"",IF(AND(J596="HMO",AD596="Fort"),"Informer immédiatement le client pour connaitre la marche à suivre",IF(AND(J596="MO",AD596="Faible"),"",IF(AND(J596="MO",AD596="Fort"),"Tri par agence d'intérim et/ou fournisseur et FDNQ","")))))</f>
        <v>Action cloturée</v>
      </c>
      <c r="AI596" s="43" t="s">
        <v>1556</v>
      </c>
      <c r="AJ596" s="18">
        <v>42592</v>
      </c>
      <c r="AK596" s="171" t="s">
        <v>1666</v>
      </c>
      <c r="AL596" s="18">
        <v>42607</v>
      </c>
      <c r="AM596" s="115">
        <f t="shared" si="259"/>
        <v>14</v>
      </c>
      <c r="AN596" s="115" t="str">
        <f t="shared" si="247"/>
        <v xml:space="preserve">  Q</v>
      </c>
      <c r="AP596" s="31" t="e">
        <f>COUNTIF(#REF!,FALSE)</f>
        <v>#REF!</v>
      </c>
      <c r="AQ596">
        <f t="shared" si="227"/>
        <v>2</v>
      </c>
    </row>
    <row r="597" spans="1:43" ht="93.75" customHeight="1">
      <c r="A597" s="13">
        <v>162</v>
      </c>
      <c r="B597" s="6">
        <v>42592</v>
      </c>
      <c r="C597" s="7">
        <f t="shared" si="263"/>
        <v>8</v>
      </c>
      <c r="D597" s="7">
        <f t="shared" si="264"/>
        <v>2016</v>
      </c>
      <c r="E597" s="92">
        <v>1253558</v>
      </c>
      <c r="F597" s="27">
        <v>46351</v>
      </c>
      <c r="G597" s="94">
        <v>160810</v>
      </c>
      <c r="H597" s="15" t="s">
        <v>1143</v>
      </c>
      <c r="I597" s="15" t="s">
        <v>158</v>
      </c>
      <c r="J597" s="14" t="s">
        <v>103</v>
      </c>
      <c r="K597" s="15" t="s">
        <v>159</v>
      </c>
      <c r="L597" s="15" t="s">
        <v>1640</v>
      </c>
      <c r="M597" s="30">
        <v>196</v>
      </c>
      <c r="N597" s="30">
        <v>196</v>
      </c>
      <c r="O597" s="30">
        <v>196</v>
      </c>
      <c r="P597" s="77">
        <f t="shared" si="215"/>
        <v>1</v>
      </c>
      <c r="Q597" s="17">
        <v>1.3888888888888888E-2</v>
      </c>
      <c r="R597" s="17">
        <v>6.9444444444444441E-3</v>
      </c>
      <c r="S597" s="42" t="s">
        <v>1641</v>
      </c>
      <c r="T597" s="242" t="s">
        <v>86</v>
      </c>
      <c r="U597" s="10" t="str">
        <f t="shared" si="265"/>
        <v>C</v>
      </c>
      <c r="V597" s="11" t="str">
        <f>VLOOKUP(T597,Codes!A$9:B$52,2,FALSE)</f>
        <v>Quantité livrée non conforme au document.</v>
      </c>
      <c r="W597" s="11"/>
      <c r="X597" s="11"/>
      <c r="Y597" s="11"/>
      <c r="Z597" s="11"/>
      <c r="AA597" s="81">
        <v>1</v>
      </c>
      <c r="AB597" s="37" t="str">
        <f t="shared" si="266"/>
        <v>faible</v>
      </c>
      <c r="AC597" s="37" t="str">
        <f t="shared" si="176"/>
        <v>faible</v>
      </c>
      <c r="AD597" s="37" t="str">
        <f t="shared" si="267"/>
        <v>Faible</v>
      </c>
      <c r="AE597" s="98" t="str">
        <f t="shared" si="268"/>
        <v>2</v>
      </c>
      <c r="AF597" s="261">
        <f t="shared" si="226"/>
        <v>1</v>
      </c>
      <c r="AG597" s="250" t="str">
        <f t="shared" si="219"/>
        <v>20161253558C11</v>
      </c>
      <c r="AH597" s="38" t="str">
        <f t="shared" si="269"/>
        <v/>
      </c>
      <c r="AI597" s="43"/>
      <c r="AJ597" s="18">
        <v>42592</v>
      </c>
      <c r="AK597" s="194"/>
      <c r="AL597" s="18"/>
      <c r="AM597" s="115" t="str">
        <f t="shared" si="259"/>
        <v/>
      </c>
      <c r="AN597" s="115" t="str">
        <f t="shared" si="247"/>
        <v xml:space="preserve">G  </v>
      </c>
      <c r="AP597" s="31" t="e">
        <f>COUNTIF(#REF!,FALSE)</f>
        <v>#REF!</v>
      </c>
      <c r="AQ597">
        <f t="shared" si="227"/>
        <v>1</v>
      </c>
    </row>
    <row r="598" spans="1:43" ht="39" customHeight="1">
      <c r="A598" s="13">
        <v>163</v>
      </c>
      <c r="B598" s="6">
        <v>42594</v>
      </c>
      <c r="C598" s="7">
        <f t="shared" si="263"/>
        <v>8</v>
      </c>
      <c r="D598" s="7">
        <f t="shared" si="264"/>
        <v>2016</v>
      </c>
      <c r="E598" s="92">
        <v>112496</v>
      </c>
      <c r="F598" s="27">
        <v>44110</v>
      </c>
      <c r="G598" s="94">
        <v>160616</v>
      </c>
      <c r="H598" s="104" t="s">
        <v>94</v>
      </c>
      <c r="I598" s="15" t="s">
        <v>91</v>
      </c>
      <c r="J598" s="14" t="s">
        <v>90</v>
      </c>
      <c r="K598" s="15" t="s">
        <v>572</v>
      </c>
      <c r="L598" s="15" t="s">
        <v>990</v>
      </c>
      <c r="M598" s="30">
        <v>750</v>
      </c>
      <c r="N598" s="30">
        <v>248250</v>
      </c>
      <c r="O598" s="30">
        <v>205750</v>
      </c>
      <c r="P598" s="77">
        <f t="shared" si="215"/>
        <v>0.30211480362537763</v>
      </c>
      <c r="Q598" s="17">
        <v>2.0833333333333332E-2</v>
      </c>
      <c r="R598" s="17">
        <v>1.3888888888888888E-2</v>
      </c>
      <c r="S598" s="42" t="s">
        <v>1665</v>
      </c>
      <c r="T598" s="242" t="s">
        <v>36</v>
      </c>
      <c r="U598" s="10" t="str">
        <f t="shared" si="265"/>
        <v>A</v>
      </c>
      <c r="V598" s="11" t="str">
        <f>VLOOKUP(T598,Codes!A$9:B$52,2,FALSE)</f>
        <v xml:space="preserve">Absence ou manque de colle sur le produit </v>
      </c>
      <c r="W598" s="11"/>
      <c r="X598" s="11"/>
      <c r="Y598" s="11"/>
      <c r="Z598" s="11"/>
      <c r="AA598" s="81">
        <v>2</v>
      </c>
      <c r="AB598" s="37" t="str">
        <f t="shared" si="266"/>
        <v>faible</v>
      </c>
      <c r="AC598" s="37" t="str">
        <f t="shared" si="176"/>
        <v>faible</v>
      </c>
      <c r="AD598" s="37" t="str">
        <f t="shared" si="267"/>
        <v>Faible</v>
      </c>
      <c r="AE598" s="98" t="str">
        <f t="shared" si="268"/>
        <v>2</v>
      </c>
      <c r="AF598" s="261">
        <f t="shared" si="226"/>
        <v>1</v>
      </c>
      <c r="AG598" s="250" t="str">
        <f t="shared" si="219"/>
        <v>2016112496A1</v>
      </c>
      <c r="AH598" s="38" t="str">
        <f t="shared" si="269"/>
        <v>Action cloturée</v>
      </c>
      <c r="AI598" s="43"/>
      <c r="AJ598" s="18">
        <v>42598</v>
      </c>
      <c r="AK598" s="175" t="s">
        <v>1702</v>
      </c>
      <c r="AL598" s="18">
        <v>42599</v>
      </c>
      <c r="AM598" s="115">
        <f t="shared" si="259"/>
        <v>4</v>
      </c>
      <c r="AN598" s="115" t="str">
        <f t="shared" si="247"/>
        <v xml:space="preserve"> P </v>
      </c>
      <c r="AP598" s="31" t="e">
        <f>COUNTIF(#REF!,FALSE)</f>
        <v>#REF!</v>
      </c>
      <c r="AQ598">
        <f t="shared" si="227"/>
        <v>1</v>
      </c>
    </row>
    <row r="599" spans="1:43" ht="160.5" customHeight="1">
      <c r="A599" s="13">
        <v>164</v>
      </c>
      <c r="B599" s="6">
        <v>42598</v>
      </c>
      <c r="C599" s="7">
        <f t="shared" si="263"/>
        <v>8</v>
      </c>
      <c r="D599" s="7">
        <f t="shared" si="264"/>
        <v>2016</v>
      </c>
      <c r="E599" s="92">
        <v>1057714</v>
      </c>
      <c r="F599" s="27">
        <v>45798</v>
      </c>
      <c r="G599" s="94">
        <v>160705</v>
      </c>
      <c r="H599" s="104" t="s">
        <v>46</v>
      </c>
      <c r="I599" s="15" t="s">
        <v>954</v>
      </c>
      <c r="J599" s="14" t="s">
        <v>90</v>
      </c>
      <c r="K599" s="15" t="s">
        <v>1690</v>
      </c>
      <c r="L599" s="15" t="s">
        <v>1649</v>
      </c>
      <c r="M599" s="30">
        <v>132000</v>
      </c>
      <c r="N599" s="30">
        <v>132000</v>
      </c>
      <c r="O599" s="30">
        <f>4*8*6600</f>
        <v>211200</v>
      </c>
      <c r="P599" s="77">
        <f t="shared" si="215"/>
        <v>100</v>
      </c>
      <c r="Q599" s="17">
        <v>2.0833333333333332E-2</v>
      </c>
      <c r="R599" s="17">
        <v>3.125E-2</v>
      </c>
      <c r="S599" s="42" t="s">
        <v>1650</v>
      </c>
      <c r="T599" s="242" t="s">
        <v>85</v>
      </c>
      <c r="U599" s="10" t="str">
        <f t="shared" si="265"/>
        <v>B</v>
      </c>
      <c r="V599" s="11" t="str">
        <f>VLOOKUP(T599,Codes!A$9:B$52,2,FALSE)</f>
        <v>Livraison, produit non conforme au processus actuel</v>
      </c>
      <c r="W599" s="11"/>
      <c r="X599" s="11"/>
      <c r="Y599" s="11"/>
      <c r="Z599" s="11"/>
      <c r="AA599" s="81">
        <v>1</v>
      </c>
      <c r="AB599" s="37" t="str">
        <f t="shared" ref="AB599:AB606" si="270">IF((AA599)&lt;=2,"faible","fort")</f>
        <v>faible</v>
      </c>
      <c r="AC599" s="37" t="str">
        <f t="shared" si="176"/>
        <v>fort</v>
      </c>
      <c r="AD599" s="37" t="str">
        <f t="shared" ref="AD599:AD606" si="271">IF(AND(AB599="Faible",AC599="Faible"),"Faible",IF(AND(AB599="Faible",AC599="Faible"),"Fort",IF(AND(AB599="Faible",AC599="Fort"),"Faible",IF(AND(AB599="Faible",AC599="Fort"),"Fort",IF(AND(AB599="Fort",AC599="Faible"),"Fort",IF(AND(AB599="Fort",AC599="Faible"),"Fort",IF(AND(AB599="Fort",AC599="Fort"),"Fort","Fort")))))))</f>
        <v>Faible</v>
      </c>
      <c r="AE599" s="98" t="str">
        <f t="shared" ref="AE599:AE606" si="272">IF(AD599="Faible", "2", IF(AD599="Fort","5"))</f>
        <v>2</v>
      </c>
      <c r="AF599" s="261">
        <f t="shared" si="226"/>
        <v>1</v>
      </c>
      <c r="AG599" s="250" t="str">
        <f t="shared" si="219"/>
        <v>20161057714B11</v>
      </c>
      <c r="AH599" s="38" t="str">
        <f t="shared" si="269"/>
        <v>Action cloturée</v>
      </c>
      <c r="AI599" s="43"/>
      <c r="AJ599" s="18">
        <v>42598</v>
      </c>
      <c r="AK599" s="175" t="s">
        <v>1689</v>
      </c>
      <c r="AL599" s="18">
        <v>42598</v>
      </c>
      <c r="AM599" s="115">
        <f t="shared" si="259"/>
        <v>1</v>
      </c>
      <c r="AN599" s="115" t="str">
        <f t="shared" si="247"/>
        <v xml:space="preserve"> P </v>
      </c>
      <c r="AP599" s="31" t="e">
        <f>COUNTIF(#REF!,FALSE)</f>
        <v>#REF!</v>
      </c>
      <c r="AQ599">
        <f t="shared" si="227"/>
        <v>1</v>
      </c>
    </row>
    <row r="600" spans="1:43" ht="36">
      <c r="A600" s="13">
        <v>165</v>
      </c>
      <c r="B600" s="6">
        <v>42593</v>
      </c>
      <c r="C600" s="7">
        <f t="shared" si="263"/>
        <v>8</v>
      </c>
      <c r="D600" s="7">
        <f t="shared" si="264"/>
        <v>2016</v>
      </c>
      <c r="E600" s="92">
        <v>1241667</v>
      </c>
      <c r="F600" s="27">
        <v>46397</v>
      </c>
      <c r="G600" s="94">
        <v>160811</v>
      </c>
      <c r="H600" s="104" t="s">
        <v>1143</v>
      </c>
      <c r="I600" s="15" t="s">
        <v>1245</v>
      </c>
      <c r="J600" s="14" t="s">
        <v>103</v>
      </c>
      <c r="K600" s="15" t="s">
        <v>1655</v>
      </c>
      <c r="L600" s="15" t="s">
        <v>1654</v>
      </c>
      <c r="M600" s="30">
        <v>16200</v>
      </c>
      <c r="N600" s="30">
        <v>16200</v>
      </c>
      <c r="O600" s="30">
        <v>16200</v>
      </c>
      <c r="P600" s="77">
        <f t="shared" si="215"/>
        <v>1</v>
      </c>
      <c r="Q600" s="17">
        <v>6.9444444444444441E-3</v>
      </c>
      <c r="R600" s="17">
        <v>1.3888888888888888E-2</v>
      </c>
      <c r="S600" s="42" t="s">
        <v>1664</v>
      </c>
      <c r="T600" s="242" t="s">
        <v>86</v>
      </c>
      <c r="U600" s="10" t="str">
        <f t="shared" si="265"/>
        <v>C</v>
      </c>
      <c r="V600" s="11" t="str">
        <f>VLOOKUP(T600,Codes!A$9:B$52,2,FALSE)</f>
        <v>Quantité livrée non conforme au document.</v>
      </c>
      <c r="W600" s="11"/>
      <c r="X600" s="11"/>
      <c r="Y600" s="11"/>
      <c r="Z600" s="11"/>
      <c r="AA600" s="81">
        <v>1</v>
      </c>
      <c r="AB600" s="37" t="str">
        <f t="shared" si="270"/>
        <v>faible</v>
      </c>
      <c r="AC600" s="37" t="str">
        <f t="shared" si="176"/>
        <v>faible</v>
      </c>
      <c r="AD600" s="37" t="str">
        <f t="shared" si="271"/>
        <v>Faible</v>
      </c>
      <c r="AE600" s="98" t="str">
        <f t="shared" si="272"/>
        <v>2</v>
      </c>
      <c r="AF600" s="261">
        <f t="shared" si="226"/>
        <v>1</v>
      </c>
      <c r="AG600" s="250" t="str">
        <f t="shared" si="219"/>
        <v>20161241667C11</v>
      </c>
      <c r="AH600" s="38" t="str">
        <f t="shared" si="269"/>
        <v/>
      </c>
      <c r="AI600" s="43"/>
      <c r="AJ600" s="18">
        <v>42599</v>
      </c>
      <c r="AK600" s="175" t="s">
        <v>1656</v>
      </c>
      <c r="AL600" s="18"/>
      <c r="AM600" s="115" t="str">
        <f t="shared" si="259"/>
        <v/>
      </c>
      <c r="AN600" s="115" t="str">
        <f t="shared" ref="AN600:AN606" si="273">IF(AND((O600&gt;=2),(O600&lt;=8)),"A",IF(AND((O600&gt;=9),(O600&lt;=15)),"B",IF(AND((O600&gt;=16),(O600&lt;=20)),"C",IF(AND((O600&gt;=21),(O600&lt;=50)),"D",IF(AND((O600&gt;=51),(O600&lt;=90)),"E",IF(AND((O600&gt;=91),(O600&lt;=150)),"F",IF(AND((O600&gt;=151),(O600&lt;=280)),"G"," ")))))))&amp;IF(AND((O600&gt;=281),(O600&lt;=500)),"H",IF(AND((O600&gt;=501),(O600&lt;=1200)),"J",IF(AND((O600&gt;=1201),(O600&lt;=3200)),"K",IF(AND((O600&gt;=3201),(O600&lt;=10000)),"L",IF(AND((O600&gt;=10001),(O600&lt;=35000)),"M",IF(AND((O600&gt;=35001),(O600&lt;=150000)),"N",IF(AND((O600&gt;=150001),(O600&lt;=500000)),"P"," ")))))))&amp;IF(AND(O600&gt;=500001),"Q"," ")</f>
        <v xml:space="preserve"> M </v>
      </c>
      <c r="AP600" s="31" t="e">
        <f>COUNTIF(#REF!,FALSE)</f>
        <v>#REF!</v>
      </c>
      <c r="AQ600">
        <f t="shared" si="227"/>
        <v>1</v>
      </c>
    </row>
    <row r="601" spans="1:43" ht="48">
      <c r="A601" s="13">
        <v>166</v>
      </c>
      <c r="B601" s="6">
        <v>42599</v>
      </c>
      <c r="C601" s="7">
        <f t="shared" si="263"/>
        <v>8</v>
      </c>
      <c r="D601" s="7">
        <f t="shared" si="264"/>
        <v>2016</v>
      </c>
      <c r="E601" s="92">
        <v>1058577</v>
      </c>
      <c r="F601" s="27">
        <v>40034</v>
      </c>
      <c r="G601" s="94">
        <v>41660</v>
      </c>
      <c r="H601" s="104" t="s">
        <v>46</v>
      </c>
      <c r="I601" s="15" t="s">
        <v>91</v>
      </c>
      <c r="J601" s="14" t="s">
        <v>90</v>
      </c>
      <c r="K601" s="15" t="s">
        <v>363</v>
      </c>
      <c r="L601" s="15" t="s">
        <v>364</v>
      </c>
      <c r="M601" s="30">
        <v>3</v>
      </c>
      <c r="N601" s="30">
        <v>180</v>
      </c>
      <c r="O601" s="30">
        <v>18</v>
      </c>
      <c r="P601" s="77">
        <f t="shared" si="215"/>
        <v>1.6666666666666665</v>
      </c>
      <c r="Q601" s="17">
        <v>3.4722222222222224E-2</v>
      </c>
      <c r="R601" s="17">
        <v>1.3888888888888888E-2</v>
      </c>
      <c r="S601" s="42" t="s">
        <v>1657</v>
      </c>
      <c r="T601" s="242" t="s">
        <v>38</v>
      </c>
      <c r="U601" s="10" t="str">
        <f t="shared" si="265"/>
        <v>A</v>
      </c>
      <c r="V601" s="11" t="str">
        <f>VLOOKUP(T601,Codes!A$9:B$52,2,FALSE)</f>
        <v>Produit inadapté au processus (tension ruban, etc…)</v>
      </c>
      <c r="W601" s="11"/>
      <c r="X601" s="11"/>
      <c r="Y601" s="11"/>
      <c r="Z601" s="11"/>
      <c r="AA601" s="81">
        <v>1</v>
      </c>
      <c r="AB601" s="37" t="str">
        <f t="shared" si="270"/>
        <v>faible</v>
      </c>
      <c r="AC601" s="37" t="str">
        <f t="shared" si="176"/>
        <v>faible</v>
      </c>
      <c r="AD601" s="37" t="str">
        <f t="shared" si="271"/>
        <v>Faible</v>
      </c>
      <c r="AE601" s="98" t="str">
        <f t="shared" si="272"/>
        <v>2</v>
      </c>
      <c r="AF601" s="261">
        <f t="shared" si="226"/>
        <v>2</v>
      </c>
      <c r="AG601" s="250" t="str">
        <f t="shared" si="219"/>
        <v>20161058577A8</v>
      </c>
      <c r="AH601" s="38" t="str">
        <f t="shared" si="269"/>
        <v/>
      </c>
      <c r="AI601" s="43"/>
      <c r="AJ601" s="18">
        <v>42601</v>
      </c>
      <c r="AK601" s="175" t="s">
        <v>1658</v>
      </c>
      <c r="AL601" s="18"/>
      <c r="AM601" s="115" t="str">
        <f t="shared" si="259"/>
        <v/>
      </c>
      <c r="AN601" s="115" t="str">
        <f t="shared" si="273"/>
        <v xml:space="preserve">C  </v>
      </c>
      <c r="AP601" s="31" t="e">
        <f>COUNTIF(#REF!,FALSE)</f>
        <v>#REF!</v>
      </c>
      <c r="AQ601">
        <f t="shared" si="227"/>
        <v>2</v>
      </c>
    </row>
    <row r="602" spans="1:43" ht="55.5" customHeight="1">
      <c r="A602" s="13">
        <v>167</v>
      </c>
      <c r="B602" s="6">
        <v>42601</v>
      </c>
      <c r="C602" s="7">
        <f t="shared" si="263"/>
        <v>8</v>
      </c>
      <c r="D602" s="7">
        <f t="shared" si="264"/>
        <v>2016</v>
      </c>
      <c r="E602" s="92">
        <v>1169780</v>
      </c>
      <c r="F602" s="27">
        <v>45115</v>
      </c>
      <c r="G602" s="94">
        <v>160705</v>
      </c>
      <c r="H602" s="104" t="s">
        <v>94</v>
      </c>
      <c r="I602" s="15" t="s">
        <v>1245</v>
      </c>
      <c r="J602" s="14" t="s">
        <v>90</v>
      </c>
      <c r="K602" s="15" t="s">
        <v>765</v>
      </c>
      <c r="L602" s="15" t="s">
        <v>1070</v>
      </c>
      <c r="M602" s="30">
        <v>1</v>
      </c>
      <c r="N602" s="30">
        <v>304500</v>
      </c>
      <c r="O602" s="30">
        <v>235000</v>
      </c>
      <c r="P602" s="77">
        <f t="shared" si="215"/>
        <v>3.2840722495894911E-4</v>
      </c>
      <c r="Q602" s="17">
        <v>2.0833333333333332E-2</v>
      </c>
      <c r="R602" s="17">
        <v>5.5555555555555552E-2</v>
      </c>
      <c r="S602" s="42" t="s">
        <v>1659</v>
      </c>
      <c r="T602" s="242" t="s">
        <v>33</v>
      </c>
      <c r="U602" s="10" t="str">
        <f t="shared" si="265"/>
        <v>A</v>
      </c>
      <c r="V602" s="11" t="str">
        <f>VLOOKUP(T602,Codes!A$9:B$52,2,FALSE)</f>
        <v>Mauvaise dépose du complexe etiquette.</v>
      </c>
      <c r="W602" s="11"/>
      <c r="X602" s="11"/>
      <c r="Y602" s="11"/>
      <c r="Z602" s="11"/>
      <c r="AA602" s="81">
        <v>2</v>
      </c>
      <c r="AB602" s="37" t="str">
        <f t="shared" si="270"/>
        <v>faible</v>
      </c>
      <c r="AC602" s="37" t="str">
        <f t="shared" si="176"/>
        <v>faible</v>
      </c>
      <c r="AD602" s="37" t="str">
        <f t="shared" si="271"/>
        <v>Faible</v>
      </c>
      <c r="AE602" s="98" t="str">
        <f t="shared" si="272"/>
        <v>2</v>
      </c>
      <c r="AF602" s="261">
        <f t="shared" si="226"/>
        <v>2</v>
      </c>
      <c r="AG602" s="250" t="str">
        <f t="shared" si="219"/>
        <v>20161169780A7</v>
      </c>
      <c r="AH602" s="38" t="str">
        <f t="shared" si="269"/>
        <v>Action cloturée</v>
      </c>
      <c r="AI602" s="43"/>
      <c r="AJ602" s="18">
        <v>42601</v>
      </c>
      <c r="AK602" s="175" t="s">
        <v>1663</v>
      </c>
      <c r="AL602" s="18">
        <v>42601</v>
      </c>
      <c r="AM602" s="115">
        <f t="shared" si="259"/>
        <v>1</v>
      </c>
      <c r="AN602" s="115" t="str">
        <f t="shared" si="273"/>
        <v xml:space="preserve"> P </v>
      </c>
      <c r="AP602" s="31" t="e">
        <f>COUNTIF(#REF!,FALSE)</f>
        <v>#REF!</v>
      </c>
      <c r="AQ602">
        <f t="shared" si="227"/>
        <v>2</v>
      </c>
    </row>
    <row r="603" spans="1:43" ht="45">
      <c r="A603" s="13">
        <v>168</v>
      </c>
      <c r="B603" s="6">
        <v>42601</v>
      </c>
      <c r="C603" s="7">
        <f t="shared" si="263"/>
        <v>8</v>
      </c>
      <c r="D603" s="7">
        <f t="shared" si="264"/>
        <v>2016</v>
      </c>
      <c r="E603" s="92">
        <v>1112496</v>
      </c>
      <c r="F603" s="27">
        <v>44110</v>
      </c>
      <c r="G603" s="94">
        <v>160616</v>
      </c>
      <c r="H603" s="104" t="s">
        <v>94</v>
      </c>
      <c r="I603" s="15" t="s">
        <v>91</v>
      </c>
      <c r="J603" s="14" t="s">
        <v>90</v>
      </c>
      <c r="K603" s="15" t="s">
        <v>572</v>
      </c>
      <c r="L603" s="15" t="s">
        <v>990</v>
      </c>
      <c r="M603" s="30">
        <v>20</v>
      </c>
      <c r="N603" s="30">
        <v>248500</v>
      </c>
      <c r="O603" s="30">
        <v>178500</v>
      </c>
      <c r="P603" s="77">
        <f t="shared" si="215"/>
        <v>1</v>
      </c>
      <c r="Q603" s="17">
        <v>8.3333333333333329E-2</v>
      </c>
      <c r="R603" s="17">
        <v>4.1666666666666664E-2</v>
      </c>
      <c r="S603" s="42" t="s">
        <v>1704</v>
      </c>
      <c r="T603" s="242" t="s">
        <v>32</v>
      </c>
      <c r="U603" s="10" t="str">
        <f t="shared" si="265"/>
        <v>C</v>
      </c>
      <c r="V603" s="11" t="str">
        <f>VLOOKUP(T603,Codes!A$9:B$52,2,FALSE)</f>
        <v>produit déchiré, abimé dans l'emballage.</v>
      </c>
      <c r="W603" s="11"/>
      <c r="X603" s="11"/>
      <c r="Y603" s="11"/>
      <c r="Z603" s="11"/>
      <c r="AA603" s="81">
        <v>1</v>
      </c>
      <c r="AB603" s="37" t="str">
        <f t="shared" si="270"/>
        <v>faible</v>
      </c>
      <c r="AC603" s="37" t="str">
        <f t="shared" si="176"/>
        <v>faible</v>
      </c>
      <c r="AD603" s="37" t="str">
        <f t="shared" si="271"/>
        <v>Faible</v>
      </c>
      <c r="AE603" s="98" t="str">
        <f t="shared" si="272"/>
        <v>2</v>
      </c>
      <c r="AF603" s="261">
        <f t="shared" si="226"/>
        <v>1</v>
      </c>
      <c r="AG603" s="250" t="str">
        <f t="shared" si="219"/>
        <v>20161112496C7</v>
      </c>
      <c r="AH603" s="38" t="str">
        <f t="shared" si="269"/>
        <v>Action cloturée</v>
      </c>
      <c r="AI603" s="43"/>
      <c r="AJ603" s="18">
        <v>42601</v>
      </c>
      <c r="AK603" s="175" t="s">
        <v>1662</v>
      </c>
      <c r="AL603" s="18">
        <v>42632</v>
      </c>
      <c r="AM603" s="115">
        <f t="shared" si="259"/>
        <v>22</v>
      </c>
      <c r="AN603" s="115" t="str">
        <f t="shared" si="273"/>
        <v xml:space="preserve"> P </v>
      </c>
      <c r="AP603" s="31" t="e">
        <f>COUNTIF(#REF!,FALSE)</f>
        <v>#REF!</v>
      </c>
      <c r="AQ603">
        <f t="shared" si="227"/>
        <v>1</v>
      </c>
    </row>
    <row r="604" spans="1:43" ht="45">
      <c r="A604" s="13">
        <v>169</v>
      </c>
      <c r="B604" s="6">
        <v>42601</v>
      </c>
      <c r="C604" s="7">
        <f t="shared" si="263"/>
        <v>8</v>
      </c>
      <c r="D604" s="7">
        <f t="shared" si="264"/>
        <v>2016</v>
      </c>
      <c r="E604" s="92">
        <v>1112496</v>
      </c>
      <c r="F604" s="27">
        <v>44110</v>
      </c>
      <c r="G604" s="94">
        <v>160616</v>
      </c>
      <c r="H604" s="104" t="s">
        <v>94</v>
      </c>
      <c r="I604" s="15" t="s">
        <v>91</v>
      </c>
      <c r="J604" s="97" t="s">
        <v>90</v>
      </c>
      <c r="K604" s="15" t="s">
        <v>572</v>
      </c>
      <c r="L604" s="15" t="s">
        <v>990</v>
      </c>
      <c r="M604" s="30">
        <v>500</v>
      </c>
      <c r="N604" s="30">
        <v>248500</v>
      </c>
      <c r="O604" s="30">
        <v>175500</v>
      </c>
      <c r="P604" s="77">
        <f t="shared" si="215"/>
        <v>0.2012072434607646</v>
      </c>
      <c r="Q604" s="17">
        <v>2.0833333333333332E-2</v>
      </c>
      <c r="R604" s="17">
        <v>2.0833333333333332E-2</v>
      </c>
      <c r="S604" s="42" t="s">
        <v>1660</v>
      </c>
      <c r="T604" s="242" t="s">
        <v>76</v>
      </c>
      <c r="U604" s="10" t="str">
        <f t="shared" si="265"/>
        <v>B</v>
      </c>
      <c r="V604" s="11" t="str">
        <f>VLOOKUP(T604,Codes!A$9:B$52,2,FALSE)</f>
        <v>Feuilles inversées dans une ramette.</v>
      </c>
      <c r="W604" s="11"/>
      <c r="X604" s="11"/>
      <c r="Y604" s="11"/>
      <c r="Z604" s="11"/>
      <c r="AA604" s="81">
        <v>1</v>
      </c>
      <c r="AB604" s="37" t="str">
        <f t="shared" si="270"/>
        <v>faible</v>
      </c>
      <c r="AC604" s="37" t="str">
        <f t="shared" si="176"/>
        <v>faible</v>
      </c>
      <c r="AD604" s="37" t="str">
        <f t="shared" si="271"/>
        <v>Faible</v>
      </c>
      <c r="AE604" s="98" t="str">
        <f t="shared" si="272"/>
        <v>2</v>
      </c>
      <c r="AF604" s="261">
        <f t="shared" si="226"/>
        <v>1</v>
      </c>
      <c r="AG604" s="250" t="str">
        <f t="shared" si="219"/>
        <v>20161112496B9</v>
      </c>
      <c r="AH604" s="38" t="str">
        <f t="shared" si="269"/>
        <v>Action cloturée</v>
      </c>
      <c r="AI604" s="43"/>
      <c r="AJ604" s="18">
        <v>42601</v>
      </c>
      <c r="AK604" s="175" t="s">
        <v>1661</v>
      </c>
      <c r="AL604" s="18">
        <v>42632</v>
      </c>
      <c r="AM604" s="115">
        <f t="shared" si="259"/>
        <v>22</v>
      </c>
      <c r="AN604" s="115" t="str">
        <f t="shared" si="273"/>
        <v xml:space="preserve"> P </v>
      </c>
      <c r="AP604" s="31" t="e">
        <f>COUNTIF(#REF!,FALSE)</f>
        <v>#REF!</v>
      </c>
      <c r="AQ604">
        <f t="shared" si="227"/>
        <v>1</v>
      </c>
    </row>
    <row r="605" spans="1:43" ht="168.75">
      <c r="A605" s="13">
        <v>170</v>
      </c>
      <c r="B605" s="6">
        <v>42605</v>
      </c>
      <c r="C605" s="7">
        <f t="shared" si="263"/>
        <v>8</v>
      </c>
      <c r="D605" s="7">
        <f t="shared" si="264"/>
        <v>2016</v>
      </c>
      <c r="E605" s="92">
        <v>1391862</v>
      </c>
      <c r="F605" s="27">
        <v>44994</v>
      </c>
      <c r="G605" s="94" t="s">
        <v>279</v>
      </c>
      <c r="H605" s="104" t="s">
        <v>46</v>
      </c>
      <c r="I605" s="15" t="s">
        <v>689</v>
      </c>
      <c r="J605" s="14" t="s">
        <v>90</v>
      </c>
      <c r="K605" s="15" t="s">
        <v>1484</v>
      </c>
      <c r="L605" s="15" t="s">
        <v>1485</v>
      </c>
      <c r="M605" s="30">
        <v>4</v>
      </c>
      <c r="N605" s="30">
        <v>1000000</v>
      </c>
      <c r="O605" s="30">
        <v>845609</v>
      </c>
      <c r="P605" s="77">
        <f t="shared" si="215"/>
        <v>4.0000000000000002E-4</v>
      </c>
      <c r="Q605" s="17">
        <v>8.3333333333333329E-2</v>
      </c>
      <c r="R605" s="17">
        <v>3.4722222222222224E-2</v>
      </c>
      <c r="S605" s="42" t="s">
        <v>1241</v>
      </c>
      <c r="T605" s="242" t="s">
        <v>38</v>
      </c>
      <c r="U605" s="10" t="str">
        <f t="shared" si="265"/>
        <v>A</v>
      </c>
      <c r="V605" s="11" t="str">
        <f>VLOOKUP(T605,Codes!A$9:B$52,2,FALSE)</f>
        <v>Produit inadapté au processus (tension ruban, etc…)</v>
      </c>
      <c r="W605" s="11"/>
      <c r="X605" s="11"/>
      <c r="Y605" s="11"/>
      <c r="Z605" s="11"/>
      <c r="AA605" s="81">
        <v>2</v>
      </c>
      <c r="AB605" s="37" t="str">
        <f t="shared" si="270"/>
        <v>faible</v>
      </c>
      <c r="AC605" s="37" t="str">
        <f t="shared" si="176"/>
        <v>faible</v>
      </c>
      <c r="AD605" s="37" t="str">
        <f t="shared" si="271"/>
        <v>Faible</v>
      </c>
      <c r="AE605" s="98" t="str">
        <f t="shared" si="272"/>
        <v>2</v>
      </c>
      <c r="AF605" s="261">
        <f t="shared" si="226"/>
        <v>1</v>
      </c>
      <c r="AG605" s="250" t="str">
        <f t="shared" si="219"/>
        <v>20161391862A8</v>
      </c>
      <c r="AH605" s="38" t="str">
        <f t="shared" si="269"/>
        <v>Action cloturée</v>
      </c>
      <c r="AI605" s="43"/>
      <c r="AJ605" s="18">
        <v>42606</v>
      </c>
      <c r="AK605" s="175" t="s">
        <v>1713</v>
      </c>
      <c r="AL605" s="18">
        <v>42607</v>
      </c>
      <c r="AM605" s="115">
        <f t="shared" si="259"/>
        <v>3</v>
      </c>
      <c r="AN605" s="115" t="str">
        <f t="shared" si="273"/>
        <v xml:space="preserve">  Q</v>
      </c>
      <c r="AP605" s="31" t="e">
        <f>COUNTIF(#REF!,FALSE)</f>
        <v>#REF!</v>
      </c>
      <c r="AQ605">
        <f t="shared" si="227"/>
        <v>1</v>
      </c>
    </row>
    <row r="606" spans="1:43" ht="36">
      <c r="A606" s="13">
        <v>171</v>
      </c>
      <c r="B606" s="6">
        <v>42611</v>
      </c>
      <c r="C606" s="7">
        <f t="shared" si="263"/>
        <v>8</v>
      </c>
      <c r="D606" s="7">
        <f t="shared" si="264"/>
        <v>2016</v>
      </c>
      <c r="E606" s="92">
        <v>1060701</v>
      </c>
      <c r="F606" s="27">
        <v>45335</v>
      </c>
      <c r="G606" s="94">
        <v>47487</v>
      </c>
      <c r="H606" s="104" t="s">
        <v>46</v>
      </c>
      <c r="I606" s="15" t="s">
        <v>1682</v>
      </c>
      <c r="J606" s="14" t="s">
        <v>90</v>
      </c>
      <c r="K606" s="15" t="s">
        <v>812</v>
      </c>
      <c r="L606" s="15" t="s">
        <v>1683</v>
      </c>
      <c r="M606" s="30">
        <v>80</v>
      </c>
      <c r="N606" s="30">
        <v>5900</v>
      </c>
      <c r="O606" s="30">
        <v>5870</v>
      </c>
      <c r="P606" s="77">
        <f t="shared" si="215"/>
        <v>1.3559322033898304</v>
      </c>
      <c r="Q606" s="17">
        <v>4.1666666666666664E-2</v>
      </c>
      <c r="R606" s="17">
        <v>5.2083333333333336E-2</v>
      </c>
      <c r="S606" s="42" t="s">
        <v>1715</v>
      </c>
      <c r="T606" s="242" t="s">
        <v>123</v>
      </c>
      <c r="U606" s="10" t="str">
        <f t="shared" si="265"/>
        <v>A</v>
      </c>
      <c r="V606" s="11" t="str">
        <f>VLOOKUP(T606,Codes!A$9:B$52,2,FALSE)</f>
        <v>Défaut carte visuel.</v>
      </c>
      <c r="W606" s="11"/>
      <c r="X606" s="11"/>
      <c r="Y606" s="11"/>
      <c r="Z606" s="11"/>
      <c r="AA606" s="81">
        <v>3</v>
      </c>
      <c r="AB606" s="37" t="str">
        <f t="shared" si="270"/>
        <v>fort</v>
      </c>
      <c r="AC606" s="37" t="str">
        <f t="shared" si="176"/>
        <v>faible</v>
      </c>
      <c r="AD606" s="37" t="str">
        <f t="shared" si="271"/>
        <v>Fort</v>
      </c>
      <c r="AE606" s="98" t="str">
        <f t="shared" si="272"/>
        <v>5</v>
      </c>
      <c r="AF606" s="261">
        <f t="shared" si="226"/>
        <v>1</v>
      </c>
      <c r="AG606" s="250" t="str">
        <f t="shared" si="219"/>
        <v>20161060701A10</v>
      </c>
      <c r="AH606" s="38" t="str">
        <f t="shared" si="269"/>
        <v>Action cloturée</v>
      </c>
      <c r="AI606" s="43"/>
      <c r="AJ606" s="18">
        <v>42611</v>
      </c>
      <c r="AK606" s="175" t="s">
        <v>1714</v>
      </c>
      <c r="AL606" s="18">
        <v>42612</v>
      </c>
      <c r="AM606" s="115">
        <f t="shared" si="259"/>
        <v>2</v>
      </c>
      <c r="AN606" s="115" t="str">
        <f t="shared" si="273"/>
        <v xml:space="preserve"> L </v>
      </c>
      <c r="AQ606">
        <f t="shared" si="227"/>
        <v>1</v>
      </c>
    </row>
    <row r="607" spans="1:43" ht="15.75">
      <c r="A607" s="13"/>
      <c r="B607" s="6"/>
      <c r="C607" s="7"/>
      <c r="D607" s="7"/>
      <c r="E607" s="92"/>
      <c r="F607" s="27"/>
      <c r="G607" s="94"/>
      <c r="H607" s="104"/>
      <c r="I607" s="15"/>
      <c r="J607" s="14"/>
      <c r="K607" s="15"/>
      <c r="L607" s="15"/>
      <c r="M607" s="30"/>
      <c r="N607" s="30"/>
      <c r="O607" s="30"/>
      <c r="P607" s="77"/>
      <c r="Q607" s="17"/>
      <c r="R607" s="17"/>
      <c r="S607" s="42"/>
      <c r="T607" s="242"/>
      <c r="U607" s="10"/>
      <c r="V607" s="11"/>
      <c r="W607" s="11"/>
      <c r="X607" s="11"/>
      <c r="Y607" s="11"/>
      <c r="Z607" s="11"/>
      <c r="AA607" s="81"/>
      <c r="AB607" s="37"/>
      <c r="AC607" s="37"/>
      <c r="AD607" s="37"/>
      <c r="AE607" s="98"/>
      <c r="AF607" s="249">
        <f>COUNTIF($E$4:$E$1799,E607)</f>
        <v>1</v>
      </c>
      <c r="AG607" s="250" t="str">
        <f t="shared" si="219"/>
        <v/>
      </c>
      <c r="AH607" s="38"/>
      <c r="AI607" s="43"/>
      <c r="AJ607" s="18"/>
      <c r="AK607" s="175"/>
      <c r="AL607" s="18"/>
      <c r="AM607" s="115"/>
      <c r="AN607" s="115"/>
    </row>
    <row r="608" spans="1:43" ht="15.75">
      <c r="A608" s="13"/>
      <c r="B608" s="6"/>
      <c r="C608" s="7"/>
      <c r="D608" s="7"/>
      <c r="E608" s="92"/>
      <c r="F608" s="27"/>
      <c r="G608" s="94"/>
      <c r="H608" s="104"/>
      <c r="I608" s="15"/>
      <c r="J608" s="14"/>
      <c r="K608" s="15"/>
      <c r="L608" s="15"/>
      <c r="M608" s="30"/>
      <c r="N608" s="30"/>
      <c r="O608" s="30"/>
      <c r="P608" s="77"/>
      <c r="Q608" s="17"/>
      <c r="R608" s="17"/>
      <c r="S608" s="42"/>
      <c r="T608" s="242"/>
      <c r="U608" s="10"/>
      <c r="V608" s="11"/>
      <c r="W608" s="11"/>
      <c r="X608" s="11"/>
      <c r="Y608" s="11"/>
      <c r="Z608" s="11"/>
      <c r="AA608" s="81"/>
      <c r="AB608" s="37"/>
      <c r="AC608" s="37"/>
      <c r="AD608" s="37"/>
      <c r="AE608" s="98"/>
      <c r="AF608" s="249">
        <f>COUNTIF($E$4:$E$1799,E608)</f>
        <v>1</v>
      </c>
      <c r="AG608" s="250" t="str">
        <f t="shared" si="219"/>
        <v/>
      </c>
      <c r="AH608" s="38"/>
      <c r="AI608" s="43"/>
      <c r="AJ608" s="18"/>
      <c r="AK608" s="175"/>
      <c r="AL608" s="18"/>
      <c r="AM608" s="115"/>
      <c r="AN608" s="115"/>
    </row>
    <row r="609" spans="1:40" ht="39" customHeight="1">
      <c r="A609" s="13"/>
      <c r="B609" s="6"/>
      <c r="C609" s="7"/>
      <c r="D609" s="7"/>
      <c r="E609" s="92"/>
      <c r="F609" s="27"/>
      <c r="G609" s="94"/>
      <c r="H609" s="15"/>
      <c r="I609" s="15"/>
      <c r="J609" s="14"/>
      <c r="K609" s="15"/>
      <c r="L609" s="15"/>
      <c r="M609" s="30"/>
      <c r="N609" s="30"/>
      <c r="O609" s="30"/>
      <c r="P609" s="77"/>
      <c r="Q609" s="17"/>
      <c r="R609" s="17"/>
      <c r="S609" s="42"/>
      <c r="T609" s="242"/>
      <c r="U609" s="10"/>
      <c r="V609" s="11"/>
      <c r="W609" s="11"/>
      <c r="X609" s="11"/>
      <c r="Y609" s="11"/>
      <c r="Z609" s="11"/>
      <c r="AA609" s="81"/>
      <c r="AB609" s="37"/>
      <c r="AC609" s="37"/>
      <c r="AD609" s="37"/>
      <c r="AE609" s="98"/>
      <c r="AF609" s="249"/>
      <c r="AG609" s="250" t="str">
        <f t="shared" si="219"/>
        <v/>
      </c>
      <c r="AH609" s="38"/>
      <c r="AI609" s="43"/>
      <c r="AJ609" s="18"/>
      <c r="AK609" s="175"/>
      <c r="AL609" s="18"/>
      <c r="AM609" s="115" t="str">
        <f>IF(AL609&lt;&gt;0,NETWORKDAYS(B609,AL609),"")</f>
        <v/>
      </c>
      <c r="AN609" s="115" t="str">
        <f t="shared" si="247"/>
        <v xml:space="preserve">   </v>
      </c>
    </row>
    <row r="610" spans="1:40" ht="39" customHeight="1">
      <c r="A610" s="70"/>
      <c r="B610" s="71"/>
      <c r="C610" s="184"/>
      <c r="D610" s="184"/>
      <c r="E610" s="184"/>
      <c r="F610" s="67"/>
      <c r="G610" s="186"/>
      <c r="H610" s="186"/>
      <c r="I610" s="186"/>
      <c r="J610" s="67"/>
      <c r="K610" s="186"/>
      <c r="L610" s="186"/>
      <c r="M610" s="187"/>
      <c r="N610" s="185"/>
      <c r="O610" s="185"/>
      <c r="P610" s="188"/>
      <c r="Q610" s="72"/>
      <c r="R610" s="72"/>
      <c r="S610" s="73"/>
      <c r="T610" s="243"/>
      <c r="U610" s="71"/>
      <c r="V610" s="74"/>
      <c r="W610" s="74"/>
      <c r="X610" s="74"/>
      <c r="Y610" s="74"/>
      <c r="Z610" s="74"/>
      <c r="AA610" s="189"/>
      <c r="AB610" s="75"/>
      <c r="AC610" s="75"/>
      <c r="AD610" s="75"/>
      <c r="AE610" s="190"/>
      <c r="AF610" s="251"/>
      <c r="AG610" s="251"/>
      <c r="AH610" s="191"/>
      <c r="AI610" s="192"/>
      <c r="AJ610" s="76"/>
      <c r="AK610" s="193"/>
      <c r="AL610" s="76"/>
      <c r="AM610" s="103"/>
      <c r="AN610" s="115"/>
    </row>
    <row r="611" spans="1:40" ht="39" customHeight="1">
      <c r="A611" s="70"/>
      <c r="B611" s="71"/>
      <c r="C611" s="184"/>
      <c r="D611" s="184"/>
      <c r="E611" s="184"/>
      <c r="F611" s="67"/>
      <c r="G611" s="186"/>
      <c r="H611" s="186"/>
      <c r="I611" s="186"/>
      <c r="J611" s="67"/>
      <c r="K611" s="186"/>
      <c r="L611" s="186"/>
      <c r="M611" s="187"/>
      <c r="N611" s="185"/>
      <c r="O611" s="185"/>
      <c r="P611" s="188"/>
      <c r="Q611" s="72"/>
      <c r="R611" s="72"/>
      <c r="S611" s="73"/>
      <c r="T611" s="243"/>
      <c r="U611" s="71"/>
      <c r="V611" s="74"/>
      <c r="W611" s="74"/>
      <c r="X611" s="74"/>
      <c r="Y611" s="74"/>
      <c r="Z611" s="74"/>
      <c r="AA611" s="189"/>
      <c r="AB611" s="75"/>
      <c r="AC611" s="75"/>
      <c r="AD611" s="75"/>
      <c r="AE611" s="190"/>
      <c r="AF611" s="251"/>
      <c r="AG611" s="251"/>
      <c r="AH611" s="191"/>
      <c r="AI611" s="192"/>
      <c r="AJ611" s="76"/>
      <c r="AK611" s="193"/>
      <c r="AL611" s="76"/>
      <c r="AM611" s="103"/>
      <c r="AN611" s="115"/>
    </row>
    <row r="612" spans="1:40" ht="39" customHeight="1">
      <c r="A612" s="70"/>
      <c r="B612" s="71"/>
      <c r="C612" s="184"/>
      <c r="D612" s="184"/>
      <c r="E612" s="184"/>
      <c r="F612" s="67"/>
      <c r="G612" s="186"/>
      <c r="H612" s="186"/>
      <c r="I612" s="186"/>
      <c r="J612" s="67"/>
      <c r="K612" s="186"/>
      <c r="L612" s="186"/>
      <c r="M612" s="187"/>
      <c r="N612" s="185"/>
      <c r="O612" s="185"/>
      <c r="P612" s="188"/>
      <c r="Q612" s="72"/>
      <c r="R612" s="72"/>
      <c r="S612" s="73"/>
      <c r="T612" s="243"/>
      <c r="U612" s="71"/>
      <c r="V612" s="74"/>
      <c r="W612" s="74"/>
      <c r="X612" s="74"/>
      <c r="Y612" s="74"/>
      <c r="Z612" s="74"/>
      <c r="AA612" s="189"/>
      <c r="AB612" s="75"/>
      <c r="AC612" s="75"/>
      <c r="AD612" s="75"/>
      <c r="AE612" s="190"/>
      <c r="AF612" s="251"/>
      <c r="AG612" s="251"/>
      <c r="AH612" s="191"/>
      <c r="AI612" s="192"/>
      <c r="AJ612" s="76"/>
      <c r="AK612" s="193"/>
      <c r="AL612" s="76"/>
      <c r="AM612" s="103"/>
      <c r="AN612" s="115"/>
    </row>
    <row r="613" spans="1:40" ht="39" customHeight="1">
      <c r="A613" s="70"/>
      <c r="B613" s="71"/>
      <c r="C613" s="184"/>
      <c r="D613" s="184"/>
      <c r="E613" s="184"/>
      <c r="F613" s="67"/>
      <c r="G613" s="186"/>
      <c r="H613" s="186"/>
      <c r="I613" s="186"/>
      <c r="J613" s="67"/>
      <c r="K613" s="186"/>
      <c r="L613" s="186"/>
      <c r="M613" s="187"/>
      <c r="N613" s="185"/>
      <c r="O613" s="185"/>
      <c r="P613" s="188"/>
      <c r="Q613" s="72"/>
      <c r="R613" s="72"/>
      <c r="S613" s="73"/>
      <c r="T613" s="243"/>
      <c r="U613" s="71"/>
      <c r="V613" s="74"/>
      <c r="W613" s="74"/>
      <c r="X613" s="74"/>
      <c r="Y613" s="74"/>
      <c r="Z613" s="74"/>
      <c r="AA613" s="189"/>
      <c r="AB613" s="75"/>
      <c r="AC613" s="75"/>
      <c r="AD613" s="75"/>
      <c r="AE613" s="190"/>
      <c r="AF613" s="251"/>
      <c r="AG613" s="251"/>
      <c r="AH613" s="191"/>
      <c r="AI613" s="192"/>
      <c r="AJ613" s="76"/>
      <c r="AK613" s="193"/>
      <c r="AL613" s="76"/>
      <c r="AM613" s="103"/>
      <c r="AN613" s="115"/>
    </row>
    <row r="614" spans="1:40" ht="39" customHeight="1">
      <c r="A614" s="70"/>
      <c r="B614" s="71"/>
      <c r="C614" s="184"/>
      <c r="D614" s="184"/>
      <c r="E614" s="184"/>
      <c r="F614" s="67"/>
      <c r="G614" s="186"/>
      <c r="H614" s="186"/>
      <c r="I614" s="186"/>
      <c r="J614" s="67"/>
      <c r="K614" s="186"/>
      <c r="L614" s="186"/>
      <c r="M614" s="187"/>
      <c r="N614" s="185"/>
      <c r="O614" s="185"/>
      <c r="P614" s="188"/>
      <c r="Q614" s="72"/>
      <c r="R614" s="72"/>
      <c r="S614" s="73"/>
      <c r="T614" s="243"/>
      <c r="U614" s="71"/>
      <c r="V614" s="74"/>
      <c r="W614" s="74"/>
      <c r="X614" s="74"/>
      <c r="Y614" s="74"/>
      <c r="Z614" s="74"/>
      <c r="AA614" s="189"/>
      <c r="AB614" s="75"/>
      <c r="AC614" s="75"/>
      <c r="AD614" s="75"/>
      <c r="AE614" s="190"/>
      <c r="AF614" s="251"/>
      <c r="AG614" s="251"/>
      <c r="AH614" s="191"/>
      <c r="AI614" s="192"/>
      <c r="AJ614" s="76"/>
      <c r="AK614" s="193"/>
      <c r="AL614" s="76"/>
      <c r="AM614" s="103"/>
      <c r="AN614" s="115"/>
    </row>
    <row r="615" spans="1:40" ht="39" customHeight="1">
      <c r="A615" s="70"/>
      <c r="B615" s="71"/>
      <c r="C615" s="184"/>
      <c r="D615" s="184"/>
      <c r="E615" s="184"/>
      <c r="F615" s="67"/>
      <c r="G615" s="186"/>
      <c r="H615" s="186"/>
      <c r="I615" s="186"/>
      <c r="J615" s="67"/>
      <c r="K615" s="186"/>
      <c r="L615" s="186"/>
      <c r="M615" s="187"/>
      <c r="N615" s="185"/>
      <c r="O615" s="185"/>
      <c r="P615" s="188"/>
      <c r="Q615" s="72"/>
      <c r="R615" s="72"/>
      <c r="S615" s="73"/>
      <c r="T615" s="243"/>
      <c r="U615" s="71"/>
      <c r="V615" s="74"/>
      <c r="W615" s="74"/>
      <c r="X615" s="74"/>
      <c r="Y615" s="74"/>
      <c r="Z615" s="74"/>
      <c r="AA615" s="189"/>
      <c r="AB615" s="75"/>
      <c r="AC615" s="75"/>
      <c r="AD615" s="75"/>
      <c r="AE615" s="190"/>
      <c r="AF615" s="251"/>
      <c r="AG615" s="251"/>
      <c r="AH615" s="191"/>
      <c r="AI615" s="192"/>
      <c r="AJ615" s="76"/>
      <c r="AK615" s="193"/>
      <c r="AL615" s="76"/>
      <c r="AM615" s="103"/>
      <c r="AN615" s="115"/>
    </row>
    <row r="616" spans="1:40" ht="39" customHeight="1">
      <c r="A616" s="70"/>
      <c r="B616" s="71"/>
      <c r="C616" s="184"/>
      <c r="D616" s="184"/>
      <c r="E616" s="184"/>
      <c r="F616" s="67"/>
      <c r="G616" s="186"/>
      <c r="H616" s="186"/>
      <c r="I616" s="186"/>
      <c r="J616" s="67"/>
      <c r="K616" s="186"/>
      <c r="L616" s="186"/>
      <c r="M616" s="187"/>
      <c r="N616" s="185"/>
      <c r="O616" s="185"/>
      <c r="P616" s="188"/>
      <c r="Q616" s="72"/>
      <c r="R616" s="72"/>
      <c r="S616" s="73"/>
      <c r="T616" s="243"/>
      <c r="U616" s="71"/>
      <c r="V616" s="74"/>
      <c r="W616" s="74"/>
      <c r="X616" s="74"/>
      <c r="Y616" s="74"/>
      <c r="Z616" s="74"/>
      <c r="AA616" s="189"/>
      <c r="AB616" s="75"/>
      <c r="AC616" s="75"/>
      <c r="AD616" s="75"/>
      <c r="AE616" s="190"/>
      <c r="AF616" s="251"/>
      <c r="AG616" s="251"/>
      <c r="AH616" s="191"/>
      <c r="AI616" s="192"/>
      <c r="AJ616" s="76"/>
      <c r="AK616" s="193"/>
      <c r="AL616" s="76"/>
      <c r="AM616" s="103"/>
      <c r="AN616" s="115"/>
    </row>
    <row r="617" spans="1:40" ht="21.95" customHeight="1">
      <c r="G617"/>
      <c r="J617"/>
      <c r="Q617"/>
      <c r="R617"/>
      <c r="U617"/>
      <c r="V617"/>
      <c r="W617"/>
      <c r="X617"/>
      <c r="Y617"/>
      <c r="Z617"/>
      <c r="AA617"/>
      <c r="AB617"/>
      <c r="AC617"/>
      <c r="AD617"/>
      <c r="AE617"/>
      <c r="AF617" s="254"/>
      <c r="AG617" s="253"/>
      <c r="AH617"/>
      <c r="AL617"/>
    </row>
    <row r="618" spans="1:40" ht="21.95" customHeight="1">
      <c r="G618"/>
      <c r="J618"/>
      <c r="Q618"/>
      <c r="R618"/>
      <c r="S618" s="20" t="s">
        <v>1727</v>
      </c>
      <c r="U618"/>
      <c r="V618"/>
      <c r="W618"/>
      <c r="X618"/>
      <c r="Y618"/>
      <c r="Z618"/>
      <c r="AA618"/>
      <c r="AB618"/>
      <c r="AC618"/>
      <c r="AD618"/>
      <c r="AE618"/>
      <c r="AF618" s="254"/>
      <c r="AG618" s="253"/>
      <c r="AH618"/>
      <c r="AL618"/>
    </row>
    <row r="619" spans="1:40" ht="21.95" customHeight="1">
      <c r="G619"/>
      <c r="J619"/>
      <c r="Q619"/>
      <c r="R619"/>
      <c r="S619" s="20" t="s">
        <v>1728</v>
      </c>
      <c r="U619"/>
      <c r="V619"/>
      <c r="W619"/>
      <c r="X619"/>
      <c r="Y619"/>
      <c r="Z619"/>
      <c r="AA619"/>
      <c r="AB619"/>
      <c r="AC619"/>
      <c r="AD619"/>
      <c r="AE619"/>
      <c r="AF619" s="254"/>
      <c r="AG619" s="253"/>
      <c r="AH619"/>
      <c r="AL619"/>
    </row>
    <row r="620" spans="1:40" ht="21.95" customHeight="1">
      <c r="G620"/>
      <c r="J620"/>
      <c r="L620" s="232" t="str">
        <f>(E254&amp;T254)</f>
        <v>1159118C14</v>
      </c>
      <c r="Q620"/>
      <c r="R620"/>
      <c r="U620"/>
      <c r="V620"/>
      <c r="W620"/>
      <c r="X620"/>
      <c r="Y620"/>
      <c r="Z620"/>
      <c r="AA620"/>
      <c r="AB620"/>
      <c r="AC620"/>
      <c r="AD620"/>
      <c r="AE620"/>
      <c r="AF620" s="254"/>
      <c r="AG620" s="253"/>
      <c r="AH620"/>
      <c r="AL620"/>
    </row>
    <row r="621" spans="1:40" ht="21.95" customHeight="1">
      <c r="G621"/>
      <c r="J621"/>
      <c r="Q621"/>
      <c r="R621"/>
      <c r="U621"/>
      <c r="V621" s="231" t="s">
        <v>1726</v>
      </c>
      <c r="W621" s="231"/>
      <c r="X621" s="231"/>
      <c r="Y621" s="231"/>
      <c r="Z621" s="231"/>
      <c r="AA621"/>
      <c r="AB621"/>
      <c r="AC621"/>
      <c r="AD621"/>
      <c r="AE621"/>
      <c r="AF621" s="254"/>
      <c r="AG621" s="253"/>
      <c r="AH621"/>
      <c r="AL621"/>
    </row>
    <row r="622" spans="1:40" ht="21.95" customHeight="1" outlineLevel="1">
      <c r="G622"/>
      <c r="J622"/>
      <c r="Q622"/>
      <c r="R622"/>
      <c r="U622"/>
      <c r="V622"/>
      <c r="W622"/>
      <c r="X622"/>
      <c r="Y622"/>
      <c r="Z622"/>
      <c r="AA622"/>
      <c r="AB622"/>
      <c r="AC622"/>
      <c r="AD622"/>
      <c r="AE622"/>
      <c r="AF622" s="254"/>
      <c r="AG622" s="253"/>
      <c r="AH622"/>
      <c r="AL622"/>
    </row>
    <row r="623" spans="1:40" ht="21.95" customHeight="1" outlineLevel="1">
      <c r="G623"/>
      <c r="J623"/>
      <c r="Q623"/>
      <c r="R623"/>
      <c r="U623"/>
      <c r="V623"/>
      <c r="W623"/>
      <c r="X623"/>
      <c r="Y623"/>
      <c r="Z623"/>
      <c r="AA623"/>
      <c r="AB623"/>
      <c r="AC623"/>
      <c r="AD623"/>
      <c r="AE623"/>
      <c r="AF623" s="254"/>
      <c r="AG623" s="253"/>
      <c r="AH623"/>
      <c r="AL623"/>
    </row>
    <row r="624" spans="1:40" ht="21.95" customHeight="1" outlineLevel="1">
      <c r="G624"/>
      <c r="J624"/>
      <c r="Q624"/>
      <c r="R624"/>
      <c r="U624"/>
      <c r="V624"/>
      <c r="W624"/>
      <c r="X624"/>
      <c r="Y624"/>
      <c r="Z624"/>
      <c r="AA624"/>
      <c r="AB624"/>
      <c r="AC624"/>
      <c r="AD624"/>
      <c r="AE624"/>
      <c r="AF624" s="254"/>
      <c r="AG624" s="253"/>
      <c r="AH624"/>
      <c r="AL624"/>
    </row>
    <row r="625" spans="7:38" ht="21.95" customHeight="1" outlineLevel="1">
      <c r="G625"/>
      <c r="J625"/>
      <c r="Q625"/>
      <c r="R625"/>
      <c r="U625"/>
      <c r="V625"/>
      <c r="W625"/>
      <c r="X625"/>
      <c r="Y625"/>
      <c r="Z625"/>
      <c r="AA625"/>
      <c r="AB625"/>
      <c r="AC625"/>
      <c r="AD625"/>
      <c r="AE625"/>
      <c r="AF625" s="254"/>
      <c r="AG625" s="253"/>
      <c r="AH625"/>
      <c r="AL625"/>
    </row>
    <row r="626" spans="7:38" ht="21.95" customHeight="1">
      <c r="G626"/>
      <c r="J626"/>
      <c r="Q626"/>
      <c r="R626"/>
      <c r="U626"/>
      <c r="V626"/>
      <c r="W626"/>
      <c r="X626"/>
      <c r="Y626"/>
      <c r="Z626"/>
      <c r="AA626"/>
      <c r="AB626"/>
      <c r="AC626"/>
      <c r="AD626"/>
      <c r="AE626"/>
      <c r="AF626" s="254"/>
      <c r="AG626" s="253"/>
      <c r="AH626"/>
      <c r="AL626"/>
    </row>
    <row r="627" spans="7:38" ht="21.95" customHeight="1">
      <c r="G627"/>
      <c r="J627"/>
      <c r="Q627"/>
      <c r="R627"/>
      <c r="U627"/>
      <c r="V627"/>
      <c r="W627"/>
      <c r="X627"/>
      <c r="Y627"/>
      <c r="Z627"/>
      <c r="AA627"/>
      <c r="AB627"/>
      <c r="AC627"/>
      <c r="AD627"/>
      <c r="AE627"/>
      <c r="AF627" s="254"/>
      <c r="AG627" s="253"/>
      <c r="AH627"/>
      <c r="AL627"/>
    </row>
    <row r="628" spans="7:38" ht="21.95" customHeight="1">
      <c r="G628"/>
      <c r="J628"/>
      <c r="Q628"/>
      <c r="R628"/>
      <c r="U628"/>
      <c r="V628"/>
      <c r="W628"/>
      <c r="X628"/>
      <c r="Y628"/>
      <c r="Z628"/>
      <c r="AA628"/>
      <c r="AB628"/>
      <c r="AC628"/>
      <c r="AD628"/>
      <c r="AE628"/>
      <c r="AF628" s="254"/>
      <c r="AG628" s="253"/>
      <c r="AH628"/>
      <c r="AL628"/>
    </row>
    <row r="629" spans="7:38" ht="21.95" customHeight="1">
      <c r="G629"/>
      <c r="J629"/>
      <c r="Q629"/>
      <c r="R629"/>
      <c r="U629"/>
      <c r="V629"/>
      <c r="W629"/>
      <c r="X629"/>
      <c r="Y629"/>
      <c r="Z629"/>
      <c r="AA629"/>
      <c r="AB629"/>
      <c r="AC629"/>
      <c r="AD629"/>
      <c r="AE629"/>
      <c r="AF629" s="254"/>
      <c r="AG629" s="253"/>
      <c r="AH629"/>
      <c r="AL629"/>
    </row>
    <row r="630" spans="7:38">
      <c r="G630"/>
      <c r="J630"/>
      <c r="Q630"/>
      <c r="R630"/>
      <c r="U630"/>
      <c r="V630"/>
      <c r="W630"/>
      <c r="X630"/>
      <c r="Y630"/>
      <c r="Z630"/>
      <c r="AA630"/>
      <c r="AB630"/>
      <c r="AC630"/>
      <c r="AD630"/>
      <c r="AE630"/>
      <c r="AF630" s="254"/>
      <c r="AG630" s="253"/>
      <c r="AH630"/>
      <c r="AL630"/>
    </row>
    <row r="631" spans="7:38">
      <c r="G631"/>
      <c r="J631"/>
      <c r="Q631"/>
      <c r="R631"/>
      <c r="U631"/>
      <c r="V631"/>
      <c r="W631"/>
      <c r="X631"/>
      <c r="Y631"/>
      <c r="Z631"/>
      <c r="AA631"/>
      <c r="AB631"/>
      <c r="AC631"/>
      <c r="AD631"/>
      <c r="AE631"/>
      <c r="AF631" s="254"/>
      <c r="AG631" s="253"/>
      <c r="AH631"/>
      <c r="AL631"/>
    </row>
    <row r="632" spans="7:38">
      <c r="G632"/>
      <c r="J632"/>
      <c r="Q632"/>
      <c r="R632"/>
      <c r="U632"/>
      <c r="V632"/>
      <c r="W632"/>
      <c r="X632"/>
      <c r="Y632"/>
      <c r="Z632"/>
      <c r="AA632"/>
      <c r="AB632"/>
      <c r="AC632"/>
      <c r="AD632"/>
      <c r="AE632"/>
      <c r="AF632" s="254"/>
      <c r="AG632" s="253"/>
      <c r="AH632"/>
      <c r="AL632"/>
    </row>
    <row r="637" spans="7:38" ht="12.75" customHeight="1">
      <c r="G637"/>
      <c r="J637"/>
      <c r="Q637"/>
      <c r="R637"/>
      <c r="U637"/>
      <c r="V637"/>
      <c r="W637"/>
      <c r="X637"/>
      <c r="Y637"/>
      <c r="Z637"/>
      <c r="AA637"/>
      <c r="AB637"/>
      <c r="AC637"/>
      <c r="AD637"/>
      <c r="AE637"/>
      <c r="AF637" s="254"/>
      <c r="AG637" s="253"/>
      <c r="AH637"/>
      <c r="AL637"/>
    </row>
    <row r="638" spans="7:38">
      <c r="G638"/>
      <c r="J638"/>
      <c r="Q638"/>
      <c r="R638"/>
      <c r="U638"/>
      <c r="V638"/>
      <c r="W638"/>
      <c r="X638"/>
      <c r="Y638"/>
      <c r="Z638"/>
      <c r="AA638"/>
      <c r="AB638"/>
      <c r="AC638"/>
      <c r="AD638"/>
      <c r="AE638"/>
      <c r="AF638" s="254"/>
      <c r="AG638" s="253"/>
      <c r="AH638"/>
      <c r="AL638"/>
    </row>
    <row r="639" spans="7:38">
      <c r="G639"/>
      <c r="J639"/>
      <c r="Q639"/>
      <c r="R639"/>
      <c r="U639"/>
      <c r="V639"/>
      <c r="W639"/>
      <c r="X639"/>
      <c r="Y639"/>
      <c r="Z639"/>
      <c r="AA639"/>
      <c r="AB639"/>
      <c r="AC639"/>
      <c r="AD639"/>
      <c r="AE639"/>
      <c r="AF639" s="254"/>
      <c r="AG639" s="253"/>
      <c r="AH639"/>
      <c r="AL639"/>
    </row>
    <row r="640" spans="7:38">
      <c r="G640"/>
      <c r="J640"/>
      <c r="Q640"/>
      <c r="R640"/>
      <c r="U640"/>
      <c r="V640"/>
      <c r="W640"/>
      <c r="X640"/>
      <c r="Y640"/>
      <c r="Z640"/>
      <c r="AA640"/>
      <c r="AB640"/>
      <c r="AC640"/>
      <c r="AD640"/>
      <c r="AE640"/>
      <c r="AF640" s="254"/>
      <c r="AG640" s="253"/>
      <c r="AH640"/>
      <c r="AL640"/>
    </row>
    <row r="641" spans="7:38">
      <c r="G641"/>
      <c r="J641"/>
      <c r="Q641"/>
      <c r="R641"/>
      <c r="U641"/>
      <c r="V641"/>
      <c r="W641"/>
      <c r="X641"/>
      <c r="Y641"/>
      <c r="Z641"/>
      <c r="AA641"/>
      <c r="AB641"/>
      <c r="AC641"/>
      <c r="AD641"/>
      <c r="AE641"/>
      <c r="AF641" s="254"/>
      <c r="AG641" s="253"/>
      <c r="AH641"/>
      <c r="AL641"/>
    </row>
    <row r="642" spans="7:38">
      <c r="G642"/>
      <c r="J642"/>
      <c r="Q642"/>
      <c r="R642"/>
      <c r="U642"/>
      <c r="V642"/>
      <c r="W642"/>
      <c r="X642"/>
      <c r="Y642"/>
      <c r="Z642"/>
      <c r="AA642"/>
      <c r="AB642"/>
      <c r="AC642"/>
      <c r="AD642"/>
      <c r="AE642"/>
      <c r="AF642" s="254"/>
      <c r="AG642" s="253"/>
      <c r="AH642"/>
      <c r="AL642"/>
    </row>
    <row r="643" spans="7:38">
      <c r="G643"/>
      <c r="J643"/>
      <c r="Q643"/>
      <c r="R643"/>
      <c r="U643"/>
      <c r="V643"/>
      <c r="W643"/>
      <c r="X643"/>
      <c r="Y643"/>
      <c r="Z643"/>
      <c r="AA643"/>
      <c r="AB643"/>
      <c r="AC643"/>
      <c r="AD643"/>
      <c r="AE643"/>
      <c r="AF643" s="254"/>
      <c r="AG643" s="253"/>
      <c r="AH643"/>
      <c r="AL643"/>
    </row>
    <row r="644" spans="7:38">
      <c r="G644"/>
      <c r="J644"/>
      <c r="Q644"/>
      <c r="R644"/>
      <c r="U644"/>
      <c r="V644"/>
      <c r="W644"/>
      <c r="X644"/>
      <c r="Y644"/>
      <c r="Z644"/>
      <c r="AA644"/>
      <c r="AB644"/>
      <c r="AC644"/>
      <c r="AD644"/>
      <c r="AE644"/>
      <c r="AF644" s="254"/>
      <c r="AG644" s="253"/>
      <c r="AH644"/>
      <c r="AL644"/>
    </row>
    <row r="645" spans="7:38">
      <c r="G645"/>
      <c r="J645"/>
      <c r="Q645"/>
      <c r="R645"/>
      <c r="U645"/>
      <c r="V645"/>
      <c r="W645"/>
      <c r="X645"/>
      <c r="Y645"/>
      <c r="Z645"/>
      <c r="AA645"/>
      <c r="AB645"/>
      <c r="AC645"/>
      <c r="AD645"/>
      <c r="AE645"/>
      <c r="AF645" s="254"/>
      <c r="AG645" s="253"/>
      <c r="AH645"/>
      <c r="AL645"/>
    </row>
    <row r="646" spans="7:38">
      <c r="G646"/>
      <c r="J646"/>
      <c r="Q646"/>
      <c r="R646"/>
      <c r="U646"/>
      <c r="V646"/>
      <c r="W646"/>
      <c r="X646"/>
      <c r="Y646"/>
      <c r="Z646"/>
      <c r="AA646"/>
      <c r="AB646"/>
      <c r="AC646"/>
      <c r="AD646"/>
      <c r="AE646"/>
      <c r="AF646" s="254"/>
      <c r="AG646" s="253"/>
      <c r="AH646"/>
      <c r="AL646"/>
    </row>
    <row r="647" spans="7:38">
      <c r="G647"/>
      <c r="J647"/>
      <c r="Q647"/>
      <c r="R647"/>
      <c r="U647"/>
      <c r="V647"/>
      <c r="W647"/>
      <c r="X647"/>
      <c r="Y647"/>
      <c r="Z647"/>
      <c r="AA647"/>
      <c r="AB647"/>
      <c r="AC647"/>
      <c r="AD647"/>
      <c r="AE647"/>
      <c r="AF647" s="254"/>
      <c r="AG647" s="253"/>
      <c r="AH647"/>
      <c r="AL647"/>
    </row>
    <row r="648" spans="7:38">
      <c r="G648"/>
      <c r="J648"/>
      <c r="Q648"/>
      <c r="R648"/>
      <c r="U648"/>
      <c r="V648"/>
      <c r="W648"/>
      <c r="X648"/>
      <c r="Y648"/>
      <c r="Z648"/>
      <c r="AA648"/>
      <c r="AB648"/>
      <c r="AC648"/>
      <c r="AD648"/>
      <c r="AE648"/>
      <c r="AF648" s="254"/>
      <c r="AG648" s="253"/>
      <c r="AH648"/>
      <c r="AL648"/>
    </row>
    <row r="649" spans="7:38">
      <c r="G649"/>
      <c r="J649"/>
      <c r="Q649"/>
      <c r="R649"/>
      <c r="U649"/>
      <c r="V649"/>
      <c r="W649"/>
      <c r="X649"/>
      <c r="Y649"/>
      <c r="Z649"/>
      <c r="AA649"/>
      <c r="AB649"/>
      <c r="AC649"/>
      <c r="AD649"/>
      <c r="AE649"/>
      <c r="AF649" s="254"/>
      <c r="AG649" s="253"/>
      <c r="AH649"/>
      <c r="AL649"/>
    </row>
    <row r="650" spans="7:38">
      <c r="G650"/>
      <c r="J650"/>
      <c r="Q650"/>
      <c r="R650"/>
      <c r="U650"/>
      <c r="V650"/>
      <c r="W650"/>
      <c r="X650"/>
      <c r="Y650"/>
      <c r="Z650"/>
      <c r="AA650"/>
      <c r="AB650"/>
      <c r="AC650"/>
      <c r="AD650"/>
      <c r="AE650"/>
      <c r="AF650" s="254"/>
      <c r="AG650" s="253"/>
      <c r="AH650"/>
      <c r="AL650"/>
    </row>
    <row r="651" spans="7:38">
      <c r="G651"/>
      <c r="J651"/>
      <c r="Q651"/>
      <c r="R651"/>
      <c r="U651"/>
      <c r="V651"/>
      <c r="W651"/>
      <c r="X651"/>
      <c r="Y651"/>
      <c r="Z651"/>
      <c r="AA651"/>
      <c r="AB651"/>
      <c r="AC651"/>
      <c r="AD651"/>
      <c r="AE651"/>
      <c r="AF651" s="254"/>
      <c r="AG651" s="253"/>
      <c r="AH651"/>
      <c r="AL651"/>
    </row>
    <row r="652" spans="7:38">
      <c r="G652"/>
      <c r="J652"/>
      <c r="Q652"/>
      <c r="R652"/>
      <c r="U652"/>
      <c r="V652"/>
      <c r="W652"/>
      <c r="X652"/>
      <c r="Y652"/>
      <c r="Z652"/>
      <c r="AA652"/>
      <c r="AB652"/>
      <c r="AC652"/>
      <c r="AD652"/>
      <c r="AE652"/>
      <c r="AF652" s="254"/>
      <c r="AG652" s="253"/>
      <c r="AH652"/>
      <c r="AL652"/>
    </row>
    <row r="653" spans="7:38">
      <c r="G653"/>
      <c r="J653"/>
      <c r="Q653"/>
      <c r="R653"/>
      <c r="U653"/>
      <c r="V653"/>
      <c r="W653"/>
      <c r="X653"/>
      <c r="Y653"/>
      <c r="Z653"/>
      <c r="AA653"/>
      <c r="AB653"/>
      <c r="AC653"/>
      <c r="AD653"/>
      <c r="AE653"/>
      <c r="AF653" s="254"/>
      <c r="AG653" s="253"/>
      <c r="AH653"/>
      <c r="AL653"/>
    </row>
    <row r="654" spans="7:38">
      <c r="G654"/>
      <c r="J654"/>
      <c r="Q654"/>
      <c r="R654"/>
      <c r="U654"/>
      <c r="V654"/>
      <c r="W654"/>
      <c r="X654"/>
      <c r="Y654"/>
      <c r="Z654"/>
      <c r="AA654"/>
      <c r="AB654"/>
      <c r="AC654"/>
      <c r="AD654"/>
      <c r="AE654"/>
      <c r="AF654" s="254"/>
      <c r="AG654" s="253"/>
      <c r="AH654"/>
      <c r="AL654"/>
    </row>
    <row r="655" spans="7:38">
      <c r="G655"/>
      <c r="J655"/>
      <c r="Q655"/>
      <c r="R655"/>
      <c r="U655"/>
      <c r="V655"/>
      <c r="W655"/>
      <c r="X655"/>
      <c r="Y655"/>
      <c r="Z655"/>
      <c r="AA655"/>
      <c r="AB655"/>
      <c r="AC655"/>
      <c r="AD655"/>
      <c r="AE655"/>
      <c r="AF655" s="254"/>
      <c r="AG655" s="253"/>
      <c r="AH655"/>
      <c r="AL655"/>
    </row>
    <row r="656" spans="7:38">
      <c r="G656"/>
      <c r="J656"/>
      <c r="Q656"/>
      <c r="R656"/>
      <c r="U656"/>
      <c r="V656"/>
      <c r="W656"/>
      <c r="X656"/>
      <c r="Y656"/>
      <c r="Z656"/>
      <c r="AA656"/>
      <c r="AB656"/>
      <c r="AC656"/>
      <c r="AD656"/>
      <c r="AE656"/>
      <c r="AF656" s="254"/>
      <c r="AG656" s="253"/>
      <c r="AH656"/>
      <c r="AL656"/>
    </row>
    <row r="657" spans="7:38">
      <c r="G657"/>
      <c r="J657"/>
      <c r="Q657"/>
      <c r="R657"/>
      <c r="U657"/>
      <c r="V657"/>
      <c r="W657"/>
      <c r="X657"/>
      <c r="Y657"/>
      <c r="Z657"/>
      <c r="AA657"/>
      <c r="AB657"/>
      <c r="AC657"/>
      <c r="AD657"/>
      <c r="AE657"/>
      <c r="AF657" s="254"/>
      <c r="AG657" s="253"/>
      <c r="AH657"/>
      <c r="AL657"/>
    </row>
    <row r="658" spans="7:38">
      <c r="G658"/>
      <c r="J658"/>
      <c r="Q658"/>
      <c r="R658"/>
      <c r="U658"/>
      <c r="V658"/>
      <c r="W658"/>
      <c r="X658"/>
      <c r="Y658"/>
      <c r="Z658"/>
      <c r="AA658"/>
      <c r="AB658"/>
      <c r="AC658"/>
      <c r="AD658"/>
      <c r="AE658"/>
      <c r="AF658" s="254"/>
      <c r="AG658" s="253"/>
      <c r="AH658"/>
      <c r="AL658"/>
    </row>
    <row r="659" spans="7:38">
      <c r="G659"/>
      <c r="J659"/>
      <c r="Q659"/>
      <c r="R659"/>
      <c r="U659"/>
      <c r="V659"/>
      <c r="W659"/>
      <c r="X659"/>
      <c r="Y659"/>
      <c r="Z659"/>
      <c r="AA659"/>
      <c r="AB659"/>
      <c r="AC659"/>
      <c r="AD659"/>
      <c r="AE659"/>
      <c r="AF659" s="254"/>
      <c r="AG659" s="253"/>
      <c r="AH659"/>
      <c r="AL659"/>
    </row>
    <row r="660" spans="7:38">
      <c r="G660"/>
      <c r="J660"/>
      <c r="Q660"/>
      <c r="R660"/>
      <c r="U660"/>
      <c r="V660"/>
      <c r="W660"/>
      <c r="X660"/>
      <c r="Y660"/>
      <c r="Z660"/>
      <c r="AA660"/>
      <c r="AB660"/>
      <c r="AC660"/>
      <c r="AD660"/>
      <c r="AE660"/>
      <c r="AF660" s="254"/>
      <c r="AG660" s="253"/>
      <c r="AH660"/>
      <c r="AL660"/>
    </row>
    <row r="661" spans="7:38">
      <c r="G661"/>
      <c r="J661"/>
      <c r="Q661"/>
      <c r="R661"/>
      <c r="U661"/>
      <c r="V661"/>
      <c r="W661"/>
      <c r="X661"/>
      <c r="Y661"/>
      <c r="Z661"/>
      <c r="AA661"/>
      <c r="AB661"/>
      <c r="AC661"/>
      <c r="AD661"/>
      <c r="AE661"/>
      <c r="AF661" s="254"/>
      <c r="AG661" s="253"/>
      <c r="AH661"/>
      <c r="AL661"/>
    </row>
    <row r="662" spans="7:38">
      <c r="G662"/>
      <c r="J662"/>
      <c r="Q662"/>
      <c r="R662"/>
      <c r="U662"/>
      <c r="V662"/>
      <c r="W662"/>
      <c r="X662"/>
      <c r="Y662"/>
      <c r="Z662"/>
      <c r="AA662"/>
      <c r="AB662"/>
      <c r="AC662"/>
      <c r="AD662"/>
      <c r="AE662"/>
      <c r="AF662" s="254"/>
      <c r="AG662" s="253"/>
      <c r="AH662"/>
      <c r="AL662"/>
    </row>
    <row r="663" spans="7:38">
      <c r="G663"/>
      <c r="J663"/>
      <c r="Q663"/>
      <c r="R663"/>
      <c r="U663"/>
      <c r="V663"/>
      <c r="W663"/>
      <c r="X663"/>
      <c r="Y663"/>
      <c r="Z663"/>
      <c r="AA663"/>
      <c r="AB663"/>
      <c r="AC663"/>
      <c r="AD663"/>
      <c r="AE663"/>
      <c r="AF663" s="254"/>
      <c r="AG663" s="253"/>
      <c r="AH663"/>
      <c r="AL663"/>
    </row>
    <row r="664" spans="7:38">
      <c r="G664"/>
      <c r="J664"/>
      <c r="Q664"/>
      <c r="R664"/>
      <c r="U664"/>
      <c r="V664"/>
      <c r="W664"/>
      <c r="X664"/>
      <c r="Y664"/>
      <c r="Z664"/>
      <c r="AA664"/>
      <c r="AB664"/>
      <c r="AC664"/>
      <c r="AD664"/>
      <c r="AE664"/>
      <c r="AF664" s="254"/>
      <c r="AG664" s="253"/>
      <c r="AH664"/>
      <c r="AL664"/>
    </row>
    <row r="665" spans="7:38">
      <c r="G665"/>
      <c r="J665"/>
      <c r="Q665"/>
      <c r="R665"/>
      <c r="U665"/>
      <c r="V665"/>
      <c r="W665"/>
      <c r="X665"/>
      <c r="Y665"/>
      <c r="Z665"/>
      <c r="AA665"/>
      <c r="AB665"/>
      <c r="AC665"/>
      <c r="AD665"/>
      <c r="AE665"/>
      <c r="AF665" s="254"/>
      <c r="AG665" s="253"/>
      <c r="AH665"/>
      <c r="AL665"/>
    </row>
    <row r="666" spans="7:38">
      <c r="G666"/>
      <c r="J666"/>
      <c r="Q666"/>
      <c r="R666"/>
      <c r="U666"/>
      <c r="V666"/>
      <c r="W666"/>
      <c r="X666"/>
      <c r="Y666"/>
      <c r="Z666"/>
      <c r="AA666"/>
      <c r="AB666"/>
      <c r="AC666"/>
      <c r="AD666"/>
      <c r="AE666"/>
      <c r="AF666" s="254"/>
      <c r="AG666" s="253"/>
      <c r="AH666"/>
      <c r="AL666"/>
    </row>
    <row r="667" spans="7:38">
      <c r="G667"/>
      <c r="J667"/>
      <c r="Q667"/>
      <c r="R667"/>
      <c r="U667"/>
      <c r="V667"/>
      <c r="W667"/>
      <c r="X667"/>
      <c r="Y667"/>
      <c r="Z667"/>
      <c r="AA667"/>
      <c r="AB667"/>
      <c r="AC667"/>
      <c r="AD667"/>
      <c r="AE667"/>
      <c r="AF667" s="254"/>
      <c r="AG667" s="253"/>
      <c r="AH667"/>
      <c r="AL667"/>
    </row>
    <row r="668" spans="7:38">
      <c r="G668"/>
      <c r="J668"/>
      <c r="Q668"/>
      <c r="R668"/>
      <c r="U668"/>
      <c r="V668"/>
      <c r="W668"/>
      <c r="X668"/>
      <c r="Y668"/>
      <c r="Z668"/>
      <c r="AA668"/>
      <c r="AB668"/>
      <c r="AC668"/>
      <c r="AD668"/>
      <c r="AE668"/>
      <c r="AF668" s="254"/>
      <c r="AG668" s="253"/>
      <c r="AH668"/>
      <c r="AL668"/>
    </row>
    <row r="669" spans="7:38">
      <c r="G669"/>
      <c r="J669"/>
      <c r="Q669"/>
      <c r="R669"/>
      <c r="U669"/>
      <c r="V669"/>
      <c r="W669"/>
      <c r="X669"/>
      <c r="Y669"/>
      <c r="Z669"/>
      <c r="AA669"/>
      <c r="AB669"/>
      <c r="AC669"/>
      <c r="AD669"/>
      <c r="AE669"/>
      <c r="AF669" s="254"/>
      <c r="AG669" s="253"/>
      <c r="AH669"/>
      <c r="AL669"/>
    </row>
    <row r="670" spans="7:38">
      <c r="G670"/>
      <c r="J670"/>
      <c r="Q670"/>
      <c r="R670"/>
      <c r="U670"/>
      <c r="V670"/>
      <c r="W670"/>
      <c r="X670"/>
      <c r="Y670"/>
      <c r="Z670"/>
      <c r="AA670"/>
      <c r="AB670"/>
      <c r="AC670"/>
      <c r="AD670"/>
      <c r="AE670"/>
      <c r="AF670" s="254"/>
      <c r="AG670" s="253"/>
      <c r="AH670"/>
      <c r="AL670"/>
    </row>
    <row r="671" spans="7:38">
      <c r="G671"/>
      <c r="J671"/>
      <c r="Q671"/>
      <c r="R671"/>
      <c r="U671"/>
      <c r="V671"/>
      <c r="W671"/>
      <c r="X671"/>
      <c r="Y671"/>
      <c r="Z671"/>
      <c r="AA671"/>
      <c r="AB671"/>
      <c r="AC671"/>
      <c r="AD671"/>
      <c r="AE671"/>
      <c r="AF671" s="254"/>
      <c r="AG671" s="253"/>
      <c r="AH671"/>
      <c r="AL671"/>
    </row>
    <row r="672" spans="7:38">
      <c r="G672"/>
      <c r="J672"/>
      <c r="Q672"/>
      <c r="R672"/>
      <c r="U672"/>
      <c r="V672"/>
      <c r="W672"/>
      <c r="X672"/>
      <c r="Y672"/>
      <c r="Z672"/>
      <c r="AA672"/>
      <c r="AB672"/>
      <c r="AC672"/>
      <c r="AD672"/>
      <c r="AE672"/>
      <c r="AF672" s="254"/>
      <c r="AG672" s="253"/>
      <c r="AH672"/>
      <c r="AL672"/>
    </row>
    <row r="673" spans="7:38">
      <c r="G673"/>
      <c r="J673"/>
      <c r="Q673"/>
      <c r="R673"/>
      <c r="U673"/>
      <c r="V673"/>
      <c r="W673"/>
      <c r="X673"/>
      <c r="Y673"/>
      <c r="Z673"/>
      <c r="AA673"/>
      <c r="AB673"/>
      <c r="AC673"/>
      <c r="AD673"/>
      <c r="AE673"/>
      <c r="AF673" s="254"/>
      <c r="AG673" s="253"/>
      <c r="AH673"/>
      <c r="AL673"/>
    </row>
    <row r="674" spans="7:38">
      <c r="G674"/>
      <c r="J674"/>
      <c r="Q674"/>
      <c r="R674"/>
      <c r="U674"/>
      <c r="V674"/>
      <c r="W674"/>
      <c r="X674"/>
      <c r="Y674"/>
      <c r="Z674"/>
      <c r="AA674"/>
      <c r="AB674"/>
      <c r="AC674"/>
      <c r="AD674"/>
      <c r="AE674"/>
      <c r="AF674" s="254"/>
      <c r="AG674" s="253"/>
      <c r="AH674"/>
      <c r="AL674"/>
    </row>
    <row r="675" spans="7:38">
      <c r="G675"/>
      <c r="J675"/>
      <c r="Q675"/>
      <c r="R675"/>
      <c r="U675"/>
      <c r="V675"/>
      <c r="W675"/>
      <c r="X675"/>
      <c r="Y675"/>
      <c r="Z675"/>
      <c r="AA675"/>
      <c r="AB675"/>
      <c r="AC675"/>
      <c r="AD675"/>
      <c r="AE675"/>
      <c r="AF675" s="254"/>
      <c r="AG675" s="253"/>
      <c r="AH675"/>
      <c r="AL675"/>
    </row>
    <row r="676" spans="7:38">
      <c r="G676"/>
      <c r="J676"/>
      <c r="Q676"/>
      <c r="R676"/>
      <c r="U676"/>
      <c r="V676"/>
      <c r="W676"/>
      <c r="X676"/>
      <c r="Y676"/>
      <c r="Z676"/>
      <c r="AA676"/>
      <c r="AB676"/>
      <c r="AC676"/>
      <c r="AD676"/>
      <c r="AE676"/>
      <c r="AF676" s="254"/>
      <c r="AG676" s="253"/>
      <c r="AH676"/>
      <c r="AL676"/>
    </row>
    <row r="677" spans="7:38">
      <c r="G677"/>
      <c r="J677"/>
      <c r="Q677"/>
      <c r="R677"/>
      <c r="U677"/>
      <c r="V677"/>
      <c r="W677"/>
      <c r="X677"/>
      <c r="Y677"/>
      <c r="Z677"/>
      <c r="AA677"/>
      <c r="AB677"/>
      <c r="AC677"/>
      <c r="AD677"/>
      <c r="AE677"/>
      <c r="AF677" s="254"/>
      <c r="AG677" s="253"/>
      <c r="AH677"/>
      <c r="AL677"/>
    </row>
    <row r="678" spans="7:38">
      <c r="G678"/>
      <c r="J678"/>
      <c r="Q678"/>
      <c r="R678"/>
      <c r="U678"/>
      <c r="V678"/>
      <c r="W678"/>
      <c r="X678"/>
      <c r="Y678"/>
      <c r="Z678"/>
      <c r="AA678"/>
      <c r="AB678"/>
      <c r="AC678"/>
      <c r="AD678"/>
      <c r="AE678"/>
      <c r="AF678" s="254"/>
      <c r="AG678" s="253"/>
      <c r="AH678"/>
      <c r="AL678"/>
    </row>
    <row r="679" spans="7:38">
      <c r="G679"/>
      <c r="J679"/>
      <c r="Q679"/>
      <c r="R679"/>
      <c r="U679"/>
      <c r="V679"/>
      <c r="W679"/>
      <c r="X679"/>
      <c r="Y679"/>
      <c r="Z679"/>
      <c r="AA679"/>
      <c r="AB679"/>
      <c r="AC679"/>
      <c r="AD679"/>
      <c r="AE679"/>
      <c r="AF679" s="254"/>
      <c r="AG679" s="253"/>
      <c r="AH679"/>
      <c r="AL679"/>
    </row>
    <row r="680" spans="7:38">
      <c r="G680"/>
      <c r="J680"/>
      <c r="Q680"/>
      <c r="R680"/>
      <c r="U680"/>
      <c r="V680"/>
      <c r="W680"/>
      <c r="X680"/>
      <c r="Y680"/>
      <c r="Z680"/>
      <c r="AA680"/>
      <c r="AB680"/>
      <c r="AC680"/>
      <c r="AD680"/>
      <c r="AE680"/>
      <c r="AF680" s="254"/>
      <c r="AG680" s="253"/>
      <c r="AH680"/>
      <c r="AL680"/>
    </row>
    <row r="681" spans="7:38">
      <c r="G681"/>
      <c r="J681"/>
      <c r="Q681"/>
      <c r="R681"/>
      <c r="U681"/>
      <c r="V681"/>
      <c r="W681"/>
      <c r="X681"/>
      <c r="Y681"/>
      <c r="Z681"/>
      <c r="AA681"/>
      <c r="AB681"/>
      <c r="AC681"/>
      <c r="AD681"/>
      <c r="AE681"/>
      <c r="AF681" s="254"/>
      <c r="AG681" s="253"/>
      <c r="AH681"/>
      <c r="AL681"/>
    </row>
    <row r="682" spans="7:38">
      <c r="G682"/>
      <c r="J682"/>
      <c r="Q682"/>
      <c r="R682"/>
      <c r="U682"/>
      <c r="V682"/>
      <c r="W682"/>
      <c r="X682"/>
      <c r="Y682"/>
      <c r="Z682"/>
      <c r="AA682"/>
      <c r="AB682"/>
      <c r="AC682"/>
      <c r="AD682"/>
      <c r="AE682"/>
      <c r="AF682" s="254"/>
      <c r="AG682" s="253"/>
      <c r="AH682"/>
      <c r="AL682"/>
    </row>
    <row r="683" spans="7:38">
      <c r="G683"/>
      <c r="J683"/>
      <c r="Q683"/>
      <c r="R683"/>
      <c r="U683"/>
      <c r="V683"/>
      <c r="W683"/>
      <c r="X683"/>
      <c r="Y683"/>
      <c r="Z683"/>
      <c r="AA683"/>
      <c r="AB683"/>
      <c r="AC683"/>
      <c r="AD683"/>
      <c r="AE683"/>
      <c r="AF683" s="254"/>
      <c r="AG683" s="253"/>
      <c r="AH683"/>
      <c r="AL683"/>
    </row>
    <row r="684" spans="7:38">
      <c r="G684"/>
      <c r="J684"/>
      <c r="Q684"/>
      <c r="R684"/>
      <c r="U684"/>
      <c r="V684"/>
      <c r="W684"/>
      <c r="X684"/>
      <c r="Y684"/>
      <c r="Z684"/>
      <c r="AA684"/>
      <c r="AB684"/>
      <c r="AC684"/>
      <c r="AD684"/>
      <c r="AE684"/>
      <c r="AF684" s="254"/>
      <c r="AG684" s="253"/>
      <c r="AH684"/>
      <c r="AL684"/>
    </row>
    <row r="685" spans="7:38">
      <c r="G685"/>
      <c r="J685"/>
      <c r="Q685"/>
      <c r="R685"/>
      <c r="U685"/>
      <c r="V685"/>
      <c r="W685"/>
      <c r="X685"/>
      <c r="Y685"/>
      <c r="Z685"/>
      <c r="AA685"/>
      <c r="AB685"/>
      <c r="AC685"/>
      <c r="AD685"/>
      <c r="AE685"/>
      <c r="AF685" s="254"/>
      <c r="AG685" s="253"/>
      <c r="AH685"/>
      <c r="AL685"/>
    </row>
    <row r="686" spans="7:38">
      <c r="G686"/>
      <c r="J686"/>
      <c r="Q686"/>
      <c r="R686"/>
      <c r="U686"/>
      <c r="V686"/>
      <c r="W686"/>
      <c r="X686"/>
      <c r="Y686"/>
      <c r="Z686"/>
      <c r="AA686"/>
      <c r="AB686"/>
      <c r="AC686"/>
      <c r="AD686"/>
      <c r="AE686"/>
      <c r="AF686" s="254"/>
      <c r="AG686" s="253"/>
      <c r="AH686"/>
      <c r="AL686"/>
    </row>
    <row r="687" spans="7:38">
      <c r="G687"/>
      <c r="J687"/>
      <c r="Q687"/>
      <c r="R687"/>
      <c r="U687"/>
      <c r="V687"/>
      <c r="W687"/>
      <c r="X687"/>
      <c r="Y687"/>
      <c r="Z687"/>
      <c r="AA687"/>
      <c r="AB687"/>
      <c r="AC687"/>
      <c r="AD687"/>
      <c r="AE687"/>
      <c r="AF687" s="254"/>
      <c r="AG687" s="253"/>
      <c r="AH687"/>
      <c r="AL687"/>
    </row>
    <row r="688" spans="7:38">
      <c r="G688"/>
      <c r="J688"/>
      <c r="Q688"/>
      <c r="R688"/>
      <c r="U688"/>
      <c r="V688"/>
      <c r="W688"/>
      <c r="X688"/>
      <c r="Y688"/>
      <c r="Z688"/>
      <c r="AA688"/>
      <c r="AB688"/>
      <c r="AC688"/>
      <c r="AD688"/>
      <c r="AE688"/>
      <c r="AF688" s="254"/>
      <c r="AG688" s="253"/>
      <c r="AH688"/>
      <c r="AL688"/>
    </row>
    <row r="689" spans="7:38">
      <c r="G689"/>
      <c r="J689"/>
      <c r="Q689"/>
      <c r="R689"/>
      <c r="U689"/>
      <c r="V689"/>
      <c r="W689"/>
      <c r="X689"/>
      <c r="Y689"/>
      <c r="Z689"/>
      <c r="AA689"/>
      <c r="AB689"/>
      <c r="AC689"/>
      <c r="AD689"/>
      <c r="AE689"/>
      <c r="AF689" s="254"/>
      <c r="AG689" s="253"/>
      <c r="AH689"/>
      <c r="AL689"/>
    </row>
    <row r="690" spans="7:38">
      <c r="G690"/>
      <c r="J690"/>
      <c r="Q690"/>
      <c r="R690"/>
      <c r="U690"/>
      <c r="V690"/>
      <c r="W690"/>
      <c r="X690"/>
      <c r="Y690"/>
      <c r="Z690"/>
      <c r="AA690"/>
      <c r="AB690"/>
      <c r="AC690"/>
      <c r="AD690"/>
      <c r="AE690"/>
      <c r="AF690" s="254"/>
      <c r="AG690" s="253"/>
      <c r="AH690"/>
      <c r="AL690"/>
    </row>
    <row r="691" spans="7:38">
      <c r="G691"/>
      <c r="J691"/>
      <c r="Q691"/>
      <c r="R691"/>
      <c r="U691"/>
      <c r="V691"/>
      <c r="W691"/>
      <c r="X691"/>
      <c r="Y691"/>
      <c r="Z691"/>
      <c r="AA691"/>
      <c r="AB691"/>
      <c r="AC691"/>
      <c r="AD691"/>
      <c r="AE691"/>
      <c r="AF691" s="254"/>
      <c r="AG691" s="253"/>
      <c r="AH691"/>
      <c r="AL691"/>
    </row>
    <row r="692" spans="7:38">
      <c r="G692"/>
      <c r="J692"/>
      <c r="Q692"/>
      <c r="R692"/>
      <c r="U692"/>
      <c r="V692"/>
      <c r="W692"/>
      <c r="X692"/>
      <c r="Y692"/>
      <c r="Z692"/>
      <c r="AA692"/>
      <c r="AB692"/>
      <c r="AC692"/>
      <c r="AD692"/>
      <c r="AE692"/>
      <c r="AF692" s="254"/>
      <c r="AG692" s="253"/>
      <c r="AH692"/>
      <c r="AL692"/>
    </row>
    <row r="693" spans="7:38">
      <c r="G693"/>
      <c r="J693"/>
      <c r="Q693"/>
      <c r="R693"/>
      <c r="U693"/>
      <c r="V693"/>
      <c r="W693"/>
      <c r="X693"/>
      <c r="Y693"/>
      <c r="Z693"/>
      <c r="AA693"/>
      <c r="AB693"/>
      <c r="AC693"/>
      <c r="AD693"/>
      <c r="AE693"/>
      <c r="AF693" s="254"/>
      <c r="AG693" s="253"/>
      <c r="AH693"/>
      <c r="AL693"/>
    </row>
    <row r="694" spans="7:38">
      <c r="G694"/>
      <c r="J694"/>
      <c r="Q694"/>
      <c r="R694"/>
      <c r="U694"/>
      <c r="V694"/>
      <c r="W694"/>
      <c r="X694"/>
      <c r="Y694"/>
      <c r="Z694"/>
      <c r="AA694"/>
      <c r="AB694"/>
      <c r="AC694"/>
      <c r="AD694"/>
      <c r="AE694"/>
      <c r="AF694" s="254"/>
      <c r="AG694" s="253"/>
      <c r="AH694"/>
      <c r="AL694"/>
    </row>
    <row r="695" spans="7:38">
      <c r="G695"/>
      <c r="J695"/>
      <c r="Q695"/>
      <c r="R695"/>
      <c r="U695"/>
      <c r="V695"/>
      <c r="W695"/>
      <c r="X695"/>
      <c r="Y695"/>
      <c r="Z695"/>
      <c r="AA695"/>
      <c r="AB695"/>
      <c r="AC695"/>
      <c r="AD695"/>
      <c r="AE695"/>
      <c r="AF695" s="254"/>
      <c r="AG695" s="253"/>
      <c r="AH695"/>
      <c r="AL695"/>
    </row>
    <row r="696" spans="7:38">
      <c r="G696"/>
      <c r="J696"/>
      <c r="Q696"/>
      <c r="R696"/>
      <c r="U696"/>
      <c r="V696"/>
      <c r="W696"/>
      <c r="X696"/>
      <c r="Y696"/>
      <c r="Z696"/>
      <c r="AA696"/>
      <c r="AB696"/>
      <c r="AC696"/>
      <c r="AD696"/>
      <c r="AE696"/>
      <c r="AF696" s="254"/>
      <c r="AG696" s="253"/>
      <c r="AH696"/>
      <c r="AL696"/>
    </row>
    <row r="697" spans="7:38">
      <c r="G697"/>
      <c r="J697"/>
      <c r="Q697"/>
      <c r="R697"/>
      <c r="U697"/>
      <c r="V697"/>
      <c r="W697"/>
      <c r="X697"/>
      <c r="Y697"/>
      <c r="Z697"/>
      <c r="AA697"/>
      <c r="AB697"/>
      <c r="AC697"/>
      <c r="AD697"/>
      <c r="AE697"/>
      <c r="AF697" s="254"/>
      <c r="AG697" s="253"/>
      <c r="AH697"/>
      <c r="AL697"/>
    </row>
    <row r="698" spans="7:38">
      <c r="G698"/>
      <c r="J698"/>
      <c r="Q698"/>
      <c r="R698"/>
      <c r="U698"/>
      <c r="V698"/>
      <c r="W698"/>
      <c r="X698"/>
      <c r="Y698"/>
      <c r="Z698"/>
      <c r="AA698"/>
      <c r="AB698"/>
      <c r="AC698"/>
      <c r="AD698"/>
      <c r="AE698"/>
      <c r="AF698" s="254"/>
      <c r="AG698" s="253"/>
      <c r="AH698"/>
      <c r="AL698"/>
    </row>
    <row r="699" spans="7:38">
      <c r="G699"/>
      <c r="J699"/>
      <c r="Q699"/>
      <c r="R699"/>
      <c r="U699"/>
      <c r="V699"/>
      <c r="W699"/>
      <c r="X699"/>
      <c r="Y699"/>
      <c r="Z699"/>
      <c r="AA699"/>
      <c r="AB699"/>
      <c r="AC699"/>
      <c r="AD699"/>
      <c r="AE699"/>
      <c r="AF699" s="254"/>
      <c r="AG699" s="253"/>
      <c r="AH699"/>
      <c r="AL699"/>
    </row>
    <row r="700" spans="7:38">
      <c r="G700"/>
      <c r="J700"/>
      <c r="Q700"/>
      <c r="R700"/>
      <c r="U700"/>
      <c r="V700"/>
      <c r="W700"/>
      <c r="X700"/>
      <c r="Y700"/>
      <c r="Z700"/>
      <c r="AA700"/>
      <c r="AB700"/>
      <c r="AC700"/>
      <c r="AD700"/>
      <c r="AE700"/>
      <c r="AF700" s="254"/>
      <c r="AG700" s="253"/>
      <c r="AH700"/>
      <c r="AL700"/>
    </row>
    <row r="701" spans="7:38">
      <c r="G701"/>
      <c r="J701"/>
      <c r="Q701"/>
      <c r="R701"/>
      <c r="U701"/>
      <c r="V701"/>
      <c r="W701"/>
      <c r="X701"/>
      <c r="Y701"/>
      <c r="Z701"/>
      <c r="AA701"/>
      <c r="AB701"/>
      <c r="AC701"/>
      <c r="AD701"/>
      <c r="AE701"/>
      <c r="AF701" s="254"/>
      <c r="AG701" s="253"/>
      <c r="AH701"/>
      <c r="AL701"/>
    </row>
    <row r="702" spans="7:38">
      <c r="G702"/>
      <c r="J702"/>
      <c r="Q702"/>
      <c r="R702"/>
      <c r="U702"/>
      <c r="V702"/>
      <c r="W702"/>
      <c r="X702"/>
      <c r="Y702"/>
      <c r="Z702"/>
      <c r="AA702"/>
      <c r="AB702"/>
      <c r="AC702"/>
      <c r="AD702"/>
      <c r="AE702"/>
      <c r="AF702" s="254"/>
      <c r="AG702" s="253"/>
      <c r="AH702"/>
      <c r="AL702"/>
    </row>
    <row r="703" spans="7:38">
      <c r="G703"/>
      <c r="J703"/>
      <c r="Q703"/>
      <c r="R703"/>
      <c r="U703"/>
      <c r="V703"/>
      <c r="W703"/>
      <c r="X703"/>
      <c r="Y703"/>
      <c r="Z703"/>
      <c r="AA703"/>
      <c r="AB703"/>
      <c r="AC703"/>
      <c r="AD703"/>
      <c r="AE703"/>
      <c r="AF703" s="254"/>
      <c r="AG703" s="253"/>
      <c r="AH703"/>
      <c r="AL703"/>
    </row>
    <row r="704" spans="7:38">
      <c r="G704"/>
      <c r="J704"/>
      <c r="Q704"/>
      <c r="R704"/>
      <c r="U704"/>
      <c r="V704"/>
      <c r="W704"/>
      <c r="X704"/>
      <c r="Y704"/>
      <c r="Z704"/>
      <c r="AA704"/>
      <c r="AB704"/>
      <c r="AC704"/>
      <c r="AD704"/>
      <c r="AE704"/>
      <c r="AF704" s="254"/>
      <c r="AG704" s="253"/>
      <c r="AH704"/>
      <c r="AL704"/>
    </row>
    <row r="705" spans="7:38">
      <c r="G705"/>
      <c r="J705"/>
      <c r="Q705"/>
      <c r="R705"/>
      <c r="U705"/>
      <c r="V705"/>
      <c r="W705"/>
      <c r="X705"/>
      <c r="Y705"/>
      <c r="Z705"/>
      <c r="AA705"/>
      <c r="AB705"/>
      <c r="AC705"/>
      <c r="AD705"/>
      <c r="AE705"/>
      <c r="AF705" s="254"/>
      <c r="AG705" s="253"/>
      <c r="AH705"/>
      <c r="AL705"/>
    </row>
    <row r="706" spans="7:38">
      <c r="G706"/>
      <c r="J706"/>
      <c r="Q706"/>
      <c r="R706"/>
      <c r="U706"/>
      <c r="V706"/>
      <c r="W706"/>
      <c r="X706"/>
      <c r="Y706"/>
      <c r="Z706"/>
      <c r="AA706"/>
      <c r="AB706"/>
      <c r="AC706"/>
      <c r="AD706"/>
      <c r="AE706"/>
      <c r="AF706" s="254"/>
      <c r="AG706" s="253"/>
      <c r="AH706"/>
      <c r="AL706"/>
    </row>
    <row r="707" spans="7:38">
      <c r="G707"/>
      <c r="J707"/>
      <c r="Q707"/>
      <c r="R707"/>
      <c r="U707"/>
      <c r="V707"/>
      <c r="W707"/>
      <c r="X707"/>
      <c r="Y707"/>
      <c r="Z707"/>
      <c r="AA707"/>
      <c r="AB707"/>
      <c r="AC707"/>
      <c r="AD707"/>
      <c r="AE707"/>
      <c r="AF707" s="254"/>
      <c r="AG707" s="253"/>
      <c r="AH707"/>
      <c r="AL707"/>
    </row>
    <row r="708" spans="7:38">
      <c r="G708"/>
      <c r="J708"/>
      <c r="Q708"/>
      <c r="R708"/>
      <c r="U708"/>
      <c r="V708"/>
      <c r="W708"/>
      <c r="X708"/>
      <c r="Y708"/>
      <c r="Z708"/>
      <c r="AA708"/>
      <c r="AB708"/>
      <c r="AC708"/>
      <c r="AD708"/>
      <c r="AE708"/>
      <c r="AF708" s="254"/>
      <c r="AG708" s="253"/>
      <c r="AH708"/>
      <c r="AL708"/>
    </row>
    <row r="709" spans="7:38">
      <c r="G709"/>
      <c r="J709"/>
      <c r="Q709"/>
      <c r="R709"/>
      <c r="U709"/>
      <c r="V709"/>
      <c r="W709"/>
      <c r="X709"/>
      <c r="Y709"/>
      <c r="Z709"/>
      <c r="AA709"/>
      <c r="AB709"/>
      <c r="AC709"/>
      <c r="AD709"/>
      <c r="AE709"/>
      <c r="AF709" s="254"/>
      <c r="AG709" s="253"/>
      <c r="AH709"/>
      <c r="AL709"/>
    </row>
    <row r="710" spans="7:38">
      <c r="G710"/>
      <c r="J710"/>
      <c r="Q710"/>
      <c r="R710"/>
      <c r="U710"/>
      <c r="V710"/>
      <c r="W710"/>
      <c r="X710"/>
      <c r="Y710"/>
      <c r="Z710"/>
      <c r="AA710"/>
      <c r="AB710"/>
      <c r="AC710"/>
      <c r="AD710"/>
      <c r="AE710"/>
      <c r="AF710" s="254"/>
      <c r="AG710" s="253"/>
      <c r="AH710"/>
      <c r="AL710"/>
    </row>
    <row r="711" spans="7:38">
      <c r="G711"/>
      <c r="J711"/>
      <c r="Q711"/>
      <c r="R711"/>
      <c r="U711"/>
      <c r="V711"/>
      <c r="W711"/>
      <c r="X711"/>
      <c r="Y711"/>
      <c r="Z711"/>
      <c r="AA711"/>
      <c r="AB711"/>
      <c r="AC711"/>
      <c r="AD711"/>
      <c r="AE711"/>
      <c r="AF711" s="254"/>
      <c r="AG711" s="253"/>
      <c r="AH711"/>
      <c r="AL711"/>
    </row>
    <row r="712" spans="7:38">
      <c r="G712"/>
      <c r="J712"/>
      <c r="Q712"/>
      <c r="R712"/>
      <c r="U712"/>
      <c r="V712"/>
      <c r="W712"/>
      <c r="X712"/>
      <c r="Y712"/>
      <c r="Z712"/>
      <c r="AA712"/>
      <c r="AB712"/>
      <c r="AC712"/>
      <c r="AD712"/>
      <c r="AE712"/>
      <c r="AF712" s="254"/>
      <c r="AG712" s="253"/>
      <c r="AH712"/>
      <c r="AL712"/>
    </row>
    <row r="713" spans="7:38">
      <c r="G713"/>
      <c r="J713"/>
      <c r="Q713"/>
      <c r="R713"/>
      <c r="U713"/>
      <c r="V713"/>
      <c r="W713"/>
      <c r="X713"/>
      <c r="Y713"/>
      <c r="Z713"/>
      <c r="AA713"/>
      <c r="AB713"/>
      <c r="AC713"/>
      <c r="AD713"/>
      <c r="AE713"/>
      <c r="AF713" s="254"/>
      <c r="AG713" s="253"/>
      <c r="AH713"/>
      <c r="AL713"/>
    </row>
    <row r="714" spans="7:38">
      <c r="G714"/>
      <c r="J714"/>
      <c r="Q714"/>
      <c r="R714"/>
      <c r="U714"/>
      <c r="V714"/>
      <c r="W714"/>
      <c r="X714"/>
      <c r="Y714"/>
      <c r="Z714"/>
      <c r="AA714"/>
      <c r="AB714"/>
      <c r="AC714"/>
      <c r="AD714"/>
      <c r="AE714"/>
      <c r="AF714" s="254"/>
      <c r="AG714" s="253"/>
      <c r="AH714"/>
      <c r="AL714"/>
    </row>
    <row r="715" spans="7:38">
      <c r="G715"/>
      <c r="J715"/>
      <c r="Q715"/>
      <c r="R715"/>
      <c r="U715"/>
      <c r="V715"/>
      <c r="W715"/>
      <c r="X715"/>
      <c r="Y715"/>
      <c r="Z715"/>
      <c r="AA715"/>
      <c r="AB715"/>
      <c r="AC715"/>
      <c r="AD715"/>
      <c r="AE715"/>
      <c r="AF715" s="254"/>
      <c r="AG715" s="253"/>
      <c r="AH715"/>
      <c r="AL715"/>
    </row>
    <row r="716" spans="7:38">
      <c r="G716"/>
      <c r="J716"/>
      <c r="Q716"/>
      <c r="R716"/>
      <c r="U716"/>
      <c r="V716"/>
      <c r="W716"/>
      <c r="X716"/>
      <c r="Y716"/>
      <c r="Z716"/>
      <c r="AA716"/>
      <c r="AB716"/>
      <c r="AC716"/>
      <c r="AD716"/>
      <c r="AE716"/>
      <c r="AF716" s="254"/>
      <c r="AG716" s="253"/>
      <c r="AH716"/>
      <c r="AL716"/>
    </row>
    <row r="717" spans="7:38">
      <c r="G717"/>
      <c r="J717"/>
      <c r="Q717"/>
      <c r="R717"/>
      <c r="U717"/>
      <c r="V717"/>
      <c r="W717"/>
      <c r="X717"/>
      <c r="Y717"/>
      <c r="Z717"/>
      <c r="AA717"/>
      <c r="AB717"/>
      <c r="AC717"/>
      <c r="AD717"/>
      <c r="AE717"/>
      <c r="AF717" s="254"/>
      <c r="AG717" s="253"/>
      <c r="AH717"/>
      <c r="AL717"/>
    </row>
    <row r="718" spans="7:38">
      <c r="G718"/>
      <c r="J718"/>
      <c r="Q718"/>
      <c r="R718"/>
      <c r="U718"/>
      <c r="V718"/>
      <c r="W718"/>
      <c r="X718"/>
      <c r="Y718"/>
      <c r="Z718"/>
      <c r="AA718"/>
      <c r="AB718"/>
      <c r="AC718"/>
      <c r="AD718"/>
      <c r="AE718"/>
      <c r="AF718" s="254"/>
      <c r="AG718" s="253"/>
      <c r="AH718"/>
      <c r="AL718"/>
    </row>
    <row r="719" spans="7:38">
      <c r="G719"/>
      <c r="J719"/>
      <c r="Q719"/>
      <c r="R719"/>
      <c r="U719"/>
      <c r="V719"/>
      <c r="W719"/>
      <c r="X719"/>
      <c r="Y719"/>
      <c r="Z719"/>
      <c r="AA719"/>
      <c r="AB719"/>
      <c r="AC719"/>
      <c r="AD719"/>
      <c r="AE719"/>
      <c r="AF719" s="254"/>
      <c r="AG719" s="253"/>
      <c r="AH719"/>
      <c r="AL719"/>
    </row>
    <row r="720" spans="7:38">
      <c r="G720"/>
      <c r="J720"/>
      <c r="Q720"/>
      <c r="R720"/>
      <c r="U720"/>
      <c r="V720"/>
      <c r="W720"/>
      <c r="X720"/>
      <c r="Y720"/>
      <c r="Z720"/>
      <c r="AA720"/>
      <c r="AB720"/>
      <c r="AC720"/>
      <c r="AD720"/>
      <c r="AE720"/>
      <c r="AF720" s="254"/>
      <c r="AG720" s="253"/>
      <c r="AH720"/>
      <c r="AL720"/>
    </row>
    <row r="721" spans="7:38">
      <c r="G721"/>
      <c r="J721"/>
      <c r="Q721"/>
      <c r="R721"/>
      <c r="U721"/>
      <c r="V721"/>
      <c r="W721"/>
      <c r="X721"/>
      <c r="Y721"/>
      <c r="Z721"/>
      <c r="AA721"/>
      <c r="AB721"/>
      <c r="AC721"/>
      <c r="AD721"/>
      <c r="AE721"/>
      <c r="AF721" s="254"/>
      <c r="AG721" s="253"/>
      <c r="AH721"/>
      <c r="AL721"/>
    </row>
    <row r="722" spans="7:38">
      <c r="G722"/>
      <c r="J722"/>
      <c r="Q722"/>
      <c r="R722"/>
      <c r="U722"/>
      <c r="V722"/>
      <c r="W722"/>
      <c r="X722"/>
      <c r="Y722"/>
      <c r="Z722"/>
      <c r="AA722"/>
      <c r="AB722"/>
      <c r="AC722"/>
      <c r="AD722"/>
      <c r="AE722"/>
      <c r="AF722" s="254"/>
      <c r="AG722" s="253"/>
      <c r="AH722"/>
      <c r="AL722"/>
    </row>
    <row r="723" spans="7:38">
      <c r="G723"/>
      <c r="J723"/>
      <c r="Q723"/>
      <c r="R723"/>
      <c r="U723"/>
      <c r="V723"/>
      <c r="W723"/>
      <c r="X723"/>
      <c r="Y723"/>
      <c r="Z723"/>
      <c r="AA723"/>
      <c r="AB723"/>
      <c r="AC723"/>
      <c r="AD723"/>
      <c r="AE723"/>
      <c r="AF723" s="254"/>
      <c r="AG723" s="253"/>
      <c r="AH723"/>
      <c r="AL723"/>
    </row>
    <row r="724" spans="7:38">
      <c r="G724"/>
      <c r="J724"/>
      <c r="Q724"/>
      <c r="R724"/>
      <c r="U724"/>
      <c r="V724"/>
      <c r="W724"/>
      <c r="X724"/>
      <c r="Y724"/>
      <c r="Z724"/>
      <c r="AA724"/>
      <c r="AB724"/>
      <c r="AC724"/>
      <c r="AD724"/>
      <c r="AE724"/>
      <c r="AF724" s="254"/>
      <c r="AG724" s="253"/>
      <c r="AH724"/>
      <c r="AL724"/>
    </row>
    <row r="725" spans="7:38">
      <c r="G725"/>
      <c r="J725"/>
      <c r="Q725"/>
      <c r="R725"/>
      <c r="U725"/>
      <c r="V725"/>
      <c r="W725"/>
      <c r="X725"/>
      <c r="Y725"/>
      <c r="Z725"/>
      <c r="AA725"/>
      <c r="AB725"/>
      <c r="AC725"/>
      <c r="AD725"/>
      <c r="AE725"/>
      <c r="AF725" s="254"/>
      <c r="AG725" s="253"/>
      <c r="AH725"/>
      <c r="AL725"/>
    </row>
    <row r="726" spans="7:38">
      <c r="G726"/>
      <c r="J726"/>
      <c r="Q726"/>
      <c r="R726"/>
      <c r="U726"/>
      <c r="V726"/>
      <c r="W726"/>
      <c r="X726"/>
      <c r="Y726"/>
      <c r="Z726"/>
      <c r="AA726"/>
      <c r="AB726"/>
      <c r="AC726"/>
      <c r="AD726"/>
      <c r="AE726"/>
      <c r="AF726" s="254"/>
      <c r="AG726" s="253"/>
      <c r="AH726"/>
      <c r="AL726"/>
    </row>
    <row r="727" spans="7:38">
      <c r="G727"/>
      <c r="J727"/>
      <c r="Q727"/>
      <c r="R727"/>
      <c r="U727"/>
      <c r="V727"/>
      <c r="W727"/>
      <c r="X727"/>
      <c r="Y727"/>
      <c r="Z727"/>
      <c r="AA727"/>
      <c r="AB727"/>
      <c r="AC727"/>
      <c r="AD727"/>
      <c r="AE727"/>
      <c r="AF727" s="254"/>
      <c r="AG727" s="253"/>
      <c r="AH727"/>
      <c r="AL727"/>
    </row>
    <row r="728" spans="7:38">
      <c r="G728"/>
      <c r="J728"/>
      <c r="Q728"/>
      <c r="R728"/>
      <c r="U728"/>
      <c r="V728"/>
      <c r="W728"/>
      <c r="X728"/>
      <c r="Y728"/>
      <c r="Z728"/>
      <c r="AA728"/>
      <c r="AB728"/>
      <c r="AC728"/>
      <c r="AD728"/>
      <c r="AE728"/>
      <c r="AF728" s="254"/>
      <c r="AG728" s="253"/>
      <c r="AH728"/>
      <c r="AL728"/>
    </row>
    <row r="729" spans="7:38">
      <c r="G729"/>
      <c r="J729"/>
      <c r="Q729"/>
      <c r="R729"/>
      <c r="U729"/>
      <c r="V729"/>
      <c r="W729"/>
      <c r="X729"/>
      <c r="Y729"/>
      <c r="Z729"/>
      <c r="AA729"/>
      <c r="AB729"/>
      <c r="AC729"/>
      <c r="AD729"/>
      <c r="AE729"/>
      <c r="AF729" s="254"/>
      <c r="AG729" s="253"/>
      <c r="AH729"/>
      <c r="AL729"/>
    </row>
    <row r="730" spans="7:38">
      <c r="G730"/>
      <c r="J730"/>
      <c r="Q730"/>
      <c r="R730"/>
      <c r="U730"/>
      <c r="V730"/>
      <c r="W730"/>
      <c r="X730"/>
      <c r="Y730"/>
      <c r="Z730"/>
      <c r="AA730"/>
      <c r="AB730"/>
      <c r="AC730"/>
      <c r="AD730"/>
      <c r="AE730"/>
      <c r="AF730" s="254"/>
      <c r="AG730" s="253"/>
      <c r="AH730"/>
      <c r="AL730"/>
    </row>
    <row r="731" spans="7:38">
      <c r="G731"/>
      <c r="J731"/>
      <c r="Q731"/>
      <c r="R731"/>
      <c r="U731"/>
      <c r="V731"/>
      <c r="W731"/>
      <c r="X731"/>
      <c r="Y731"/>
      <c r="Z731"/>
      <c r="AA731"/>
      <c r="AB731"/>
      <c r="AC731"/>
      <c r="AD731"/>
      <c r="AE731"/>
      <c r="AF731" s="254"/>
      <c r="AG731" s="253"/>
      <c r="AH731"/>
      <c r="AL731"/>
    </row>
    <row r="732" spans="7:38">
      <c r="G732"/>
      <c r="J732"/>
      <c r="Q732"/>
      <c r="R732"/>
      <c r="U732"/>
      <c r="V732"/>
      <c r="W732"/>
      <c r="X732"/>
      <c r="Y732"/>
      <c r="Z732"/>
      <c r="AA732"/>
      <c r="AB732"/>
      <c r="AC732"/>
      <c r="AD732"/>
      <c r="AE732"/>
      <c r="AF732" s="254"/>
      <c r="AG732" s="253"/>
      <c r="AH732"/>
      <c r="AL732"/>
    </row>
    <row r="733" spans="7:38">
      <c r="G733"/>
      <c r="J733"/>
      <c r="Q733"/>
      <c r="R733"/>
      <c r="U733"/>
      <c r="V733"/>
      <c r="W733"/>
      <c r="X733"/>
      <c r="Y733"/>
      <c r="Z733"/>
      <c r="AA733"/>
      <c r="AB733"/>
      <c r="AC733"/>
      <c r="AD733"/>
      <c r="AE733"/>
      <c r="AF733" s="254"/>
      <c r="AG733" s="253"/>
      <c r="AH733"/>
      <c r="AL733"/>
    </row>
    <row r="734" spans="7:38">
      <c r="G734"/>
      <c r="J734"/>
      <c r="Q734"/>
      <c r="R734"/>
      <c r="U734"/>
      <c r="V734"/>
      <c r="W734"/>
      <c r="X734"/>
      <c r="Y734"/>
      <c r="Z734"/>
      <c r="AA734"/>
      <c r="AB734"/>
      <c r="AC734"/>
      <c r="AD734"/>
      <c r="AE734"/>
      <c r="AF734" s="254"/>
      <c r="AG734" s="253"/>
      <c r="AH734"/>
      <c r="AL734"/>
    </row>
    <row r="735" spans="7:38">
      <c r="G735"/>
      <c r="J735"/>
      <c r="Q735"/>
      <c r="R735"/>
      <c r="U735"/>
      <c r="V735"/>
      <c r="W735"/>
      <c r="X735"/>
      <c r="Y735"/>
      <c r="Z735"/>
      <c r="AA735"/>
      <c r="AB735"/>
      <c r="AC735"/>
      <c r="AD735"/>
      <c r="AE735"/>
      <c r="AF735" s="254"/>
      <c r="AG735" s="253"/>
      <c r="AH735"/>
      <c r="AL735"/>
    </row>
    <row r="736" spans="7:38">
      <c r="G736"/>
      <c r="J736"/>
      <c r="Q736"/>
      <c r="R736"/>
      <c r="U736"/>
      <c r="V736"/>
      <c r="W736"/>
      <c r="X736"/>
      <c r="Y736"/>
      <c r="Z736"/>
      <c r="AA736"/>
      <c r="AB736"/>
      <c r="AC736"/>
      <c r="AD736"/>
      <c r="AE736"/>
      <c r="AF736" s="254"/>
      <c r="AG736" s="253"/>
      <c r="AH736"/>
      <c r="AL736"/>
    </row>
    <row r="737" spans="7:38">
      <c r="G737"/>
      <c r="J737"/>
      <c r="Q737"/>
      <c r="R737"/>
      <c r="U737"/>
      <c r="V737"/>
      <c r="W737"/>
      <c r="X737"/>
      <c r="Y737"/>
      <c r="Z737"/>
      <c r="AA737"/>
      <c r="AB737"/>
      <c r="AC737"/>
      <c r="AD737"/>
      <c r="AE737"/>
      <c r="AF737" s="254"/>
      <c r="AG737" s="253"/>
      <c r="AH737"/>
      <c r="AL737"/>
    </row>
    <row r="738" spans="7:38">
      <c r="G738"/>
      <c r="J738"/>
      <c r="Q738"/>
      <c r="R738"/>
      <c r="U738"/>
      <c r="V738"/>
      <c r="W738"/>
      <c r="X738"/>
      <c r="Y738"/>
      <c r="Z738"/>
      <c r="AA738"/>
      <c r="AB738"/>
      <c r="AC738"/>
      <c r="AD738"/>
      <c r="AE738"/>
      <c r="AF738" s="254"/>
      <c r="AG738" s="253"/>
      <c r="AH738"/>
      <c r="AL738"/>
    </row>
    <row r="739" spans="7:38">
      <c r="G739"/>
      <c r="J739"/>
      <c r="Q739"/>
      <c r="R739"/>
      <c r="U739"/>
      <c r="V739"/>
      <c r="W739"/>
      <c r="X739"/>
      <c r="Y739"/>
      <c r="Z739"/>
      <c r="AA739"/>
      <c r="AB739"/>
      <c r="AC739"/>
      <c r="AD739"/>
      <c r="AE739"/>
      <c r="AF739" s="254"/>
      <c r="AG739" s="253"/>
      <c r="AH739"/>
      <c r="AL739"/>
    </row>
    <row r="740" spans="7:38">
      <c r="G740"/>
      <c r="J740"/>
      <c r="Q740"/>
      <c r="R740"/>
      <c r="U740"/>
      <c r="V740"/>
      <c r="W740"/>
      <c r="X740"/>
      <c r="Y740"/>
      <c r="Z740"/>
      <c r="AA740"/>
      <c r="AB740"/>
      <c r="AC740"/>
      <c r="AD740"/>
      <c r="AE740"/>
      <c r="AF740" s="254"/>
      <c r="AG740" s="253"/>
      <c r="AH740"/>
      <c r="AL740"/>
    </row>
    <row r="741" spans="7:38">
      <c r="G741"/>
      <c r="J741"/>
      <c r="Q741"/>
      <c r="R741"/>
      <c r="U741"/>
      <c r="V741"/>
      <c r="W741"/>
      <c r="X741"/>
      <c r="Y741"/>
      <c r="Z741"/>
      <c r="AA741"/>
      <c r="AB741"/>
      <c r="AC741"/>
      <c r="AD741"/>
      <c r="AE741"/>
      <c r="AF741" s="254"/>
      <c r="AG741" s="253"/>
      <c r="AH741"/>
      <c r="AL741"/>
    </row>
    <row r="742" spans="7:38">
      <c r="G742"/>
      <c r="J742"/>
      <c r="Q742"/>
      <c r="R742"/>
      <c r="U742"/>
      <c r="V742"/>
      <c r="W742"/>
      <c r="X742"/>
      <c r="Y742"/>
      <c r="Z742"/>
      <c r="AA742"/>
      <c r="AB742"/>
      <c r="AC742"/>
      <c r="AD742"/>
      <c r="AE742"/>
      <c r="AF742" s="254"/>
      <c r="AG742" s="253"/>
      <c r="AH742"/>
      <c r="AL742"/>
    </row>
    <row r="743" spans="7:38">
      <c r="G743"/>
      <c r="J743"/>
      <c r="Q743"/>
      <c r="R743"/>
      <c r="U743"/>
      <c r="V743"/>
      <c r="W743"/>
      <c r="X743"/>
      <c r="Y743"/>
      <c r="Z743"/>
      <c r="AA743"/>
      <c r="AB743"/>
      <c r="AC743"/>
      <c r="AD743"/>
      <c r="AE743"/>
      <c r="AF743" s="254"/>
      <c r="AG743" s="253"/>
      <c r="AH743"/>
      <c r="AL743"/>
    </row>
    <row r="744" spans="7:38">
      <c r="G744"/>
      <c r="J744"/>
      <c r="Q744"/>
      <c r="R744"/>
      <c r="U744"/>
      <c r="V744"/>
      <c r="W744"/>
      <c r="X744"/>
      <c r="Y744"/>
      <c r="Z744"/>
      <c r="AA744"/>
      <c r="AB744"/>
      <c r="AC744"/>
      <c r="AD744"/>
      <c r="AE744"/>
      <c r="AF744" s="254"/>
      <c r="AG744" s="253"/>
      <c r="AH744"/>
      <c r="AL744"/>
    </row>
    <row r="745" spans="7:38">
      <c r="G745"/>
      <c r="J745"/>
      <c r="Q745"/>
      <c r="R745"/>
      <c r="U745"/>
      <c r="V745"/>
      <c r="W745"/>
      <c r="X745"/>
      <c r="Y745"/>
      <c r="Z745"/>
      <c r="AA745"/>
      <c r="AB745"/>
      <c r="AC745"/>
      <c r="AD745"/>
      <c r="AE745"/>
      <c r="AF745" s="254"/>
      <c r="AG745" s="253"/>
      <c r="AH745"/>
      <c r="AL745"/>
    </row>
    <row r="746" spans="7:38">
      <c r="G746"/>
      <c r="J746"/>
      <c r="Q746"/>
      <c r="R746"/>
      <c r="U746"/>
      <c r="V746"/>
      <c r="W746"/>
      <c r="X746"/>
      <c r="Y746"/>
      <c r="Z746"/>
      <c r="AA746"/>
      <c r="AB746"/>
      <c r="AC746"/>
      <c r="AD746"/>
      <c r="AE746"/>
      <c r="AF746" s="254"/>
      <c r="AG746" s="253"/>
      <c r="AH746"/>
      <c r="AL746"/>
    </row>
    <row r="747" spans="7:38">
      <c r="G747"/>
      <c r="J747"/>
      <c r="Q747"/>
      <c r="R747"/>
      <c r="U747"/>
      <c r="V747"/>
      <c r="W747"/>
      <c r="X747"/>
      <c r="Y747"/>
      <c r="Z747"/>
      <c r="AA747"/>
      <c r="AB747"/>
      <c r="AC747"/>
      <c r="AD747"/>
      <c r="AE747"/>
      <c r="AF747" s="254"/>
      <c r="AG747" s="253"/>
      <c r="AH747"/>
      <c r="AL747"/>
    </row>
    <row r="748" spans="7:38">
      <c r="G748"/>
      <c r="J748"/>
      <c r="Q748"/>
      <c r="R748"/>
      <c r="U748"/>
      <c r="V748"/>
      <c r="W748"/>
      <c r="X748"/>
      <c r="Y748"/>
      <c r="Z748"/>
      <c r="AA748"/>
      <c r="AB748"/>
      <c r="AC748"/>
      <c r="AD748"/>
      <c r="AE748"/>
      <c r="AF748" s="254"/>
      <c r="AG748" s="253"/>
      <c r="AH748"/>
      <c r="AL748"/>
    </row>
    <row r="749" spans="7:38">
      <c r="G749"/>
      <c r="J749"/>
      <c r="Q749"/>
      <c r="R749"/>
      <c r="U749"/>
      <c r="V749"/>
      <c r="W749"/>
      <c r="X749"/>
      <c r="Y749"/>
      <c r="Z749"/>
      <c r="AA749"/>
      <c r="AB749"/>
      <c r="AC749"/>
      <c r="AD749"/>
      <c r="AE749"/>
      <c r="AF749" s="254"/>
      <c r="AG749" s="253"/>
      <c r="AH749"/>
      <c r="AL749"/>
    </row>
    <row r="750" spans="7:38">
      <c r="G750"/>
      <c r="J750"/>
      <c r="Q750"/>
      <c r="R750"/>
      <c r="U750"/>
      <c r="V750"/>
      <c r="W750"/>
      <c r="X750"/>
      <c r="Y750"/>
      <c r="Z750"/>
      <c r="AA750"/>
      <c r="AB750"/>
      <c r="AC750"/>
      <c r="AD750"/>
      <c r="AE750"/>
      <c r="AF750" s="254"/>
      <c r="AG750" s="253"/>
      <c r="AH750"/>
      <c r="AL750"/>
    </row>
    <row r="751" spans="7:38">
      <c r="G751"/>
      <c r="J751"/>
      <c r="Q751"/>
      <c r="R751"/>
      <c r="U751"/>
      <c r="V751"/>
      <c r="W751"/>
      <c r="X751"/>
      <c r="Y751"/>
      <c r="Z751"/>
      <c r="AA751"/>
      <c r="AB751"/>
      <c r="AC751"/>
      <c r="AD751"/>
      <c r="AE751"/>
      <c r="AF751" s="254"/>
      <c r="AG751" s="253"/>
      <c r="AH751"/>
      <c r="AL751"/>
    </row>
    <row r="752" spans="7:38">
      <c r="G752"/>
      <c r="J752"/>
      <c r="Q752"/>
      <c r="R752"/>
      <c r="U752"/>
      <c r="V752"/>
      <c r="W752"/>
      <c r="X752"/>
      <c r="Y752"/>
      <c r="Z752"/>
      <c r="AA752"/>
      <c r="AB752"/>
      <c r="AC752"/>
      <c r="AD752"/>
      <c r="AE752"/>
      <c r="AF752" s="254"/>
      <c r="AG752" s="253"/>
      <c r="AH752"/>
      <c r="AL752"/>
    </row>
    <row r="753" spans="7:38">
      <c r="G753"/>
      <c r="J753"/>
      <c r="Q753"/>
      <c r="R753"/>
      <c r="U753"/>
      <c r="V753"/>
      <c r="W753"/>
      <c r="X753"/>
      <c r="Y753"/>
      <c r="Z753"/>
      <c r="AA753"/>
      <c r="AB753"/>
      <c r="AC753"/>
      <c r="AD753"/>
      <c r="AE753"/>
      <c r="AF753" s="254"/>
      <c r="AG753" s="253"/>
      <c r="AH753"/>
      <c r="AL753"/>
    </row>
    <row r="754" spans="7:38">
      <c r="G754"/>
      <c r="J754"/>
      <c r="Q754"/>
      <c r="R754"/>
      <c r="U754"/>
      <c r="V754"/>
      <c r="W754"/>
      <c r="X754"/>
      <c r="Y754"/>
      <c r="Z754"/>
      <c r="AA754"/>
      <c r="AB754"/>
      <c r="AC754"/>
      <c r="AD754"/>
      <c r="AE754"/>
      <c r="AF754" s="254"/>
      <c r="AG754" s="253"/>
      <c r="AH754"/>
      <c r="AL754"/>
    </row>
    <row r="755" spans="7:38">
      <c r="G755"/>
      <c r="J755"/>
      <c r="Q755"/>
      <c r="R755"/>
      <c r="U755"/>
      <c r="V755"/>
      <c r="W755"/>
      <c r="X755"/>
      <c r="Y755"/>
      <c r="Z755"/>
      <c r="AA755"/>
      <c r="AB755"/>
      <c r="AC755"/>
      <c r="AD755"/>
      <c r="AE755"/>
      <c r="AF755" s="254"/>
      <c r="AG755" s="253"/>
      <c r="AH755"/>
      <c r="AL755"/>
    </row>
    <row r="756" spans="7:38">
      <c r="G756"/>
      <c r="J756"/>
      <c r="Q756"/>
      <c r="R756"/>
      <c r="U756"/>
      <c r="V756"/>
      <c r="W756"/>
      <c r="X756"/>
      <c r="Y756"/>
      <c r="Z756"/>
      <c r="AA756"/>
      <c r="AB756"/>
      <c r="AC756"/>
      <c r="AD756"/>
      <c r="AE756"/>
      <c r="AF756" s="254"/>
      <c r="AG756" s="253"/>
      <c r="AH756"/>
      <c r="AL756"/>
    </row>
    <row r="757" spans="7:38">
      <c r="G757"/>
      <c r="J757"/>
      <c r="Q757"/>
      <c r="R757"/>
      <c r="U757"/>
      <c r="V757"/>
      <c r="W757"/>
      <c r="X757"/>
      <c r="Y757"/>
      <c r="Z757"/>
      <c r="AA757"/>
      <c r="AB757"/>
      <c r="AC757"/>
      <c r="AD757"/>
      <c r="AE757"/>
      <c r="AF757" s="254"/>
      <c r="AG757" s="253"/>
      <c r="AH757"/>
      <c r="AL757"/>
    </row>
    <row r="758" spans="7:38">
      <c r="G758"/>
      <c r="J758"/>
      <c r="Q758"/>
      <c r="R758"/>
      <c r="U758"/>
      <c r="V758"/>
      <c r="W758"/>
      <c r="X758"/>
      <c r="Y758"/>
      <c r="Z758"/>
      <c r="AA758"/>
      <c r="AB758"/>
      <c r="AC758"/>
      <c r="AD758"/>
      <c r="AE758"/>
      <c r="AF758" s="254"/>
      <c r="AG758" s="253"/>
      <c r="AH758"/>
      <c r="AL758"/>
    </row>
    <row r="759" spans="7:38">
      <c r="G759"/>
      <c r="J759"/>
      <c r="Q759"/>
      <c r="R759"/>
      <c r="U759"/>
      <c r="V759"/>
      <c r="W759"/>
      <c r="X759"/>
      <c r="Y759"/>
      <c r="Z759"/>
      <c r="AA759"/>
      <c r="AB759"/>
      <c r="AC759"/>
      <c r="AD759"/>
      <c r="AE759"/>
      <c r="AF759" s="254"/>
      <c r="AG759" s="253"/>
      <c r="AH759"/>
      <c r="AL759"/>
    </row>
    <row r="760" spans="7:38">
      <c r="G760"/>
      <c r="J760"/>
      <c r="Q760"/>
      <c r="R760"/>
      <c r="U760"/>
      <c r="V760"/>
      <c r="W760"/>
      <c r="X760"/>
      <c r="Y760"/>
      <c r="Z760"/>
      <c r="AA760"/>
      <c r="AB760"/>
      <c r="AC760"/>
      <c r="AD760"/>
      <c r="AE760"/>
      <c r="AF760" s="254"/>
      <c r="AG760" s="253"/>
      <c r="AH760"/>
      <c r="AL760"/>
    </row>
    <row r="761" spans="7:38">
      <c r="G761"/>
      <c r="J761"/>
      <c r="Q761"/>
      <c r="R761"/>
      <c r="U761"/>
      <c r="V761"/>
      <c r="W761"/>
      <c r="X761"/>
      <c r="Y761"/>
      <c r="Z761"/>
      <c r="AA761"/>
      <c r="AB761"/>
      <c r="AC761"/>
      <c r="AD761"/>
      <c r="AE761"/>
      <c r="AF761" s="254"/>
      <c r="AG761" s="253"/>
      <c r="AH761"/>
      <c r="AL761"/>
    </row>
    <row r="762" spans="7:38">
      <c r="G762"/>
      <c r="J762"/>
      <c r="Q762"/>
      <c r="R762"/>
      <c r="U762"/>
      <c r="V762"/>
      <c r="W762"/>
      <c r="X762"/>
      <c r="Y762"/>
      <c r="Z762"/>
      <c r="AA762"/>
      <c r="AB762"/>
      <c r="AC762"/>
      <c r="AD762"/>
      <c r="AE762"/>
      <c r="AF762" s="254"/>
      <c r="AG762" s="253"/>
      <c r="AH762"/>
      <c r="AL762"/>
    </row>
    <row r="763" spans="7:38">
      <c r="G763"/>
      <c r="J763"/>
      <c r="Q763"/>
      <c r="R763"/>
      <c r="U763"/>
      <c r="V763"/>
      <c r="W763"/>
      <c r="X763"/>
      <c r="Y763"/>
      <c r="Z763"/>
      <c r="AA763"/>
      <c r="AB763"/>
      <c r="AC763"/>
      <c r="AD763"/>
      <c r="AE763"/>
      <c r="AF763" s="254"/>
      <c r="AG763" s="253"/>
      <c r="AH763"/>
      <c r="AL763"/>
    </row>
    <row r="764" spans="7:38">
      <c r="G764"/>
      <c r="J764"/>
      <c r="Q764"/>
      <c r="R764"/>
      <c r="U764"/>
      <c r="V764"/>
      <c r="W764"/>
      <c r="X764"/>
      <c r="Y764"/>
      <c r="Z764"/>
      <c r="AA764"/>
      <c r="AB764"/>
      <c r="AC764"/>
      <c r="AD764"/>
      <c r="AE764"/>
      <c r="AF764" s="254"/>
      <c r="AG764" s="253"/>
      <c r="AH764"/>
      <c r="AL764"/>
    </row>
    <row r="765" spans="7:38">
      <c r="G765"/>
      <c r="J765"/>
      <c r="Q765"/>
      <c r="R765"/>
      <c r="U765"/>
      <c r="V765"/>
      <c r="W765"/>
      <c r="X765"/>
      <c r="Y765"/>
      <c r="Z765"/>
      <c r="AA765"/>
      <c r="AB765"/>
      <c r="AC765"/>
      <c r="AD765"/>
      <c r="AE765"/>
      <c r="AF765" s="254"/>
      <c r="AG765" s="253"/>
      <c r="AH765"/>
      <c r="AL765"/>
    </row>
    <row r="766" spans="7:38">
      <c r="G766"/>
      <c r="J766"/>
      <c r="Q766"/>
      <c r="R766"/>
      <c r="U766"/>
      <c r="V766"/>
      <c r="W766"/>
      <c r="X766"/>
      <c r="Y766"/>
      <c r="Z766"/>
      <c r="AA766"/>
      <c r="AB766"/>
      <c r="AC766"/>
      <c r="AD766"/>
      <c r="AE766"/>
      <c r="AF766" s="254"/>
      <c r="AG766" s="253"/>
      <c r="AH766"/>
      <c r="AL766"/>
    </row>
    <row r="767" spans="7:38">
      <c r="G767"/>
      <c r="J767"/>
      <c r="Q767"/>
      <c r="R767"/>
      <c r="U767"/>
      <c r="V767"/>
      <c r="W767"/>
      <c r="X767"/>
      <c r="Y767"/>
      <c r="Z767"/>
      <c r="AA767"/>
      <c r="AB767"/>
      <c r="AC767"/>
      <c r="AD767"/>
      <c r="AE767"/>
      <c r="AF767" s="254"/>
      <c r="AG767" s="253"/>
      <c r="AH767"/>
      <c r="AL767"/>
    </row>
    <row r="768" spans="7:38">
      <c r="G768"/>
      <c r="J768"/>
      <c r="Q768"/>
      <c r="R768"/>
      <c r="U768"/>
      <c r="V768"/>
      <c r="W768"/>
      <c r="X768"/>
      <c r="Y768"/>
      <c r="Z768"/>
      <c r="AA768"/>
      <c r="AB768"/>
      <c r="AC768"/>
      <c r="AD768"/>
      <c r="AE768"/>
      <c r="AF768" s="254"/>
      <c r="AG768" s="253"/>
      <c r="AH768"/>
      <c r="AL768"/>
    </row>
    <row r="769" spans="7:38">
      <c r="G769"/>
      <c r="J769"/>
      <c r="Q769"/>
      <c r="R769"/>
      <c r="U769"/>
      <c r="V769"/>
      <c r="W769"/>
      <c r="X769"/>
      <c r="Y769"/>
      <c r="Z769"/>
      <c r="AA769"/>
      <c r="AB769"/>
      <c r="AC769"/>
      <c r="AD769"/>
      <c r="AE769"/>
      <c r="AF769" s="254"/>
      <c r="AG769" s="253"/>
      <c r="AH769"/>
      <c r="AL769"/>
    </row>
    <row r="770" spans="7:38">
      <c r="G770"/>
      <c r="J770"/>
      <c r="Q770"/>
      <c r="R770"/>
      <c r="U770"/>
      <c r="V770"/>
      <c r="W770"/>
      <c r="X770"/>
      <c r="Y770"/>
      <c r="Z770"/>
      <c r="AA770"/>
      <c r="AB770"/>
      <c r="AC770"/>
      <c r="AD770"/>
      <c r="AE770"/>
      <c r="AF770" s="254"/>
      <c r="AG770" s="253"/>
      <c r="AH770"/>
      <c r="AL770"/>
    </row>
    <row r="771" spans="7:38">
      <c r="G771"/>
      <c r="J771"/>
      <c r="Q771"/>
      <c r="R771"/>
      <c r="U771"/>
      <c r="V771"/>
      <c r="W771"/>
      <c r="X771"/>
      <c r="Y771"/>
      <c r="Z771"/>
      <c r="AA771"/>
      <c r="AB771"/>
      <c r="AC771"/>
      <c r="AD771"/>
      <c r="AE771"/>
      <c r="AF771" s="254"/>
      <c r="AG771" s="253"/>
      <c r="AH771"/>
      <c r="AL771"/>
    </row>
    <row r="772" spans="7:38">
      <c r="G772"/>
      <c r="J772"/>
      <c r="Q772"/>
      <c r="R772"/>
      <c r="U772"/>
      <c r="V772"/>
      <c r="W772"/>
      <c r="X772"/>
      <c r="Y772"/>
      <c r="Z772"/>
      <c r="AA772"/>
      <c r="AB772"/>
      <c r="AC772"/>
      <c r="AD772"/>
      <c r="AE772"/>
      <c r="AF772" s="254"/>
      <c r="AG772" s="253"/>
      <c r="AH772"/>
      <c r="AL772"/>
    </row>
    <row r="773" spans="7:38">
      <c r="G773"/>
      <c r="J773"/>
      <c r="Q773"/>
      <c r="R773"/>
      <c r="U773"/>
      <c r="V773"/>
      <c r="W773"/>
      <c r="X773"/>
      <c r="Y773"/>
      <c r="Z773"/>
      <c r="AA773"/>
      <c r="AB773"/>
      <c r="AC773"/>
      <c r="AD773"/>
      <c r="AE773"/>
      <c r="AF773" s="254"/>
      <c r="AG773" s="253"/>
      <c r="AH773"/>
      <c r="AL773"/>
    </row>
    <row r="774" spans="7:38">
      <c r="G774"/>
      <c r="J774"/>
      <c r="Q774"/>
      <c r="R774"/>
      <c r="U774"/>
      <c r="V774"/>
      <c r="W774"/>
      <c r="X774"/>
      <c r="Y774"/>
      <c r="Z774"/>
      <c r="AA774"/>
      <c r="AB774"/>
      <c r="AC774"/>
      <c r="AD774"/>
      <c r="AE774"/>
      <c r="AF774" s="254"/>
      <c r="AG774" s="253"/>
      <c r="AH774"/>
      <c r="AL774"/>
    </row>
    <row r="775" spans="7:38">
      <c r="G775"/>
      <c r="J775"/>
      <c r="Q775"/>
      <c r="R775"/>
      <c r="U775"/>
      <c r="V775"/>
      <c r="W775"/>
      <c r="X775"/>
      <c r="Y775"/>
      <c r="Z775"/>
      <c r="AA775"/>
      <c r="AB775"/>
      <c r="AC775"/>
      <c r="AD775"/>
      <c r="AE775"/>
      <c r="AF775" s="254"/>
      <c r="AG775" s="253"/>
      <c r="AH775"/>
      <c r="AL775"/>
    </row>
    <row r="776" spans="7:38">
      <c r="G776"/>
      <c r="J776"/>
      <c r="Q776"/>
      <c r="R776"/>
      <c r="U776"/>
      <c r="V776"/>
      <c r="W776"/>
      <c r="X776"/>
      <c r="Y776"/>
      <c r="Z776"/>
      <c r="AA776"/>
      <c r="AB776"/>
      <c r="AC776"/>
      <c r="AD776"/>
      <c r="AE776"/>
      <c r="AF776" s="254"/>
      <c r="AG776" s="253"/>
      <c r="AH776"/>
      <c r="AL776"/>
    </row>
    <row r="777" spans="7:38">
      <c r="G777"/>
      <c r="J777"/>
      <c r="Q777"/>
      <c r="R777"/>
      <c r="U777"/>
      <c r="V777"/>
      <c r="W777"/>
      <c r="X777"/>
      <c r="Y777"/>
      <c r="Z777"/>
      <c r="AA777"/>
      <c r="AB777"/>
      <c r="AC777"/>
      <c r="AD777"/>
      <c r="AE777"/>
      <c r="AF777" s="254"/>
      <c r="AG777" s="253"/>
      <c r="AH777"/>
      <c r="AL777"/>
    </row>
    <row r="778" spans="7:38">
      <c r="G778"/>
      <c r="J778"/>
      <c r="Q778"/>
      <c r="R778"/>
      <c r="U778"/>
      <c r="V778"/>
      <c r="W778"/>
      <c r="X778"/>
      <c r="Y778"/>
      <c r="Z778"/>
      <c r="AA778"/>
      <c r="AB778"/>
      <c r="AC778"/>
      <c r="AD778"/>
      <c r="AE778"/>
      <c r="AF778" s="254"/>
      <c r="AG778" s="253"/>
      <c r="AH778"/>
      <c r="AL778"/>
    </row>
    <row r="779" spans="7:38">
      <c r="G779"/>
      <c r="J779"/>
      <c r="Q779"/>
      <c r="R779"/>
      <c r="U779"/>
      <c r="V779"/>
      <c r="W779"/>
      <c r="X779"/>
      <c r="Y779"/>
      <c r="Z779"/>
      <c r="AA779"/>
      <c r="AB779"/>
      <c r="AC779"/>
      <c r="AD779"/>
      <c r="AE779"/>
      <c r="AF779" s="254"/>
      <c r="AG779" s="253"/>
      <c r="AH779"/>
      <c r="AL779"/>
    </row>
    <row r="780" spans="7:38">
      <c r="G780"/>
      <c r="J780"/>
      <c r="Q780"/>
      <c r="R780"/>
      <c r="U780"/>
      <c r="V780"/>
      <c r="W780"/>
      <c r="X780"/>
      <c r="Y780"/>
      <c r="Z780"/>
      <c r="AA780"/>
      <c r="AB780"/>
      <c r="AC780"/>
      <c r="AD780"/>
      <c r="AE780"/>
      <c r="AF780" s="254"/>
      <c r="AG780" s="253"/>
      <c r="AH780"/>
      <c r="AL780"/>
    </row>
    <row r="781" spans="7:38">
      <c r="G781"/>
      <c r="J781"/>
      <c r="Q781"/>
      <c r="R781"/>
      <c r="U781"/>
      <c r="V781"/>
      <c r="W781"/>
      <c r="X781"/>
      <c r="Y781"/>
      <c r="Z781"/>
      <c r="AA781"/>
      <c r="AB781"/>
      <c r="AC781"/>
      <c r="AD781"/>
      <c r="AE781"/>
      <c r="AF781" s="254"/>
      <c r="AG781" s="253"/>
      <c r="AH781"/>
      <c r="AL781"/>
    </row>
    <row r="782" spans="7:38">
      <c r="G782"/>
      <c r="J782"/>
      <c r="Q782"/>
      <c r="R782"/>
      <c r="U782"/>
      <c r="V782"/>
      <c r="W782"/>
      <c r="X782"/>
      <c r="Y782"/>
      <c r="Z782"/>
      <c r="AA782"/>
      <c r="AB782"/>
      <c r="AC782"/>
      <c r="AD782"/>
      <c r="AE782"/>
      <c r="AF782" s="254"/>
      <c r="AG782" s="253"/>
      <c r="AH782"/>
      <c r="AL782"/>
    </row>
    <row r="783" spans="7:38">
      <c r="G783"/>
      <c r="J783"/>
      <c r="Q783"/>
      <c r="R783"/>
      <c r="U783"/>
      <c r="V783"/>
      <c r="W783"/>
      <c r="X783"/>
      <c r="Y783"/>
      <c r="Z783"/>
      <c r="AA783"/>
      <c r="AB783"/>
      <c r="AC783"/>
      <c r="AD783"/>
      <c r="AE783"/>
      <c r="AF783" s="254"/>
      <c r="AG783" s="253"/>
      <c r="AH783"/>
      <c r="AL783"/>
    </row>
    <row r="784" spans="7:38">
      <c r="G784"/>
      <c r="J784"/>
      <c r="Q784"/>
      <c r="R784"/>
      <c r="U784"/>
      <c r="V784"/>
      <c r="W784"/>
      <c r="X784"/>
      <c r="Y784"/>
      <c r="Z784"/>
      <c r="AA784"/>
      <c r="AB784"/>
      <c r="AC784"/>
      <c r="AD784"/>
      <c r="AE784"/>
      <c r="AF784" s="254"/>
      <c r="AG784" s="253"/>
      <c r="AH784"/>
      <c r="AL784"/>
    </row>
    <row r="785" spans="7:38">
      <c r="G785"/>
      <c r="J785"/>
      <c r="Q785"/>
      <c r="R785"/>
      <c r="U785"/>
      <c r="V785"/>
      <c r="W785"/>
      <c r="X785"/>
      <c r="Y785"/>
      <c r="Z785"/>
      <c r="AA785"/>
      <c r="AB785"/>
      <c r="AC785"/>
      <c r="AD785"/>
      <c r="AE785"/>
      <c r="AF785" s="254"/>
      <c r="AG785" s="253"/>
      <c r="AH785"/>
      <c r="AL785"/>
    </row>
    <row r="786" spans="7:38">
      <c r="G786"/>
      <c r="J786"/>
      <c r="Q786"/>
      <c r="R786"/>
      <c r="U786"/>
      <c r="V786"/>
      <c r="W786"/>
      <c r="X786"/>
      <c r="Y786"/>
      <c r="Z786"/>
      <c r="AA786"/>
      <c r="AB786"/>
      <c r="AC786"/>
      <c r="AD786"/>
      <c r="AE786"/>
      <c r="AF786" s="254"/>
      <c r="AG786" s="253"/>
      <c r="AH786"/>
      <c r="AL786"/>
    </row>
    <row r="787" spans="7:38">
      <c r="G787"/>
      <c r="J787"/>
      <c r="Q787"/>
      <c r="R787"/>
      <c r="U787"/>
      <c r="V787"/>
      <c r="W787"/>
      <c r="X787"/>
      <c r="Y787"/>
      <c r="Z787"/>
      <c r="AA787"/>
      <c r="AB787"/>
      <c r="AC787"/>
      <c r="AD787"/>
      <c r="AE787"/>
      <c r="AF787" s="254"/>
      <c r="AG787" s="253"/>
      <c r="AH787"/>
      <c r="AL787"/>
    </row>
    <row r="788" spans="7:38">
      <c r="G788"/>
      <c r="J788"/>
      <c r="Q788"/>
      <c r="R788"/>
      <c r="U788"/>
      <c r="V788"/>
      <c r="W788"/>
      <c r="X788"/>
      <c r="Y788"/>
      <c r="Z788"/>
      <c r="AA788"/>
      <c r="AB788"/>
      <c r="AC788"/>
      <c r="AD788"/>
      <c r="AE788"/>
      <c r="AF788" s="254"/>
      <c r="AG788" s="253"/>
      <c r="AH788"/>
      <c r="AL788"/>
    </row>
    <row r="789" spans="7:38">
      <c r="G789"/>
      <c r="J789"/>
      <c r="Q789"/>
      <c r="R789"/>
      <c r="U789"/>
      <c r="V789"/>
      <c r="W789"/>
      <c r="X789"/>
      <c r="Y789"/>
      <c r="Z789"/>
      <c r="AA789"/>
      <c r="AB789"/>
      <c r="AC789"/>
      <c r="AD789"/>
      <c r="AE789"/>
      <c r="AF789" s="254"/>
      <c r="AG789" s="253"/>
      <c r="AH789"/>
      <c r="AL789"/>
    </row>
    <row r="790" spans="7:38">
      <c r="G790"/>
      <c r="J790"/>
      <c r="Q790"/>
      <c r="R790"/>
      <c r="U790"/>
      <c r="V790"/>
      <c r="W790"/>
      <c r="X790"/>
      <c r="Y790"/>
      <c r="Z790"/>
      <c r="AA790"/>
      <c r="AB790"/>
      <c r="AC790"/>
      <c r="AD790"/>
      <c r="AE790"/>
      <c r="AF790" s="254"/>
      <c r="AG790" s="253"/>
      <c r="AH790"/>
      <c r="AL790"/>
    </row>
    <row r="791" spans="7:38">
      <c r="G791"/>
      <c r="J791"/>
      <c r="Q791"/>
      <c r="R791"/>
      <c r="U791"/>
      <c r="V791"/>
      <c r="W791"/>
      <c r="X791"/>
      <c r="Y791"/>
      <c r="Z791"/>
      <c r="AA791"/>
      <c r="AB791"/>
      <c r="AC791"/>
      <c r="AD791"/>
      <c r="AE791"/>
      <c r="AF791" s="254"/>
      <c r="AG791" s="253"/>
      <c r="AH791"/>
      <c r="AL791"/>
    </row>
    <row r="792" spans="7:38">
      <c r="G792"/>
      <c r="J792"/>
      <c r="Q792"/>
      <c r="R792"/>
      <c r="U792"/>
      <c r="V792"/>
      <c r="W792"/>
      <c r="X792"/>
      <c r="Y792"/>
      <c r="Z792"/>
      <c r="AA792"/>
      <c r="AB792"/>
      <c r="AC792"/>
      <c r="AD792"/>
      <c r="AE792"/>
      <c r="AF792" s="254"/>
      <c r="AG792" s="253"/>
      <c r="AH792"/>
      <c r="AL792"/>
    </row>
    <row r="793" spans="7:38">
      <c r="G793"/>
      <c r="J793"/>
      <c r="Q793"/>
      <c r="R793"/>
      <c r="U793"/>
      <c r="V793"/>
      <c r="W793"/>
      <c r="X793"/>
      <c r="Y793"/>
      <c r="Z793"/>
      <c r="AA793"/>
      <c r="AB793"/>
      <c r="AC793"/>
      <c r="AD793"/>
      <c r="AE793"/>
      <c r="AF793" s="254"/>
      <c r="AG793" s="253"/>
      <c r="AH793"/>
      <c r="AL793"/>
    </row>
    <row r="794" spans="7:38">
      <c r="G794"/>
      <c r="J794"/>
      <c r="Q794"/>
      <c r="R794"/>
      <c r="U794"/>
      <c r="V794"/>
      <c r="W794"/>
      <c r="X794"/>
      <c r="Y794"/>
      <c r="Z794"/>
      <c r="AA794"/>
      <c r="AB794"/>
      <c r="AC794"/>
      <c r="AD794"/>
      <c r="AE794"/>
      <c r="AF794" s="254"/>
      <c r="AG794" s="253"/>
      <c r="AH794"/>
      <c r="AL794"/>
    </row>
    <row r="795" spans="7:38">
      <c r="G795"/>
      <c r="J795"/>
      <c r="Q795"/>
      <c r="R795"/>
      <c r="U795"/>
      <c r="V795"/>
      <c r="W795"/>
      <c r="X795"/>
      <c r="Y795"/>
      <c r="Z795"/>
      <c r="AA795"/>
      <c r="AB795"/>
      <c r="AC795"/>
      <c r="AD795"/>
      <c r="AE795"/>
      <c r="AF795" s="254"/>
      <c r="AG795" s="253"/>
      <c r="AH795"/>
      <c r="AL795"/>
    </row>
    <row r="796" spans="7:38">
      <c r="G796"/>
      <c r="J796"/>
      <c r="Q796"/>
      <c r="R796"/>
      <c r="U796"/>
      <c r="V796"/>
      <c r="W796"/>
      <c r="X796"/>
      <c r="Y796"/>
      <c r="Z796"/>
      <c r="AA796"/>
      <c r="AB796"/>
      <c r="AC796"/>
      <c r="AD796"/>
      <c r="AE796"/>
      <c r="AF796" s="254"/>
      <c r="AG796" s="253"/>
      <c r="AH796"/>
      <c r="AL796"/>
    </row>
    <row r="797" spans="7:38">
      <c r="G797"/>
      <c r="J797"/>
      <c r="Q797"/>
      <c r="R797"/>
      <c r="U797"/>
      <c r="V797"/>
      <c r="W797"/>
      <c r="X797"/>
      <c r="Y797"/>
      <c r="Z797"/>
      <c r="AA797"/>
      <c r="AB797"/>
      <c r="AC797"/>
      <c r="AD797"/>
      <c r="AE797"/>
      <c r="AF797" s="254"/>
      <c r="AG797" s="253"/>
      <c r="AH797"/>
      <c r="AL797"/>
    </row>
    <row r="798" spans="7:38">
      <c r="G798"/>
      <c r="J798"/>
      <c r="Q798"/>
      <c r="R798"/>
      <c r="U798"/>
      <c r="V798"/>
      <c r="W798"/>
      <c r="X798"/>
      <c r="Y798"/>
      <c r="Z798"/>
      <c r="AA798"/>
      <c r="AB798"/>
      <c r="AC798"/>
      <c r="AD798"/>
      <c r="AE798"/>
      <c r="AF798" s="254"/>
      <c r="AG798" s="253"/>
      <c r="AH798"/>
      <c r="AL798"/>
    </row>
    <row r="799" spans="7:38">
      <c r="G799"/>
      <c r="J799"/>
      <c r="Q799"/>
      <c r="R799"/>
      <c r="U799"/>
      <c r="V799"/>
      <c r="W799"/>
      <c r="X799"/>
      <c r="Y799"/>
      <c r="Z799"/>
      <c r="AA799"/>
      <c r="AB799"/>
      <c r="AC799"/>
      <c r="AD799"/>
      <c r="AE799"/>
      <c r="AF799" s="254"/>
      <c r="AG799" s="253"/>
      <c r="AH799"/>
      <c r="AL799"/>
    </row>
    <row r="800" spans="7:38">
      <c r="G800"/>
      <c r="J800"/>
      <c r="Q800"/>
      <c r="R800"/>
      <c r="U800"/>
      <c r="V800"/>
      <c r="W800"/>
      <c r="X800"/>
      <c r="Y800"/>
      <c r="Z800"/>
      <c r="AA800"/>
      <c r="AB800"/>
      <c r="AC800"/>
      <c r="AD800"/>
      <c r="AE800"/>
      <c r="AF800" s="254"/>
      <c r="AG800" s="253"/>
      <c r="AH800"/>
      <c r="AL800"/>
    </row>
    <row r="801" spans="7:38">
      <c r="G801"/>
      <c r="J801"/>
      <c r="Q801"/>
      <c r="R801"/>
      <c r="U801"/>
      <c r="V801"/>
      <c r="W801"/>
      <c r="X801"/>
      <c r="Y801"/>
      <c r="Z801"/>
      <c r="AA801"/>
      <c r="AB801"/>
      <c r="AC801"/>
      <c r="AD801"/>
      <c r="AE801"/>
      <c r="AF801" s="254"/>
      <c r="AG801" s="253"/>
      <c r="AH801"/>
      <c r="AL801"/>
    </row>
    <row r="802" spans="7:38">
      <c r="G802"/>
      <c r="J802"/>
      <c r="Q802"/>
      <c r="R802"/>
      <c r="U802"/>
      <c r="V802"/>
      <c r="W802"/>
      <c r="X802"/>
      <c r="Y802"/>
      <c r="Z802"/>
      <c r="AA802"/>
      <c r="AB802"/>
      <c r="AC802"/>
      <c r="AD802"/>
      <c r="AE802"/>
      <c r="AF802" s="254"/>
      <c r="AG802" s="253"/>
      <c r="AH802"/>
      <c r="AL802"/>
    </row>
    <row r="803" spans="7:38">
      <c r="G803"/>
      <c r="J803"/>
      <c r="Q803"/>
      <c r="R803"/>
      <c r="U803"/>
      <c r="V803"/>
      <c r="W803"/>
      <c r="X803"/>
      <c r="Y803"/>
      <c r="Z803"/>
      <c r="AA803"/>
      <c r="AB803"/>
      <c r="AC803"/>
      <c r="AD803"/>
      <c r="AE803"/>
      <c r="AF803" s="254"/>
      <c r="AG803" s="253"/>
      <c r="AH803"/>
      <c r="AL803"/>
    </row>
    <row r="804" spans="7:38">
      <c r="G804"/>
      <c r="J804"/>
      <c r="Q804"/>
      <c r="R804"/>
      <c r="U804"/>
      <c r="V804"/>
      <c r="W804"/>
      <c r="X804"/>
      <c r="Y804"/>
      <c r="Z804"/>
      <c r="AA804"/>
      <c r="AB804"/>
      <c r="AC804"/>
      <c r="AD804"/>
      <c r="AE804"/>
      <c r="AF804" s="254"/>
      <c r="AG804" s="253"/>
      <c r="AH804"/>
      <c r="AL804"/>
    </row>
    <row r="805" spans="7:38">
      <c r="G805"/>
      <c r="J805"/>
      <c r="Q805"/>
      <c r="R805"/>
      <c r="U805"/>
      <c r="V805"/>
      <c r="W805"/>
      <c r="X805"/>
      <c r="Y805"/>
      <c r="Z805"/>
      <c r="AA805"/>
      <c r="AB805"/>
      <c r="AC805"/>
      <c r="AD805"/>
      <c r="AE805"/>
      <c r="AF805" s="254"/>
      <c r="AG805" s="253"/>
      <c r="AH805"/>
      <c r="AL805"/>
    </row>
    <row r="806" spans="7:38">
      <c r="G806"/>
      <c r="J806"/>
      <c r="Q806"/>
      <c r="R806"/>
      <c r="U806"/>
      <c r="V806"/>
      <c r="W806"/>
      <c r="X806"/>
      <c r="Y806"/>
      <c r="Z806"/>
      <c r="AA806"/>
      <c r="AB806"/>
      <c r="AC806"/>
      <c r="AD806"/>
      <c r="AE806"/>
      <c r="AF806" s="254"/>
      <c r="AG806" s="253"/>
      <c r="AH806"/>
      <c r="AL806"/>
    </row>
    <row r="807" spans="7:38">
      <c r="G807"/>
      <c r="J807"/>
      <c r="Q807"/>
      <c r="R807"/>
      <c r="U807"/>
      <c r="V807"/>
      <c r="W807"/>
      <c r="X807"/>
      <c r="Y807"/>
      <c r="Z807"/>
      <c r="AA807"/>
      <c r="AB807"/>
      <c r="AC807"/>
      <c r="AD807"/>
      <c r="AE807"/>
      <c r="AF807" s="254"/>
      <c r="AG807" s="253"/>
      <c r="AH807"/>
      <c r="AL807"/>
    </row>
    <row r="808" spans="7:38">
      <c r="G808"/>
      <c r="J808"/>
      <c r="Q808"/>
      <c r="R808"/>
      <c r="U808"/>
      <c r="V808"/>
      <c r="W808"/>
      <c r="X808"/>
      <c r="Y808"/>
      <c r="Z808"/>
      <c r="AA808"/>
      <c r="AB808"/>
      <c r="AC808"/>
      <c r="AD808"/>
      <c r="AE808"/>
      <c r="AF808" s="254"/>
      <c r="AG808" s="253"/>
      <c r="AH808"/>
      <c r="AL808"/>
    </row>
    <row r="809" spans="7:38">
      <c r="G809"/>
      <c r="J809"/>
      <c r="Q809"/>
      <c r="R809"/>
      <c r="U809"/>
      <c r="V809"/>
      <c r="W809"/>
      <c r="X809"/>
      <c r="Y809"/>
      <c r="Z809"/>
      <c r="AA809"/>
      <c r="AB809"/>
      <c r="AC809"/>
      <c r="AD809"/>
      <c r="AE809"/>
      <c r="AF809" s="254"/>
      <c r="AG809" s="253"/>
      <c r="AH809"/>
      <c r="AL809"/>
    </row>
    <row r="810" spans="7:38">
      <c r="G810"/>
      <c r="J810"/>
      <c r="Q810"/>
      <c r="R810"/>
      <c r="U810"/>
      <c r="V810"/>
      <c r="W810"/>
      <c r="X810"/>
      <c r="Y810"/>
      <c r="Z810"/>
      <c r="AA810"/>
      <c r="AB810"/>
      <c r="AC810"/>
      <c r="AD810"/>
      <c r="AE810"/>
      <c r="AF810" s="254"/>
      <c r="AG810" s="253"/>
      <c r="AH810"/>
      <c r="AL810"/>
    </row>
    <row r="811" spans="7:38">
      <c r="G811"/>
      <c r="J811"/>
      <c r="Q811"/>
      <c r="R811"/>
      <c r="U811"/>
      <c r="V811"/>
      <c r="W811"/>
      <c r="X811"/>
      <c r="Y811"/>
      <c r="Z811"/>
      <c r="AA811"/>
      <c r="AB811"/>
      <c r="AC811"/>
      <c r="AD811"/>
      <c r="AE811"/>
      <c r="AF811" s="254"/>
      <c r="AG811" s="253"/>
      <c r="AH811"/>
      <c r="AL811"/>
    </row>
    <row r="812" spans="7:38">
      <c r="G812"/>
      <c r="J812"/>
      <c r="Q812"/>
      <c r="R812"/>
      <c r="U812"/>
      <c r="V812"/>
      <c r="W812"/>
      <c r="X812"/>
      <c r="Y812"/>
      <c r="Z812"/>
      <c r="AA812"/>
      <c r="AB812"/>
      <c r="AC812"/>
      <c r="AD812"/>
      <c r="AE812"/>
      <c r="AF812" s="254"/>
      <c r="AG812" s="253"/>
      <c r="AH812"/>
      <c r="AL812"/>
    </row>
    <row r="813" spans="7:38">
      <c r="G813"/>
      <c r="J813"/>
      <c r="Q813"/>
      <c r="R813"/>
      <c r="U813"/>
      <c r="V813"/>
      <c r="W813"/>
      <c r="X813"/>
      <c r="Y813"/>
      <c r="Z813"/>
      <c r="AA813"/>
      <c r="AB813"/>
      <c r="AC813"/>
      <c r="AD813"/>
      <c r="AE813"/>
      <c r="AF813" s="254"/>
      <c r="AG813" s="253"/>
      <c r="AH813"/>
      <c r="AL813"/>
    </row>
    <row r="814" spans="7:38">
      <c r="G814"/>
      <c r="J814"/>
      <c r="Q814"/>
      <c r="R814"/>
      <c r="U814"/>
      <c r="V814"/>
      <c r="W814"/>
      <c r="X814"/>
      <c r="Y814"/>
      <c r="Z814"/>
      <c r="AA814"/>
      <c r="AB814"/>
      <c r="AC814"/>
      <c r="AD814"/>
      <c r="AE814"/>
      <c r="AF814" s="254"/>
      <c r="AG814" s="253"/>
      <c r="AH814"/>
      <c r="AL814"/>
    </row>
    <row r="815" spans="7:38">
      <c r="G815"/>
      <c r="J815"/>
      <c r="Q815"/>
      <c r="R815"/>
      <c r="U815"/>
      <c r="V815"/>
      <c r="W815"/>
      <c r="X815"/>
      <c r="Y815"/>
      <c r="Z815"/>
      <c r="AA815"/>
      <c r="AB815"/>
      <c r="AC815"/>
      <c r="AD815"/>
      <c r="AE815"/>
      <c r="AF815" s="254"/>
      <c r="AG815" s="253"/>
      <c r="AH815"/>
      <c r="AL815"/>
    </row>
    <row r="816" spans="7:38">
      <c r="G816"/>
      <c r="J816"/>
      <c r="Q816"/>
      <c r="R816"/>
      <c r="U816"/>
      <c r="V816"/>
      <c r="W816"/>
      <c r="X816"/>
      <c r="Y816"/>
      <c r="Z816"/>
      <c r="AA816"/>
      <c r="AB816"/>
      <c r="AC816"/>
      <c r="AD816"/>
      <c r="AE816"/>
      <c r="AF816" s="254"/>
      <c r="AG816" s="253"/>
      <c r="AH816"/>
      <c r="AL816"/>
    </row>
    <row r="817" spans="7:38">
      <c r="G817"/>
      <c r="J817"/>
      <c r="Q817"/>
      <c r="R817"/>
      <c r="U817"/>
      <c r="V817"/>
      <c r="W817"/>
      <c r="X817"/>
      <c r="Y817"/>
      <c r="Z817"/>
      <c r="AA817"/>
      <c r="AB817"/>
      <c r="AC817"/>
      <c r="AD817"/>
      <c r="AE817"/>
      <c r="AF817" s="254"/>
      <c r="AG817" s="253"/>
      <c r="AH817"/>
      <c r="AL817"/>
    </row>
    <row r="818" spans="7:38">
      <c r="G818"/>
      <c r="J818"/>
      <c r="Q818"/>
      <c r="R818"/>
      <c r="U818"/>
      <c r="V818"/>
      <c r="W818"/>
      <c r="X818"/>
      <c r="Y818"/>
      <c r="Z818"/>
      <c r="AA818"/>
      <c r="AB818"/>
      <c r="AC818"/>
      <c r="AD818"/>
      <c r="AE818"/>
      <c r="AF818" s="254"/>
      <c r="AG818" s="253"/>
      <c r="AH818"/>
      <c r="AL818"/>
    </row>
    <row r="819" spans="7:38">
      <c r="G819"/>
      <c r="J819"/>
      <c r="Q819"/>
      <c r="R819"/>
      <c r="U819"/>
      <c r="V819"/>
      <c r="W819"/>
      <c r="X819"/>
      <c r="Y819"/>
      <c r="Z819"/>
      <c r="AA819"/>
      <c r="AB819"/>
      <c r="AC819"/>
      <c r="AD819"/>
      <c r="AE819"/>
      <c r="AF819" s="254"/>
      <c r="AG819" s="253"/>
      <c r="AH819"/>
      <c r="AL819"/>
    </row>
    <row r="820" spans="7:38">
      <c r="G820"/>
      <c r="J820"/>
      <c r="Q820"/>
      <c r="R820"/>
      <c r="U820"/>
      <c r="V820"/>
      <c r="W820"/>
      <c r="X820"/>
      <c r="Y820"/>
      <c r="Z820"/>
      <c r="AA820"/>
      <c r="AB820"/>
      <c r="AC820"/>
      <c r="AD820"/>
      <c r="AE820"/>
      <c r="AF820" s="254"/>
      <c r="AG820" s="253"/>
      <c r="AH820"/>
      <c r="AL820"/>
    </row>
    <row r="821" spans="7:38">
      <c r="G821"/>
      <c r="J821"/>
      <c r="Q821"/>
      <c r="R821"/>
      <c r="U821"/>
      <c r="V821"/>
      <c r="W821"/>
      <c r="X821"/>
      <c r="Y821"/>
      <c r="Z821"/>
      <c r="AA821"/>
      <c r="AB821"/>
      <c r="AC821"/>
      <c r="AD821"/>
      <c r="AE821"/>
      <c r="AF821" s="254"/>
      <c r="AG821" s="253"/>
      <c r="AH821"/>
      <c r="AL821"/>
    </row>
    <row r="822" spans="7:38">
      <c r="G822"/>
      <c r="J822"/>
      <c r="Q822"/>
      <c r="R822"/>
      <c r="U822"/>
      <c r="V822"/>
      <c r="W822"/>
      <c r="X822"/>
      <c r="Y822"/>
      <c r="Z822"/>
      <c r="AA822"/>
      <c r="AB822"/>
      <c r="AC822"/>
      <c r="AD822"/>
      <c r="AE822"/>
      <c r="AF822" s="254"/>
      <c r="AG822" s="253"/>
      <c r="AH822"/>
      <c r="AL822"/>
    </row>
    <row r="823" spans="7:38">
      <c r="G823"/>
      <c r="J823"/>
      <c r="Q823"/>
      <c r="R823"/>
      <c r="U823"/>
      <c r="V823"/>
      <c r="W823"/>
      <c r="X823"/>
      <c r="Y823"/>
      <c r="Z823"/>
      <c r="AA823"/>
      <c r="AB823"/>
      <c r="AC823"/>
      <c r="AD823"/>
      <c r="AE823"/>
      <c r="AF823" s="254"/>
      <c r="AG823" s="253"/>
      <c r="AH823"/>
      <c r="AL823"/>
    </row>
    <row r="824" spans="7:38">
      <c r="G824"/>
      <c r="J824"/>
      <c r="Q824"/>
      <c r="R824"/>
      <c r="U824"/>
      <c r="V824"/>
      <c r="W824"/>
      <c r="X824"/>
      <c r="Y824"/>
      <c r="Z824"/>
      <c r="AA824"/>
      <c r="AB824"/>
      <c r="AC824"/>
      <c r="AD824"/>
      <c r="AE824"/>
      <c r="AF824" s="254"/>
      <c r="AG824" s="253"/>
      <c r="AH824"/>
      <c r="AL824"/>
    </row>
    <row r="825" spans="7:38">
      <c r="G825"/>
      <c r="J825"/>
      <c r="Q825"/>
      <c r="R825"/>
      <c r="U825"/>
      <c r="V825"/>
      <c r="W825"/>
      <c r="X825"/>
      <c r="Y825"/>
      <c r="Z825"/>
      <c r="AA825"/>
      <c r="AB825"/>
      <c r="AC825"/>
      <c r="AD825"/>
      <c r="AE825"/>
      <c r="AF825" s="254"/>
      <c r="AG825" s="253"/>
      <c r="AH825"/>
      <c r="AL825"/>
    </row>
    <row r="826" spans="7:38">
      <c r="G826"/>
      <c r="J826"/>
      <c r="Q826"/>
      <c r="R826"/>
      <c r="U826"/>
      <c r="V826"/>
      <c r="W826"/>
      <c r="X826"/>
      <c r="Y826"/>
      <c r="Z826"/>
      <c r="AA826"/>
      <c r="AB826"/>
      <c r="AC826"/>
      <c r="AD826"/>
      <c r="AE826"/>
      <c r="AF826" s="254"/>
      <c r="AG826" s="253"/>
      <c r="AH826"/>
      <c r="AL826"/>
    </row>
    <row r="827" spans="7:38">
      <c r="G827"/>
      <c r="J827"/>
      <c r="Q827"/>
      <c r="R827"/>
      <c r="U827"/>
      <c r="V827"/>
      <c r="W827"/>
      <c r="X827"/>
      <c r="Y827"/>
      <c r="Z827"/>
      <c r="AA827"/>
      <c r="AB827"/>
      <c r="AC827"/>
      <c r="AD827"/>
      <c r="AE827"/>
      <c r="AF827" s="254"/>
      <c r="AG827" s="253"/>
      <c r="AH827"/>
      <c r="AL827"/>
    </row>
    <row r="828" spans="7:38">
      <c r="G828"/>
      <c r="J828"/>
      <c r="Q828"/>
      <c r="R828"/>
      <c r="U828"/>
      <c r="V828"/>
      <c r="W828"/>
      <c r="X828"/>
      <c r="Y828"/>
      <c r="Z828"/>
      <c r="AA828"/>
      <c r="AB828"/>
      <c r="AC828"/>
      <c r="AD828"/>
      <c r="AE828"/>
      <c r="AF828" s="254"/>
      <c r="AG828" s="253"/>
      <c r="AH828"/>
      <c r="AL828"/>
    </row>
    <row r="829" spans="7:38">
      <c r="G829"/>
      <c r="J829"/>
      <c r="Q829"/>
      <c r="R829"/>
      <c r="U829"/>
      <c r="V829"/>
      <c r="W829"/>
      <c r="X829"/>
      <c r="Y829"/>
      <c r="Z829"/>
      <c r="AA829"/>
      <c r="AB829"/>
      <c r="AC829"/>
      <c r="AD829"/>
      <c r="AE829"/>
      <c r="AF829" s="254"/>
      <c r="AG829" s="253"/>
      <c r="AH829"/>
      <c r="AL829"/>
    </row>
    <row r="830" spans="7:38">
      <c r="G830"/>
      <c r="J830"/>
      <c r="Q830"/>
      <c r="R830"/>
      <c r="U830"/>
      <c r="V830"/>
      <c r="W830"/>
      <c r="X830"/>
      <c r="Y830"/>
      <c r="Z830"/>
      <c r="AA830"/>
      <c r="AB830"/>
      <c r="AC830"/>
      <c r="AD830"/>
      <c r="AE830"/>
      <c r="AF830" s="254"/>
      <c r="AG830" s="253"/>
      <c r="AH830"/>
      <c r="AL830"/>
    </row>
    <row r="831" spans="7:38">
      <c r="G831"/>
      <c r="J831"/>
      <c r="Q831"/>
      <c r="R831"/>
      <c r="U831"/>
      <c r="V831"/>
      <c r="W831"/>
      <c r="X831"/>
      <c r="Y831"/>
      <c r="Z831"/>
      <c r="AA831"/>
      <c r="AB831"/>
      <c r="AC831"/>
      <c r="AD831"/>
      <c r="AE831"/>
      <c r="AF831" s="254"/>
      <c r="AG831" s="253"/>
      <c r="AH831"/>
      <c r="AL831"/>
    </row>
    <row r="832" spans="7:38">
      <c r="G832"/>
      <c r="J832"/>
      <c r="Q832"/>
      <c r="R832"/>
      <c r="U832"/>
      <c r="V832"/>
      <c r="W832"/>
      <c r="X832"/>
      <c r="Y832"/>
      <c r="Z832"/>
      <c r="AA832"/>
      <c r="AB832"/>
      <c r="AC832"/>
      <c r="AD832"/>
      <c r="AE832"/>
      <c r="AF832" s="254"/>
      <c r="AG832" s="253"/>
      <c r="AH832"/>
      <c r="AL832"/>
    </row>
    <row r="833" spans="7:38">
      <c r="G833"/>
      <c r="J833"/>
      <c r="Q833"/>
      <c r="R833"/>
      <c r="U833"/>
      <c r="V833"/>
      <c r="W833"/>
      <c r="X833"/>
      <c r="Y833"/>
      <c r="Z833"/>
      <c r="AA833"/>
      <c r="AB833"/>
      <c r="AC833"/>
      <c r="AD833"/>
      <c r="AE833"/>
      <c r="AF833" s="254"/>
      <c r="AG833" s="253"/>
      <c r="AH833"/>
      <c r="AL833"/>
    </row>
    <row r="834" spans="7:38">
      <c r="G834"/>
      <c r="J834"/>
      <c r="Q834"/>
      <c r="R834"/>
      <c r="U834"/>
      <c r="V834"/>
      <c r="W834"/>
      <c r="X834"/>
      <c r="Y834"/>
      <c r="Z834"/>
      <c r="AA834"/>
      <c r="AB834"/>
      <c r="AC834"/>
      <c r="AD834"/>
      <c r="AE834"/>
      <c r="AF834" s="254"/>
      <c r="AG834" s="253"/>
      <c r="AH834"/>
      <c r="AL834"/>
    </row>
    <row r="835" spans="7:38">
      <c r="G835"/>
      <c r="J835"/>
      <c r="Q835"/>
      <c r="R835"/>
      <c r="U835"/>
      <c r="V835"/>
      <c r="W835"/>
      <c r="X835"/>
      <c r="Y835"/>
      <c r="Z835"/>
      <c r="AA835"/>
      <c r="AB835"/>
      <c r="AC835"/>
      <c r="AD835"/>
      <c r="AE835"/>
      <c r="AF835" s="254"/>
      <c r="AG835" s="253"/>
      <c r="AH835"/>
      <c r="AL835"/>
    </row>
    <row r="836" spans="7:38">
      <c r="G836"/>
      <c r="J836"/>
      <c r="Q836"/>
      <c r="R836"/>
      <c r="U836"/>
      <c r="V836"/>
      <c r="W836"/>
      <c r="X836"/>
      <c r="Y836"/>
      <c r="Z836"/>
      <c r="AA836"/>
      <c r="AB836"/>
      <c r="AC836"/>
      <c r="AD836"/>
      <c r="AE836"/>
      <c r="AF836" s="254"/>
      <c r="AG836" s="253"/>
      <c r="AH836"/>
      <c r="AL836"/>
    </row>
    <row r="837" spans="7:38">
      <c r="G837"/>
      <c r="J837"/>
      <c r="Q837"/>
      <c r="R837"/>
      <c r="U837"/>
      <c r="V837"/>
      <c r="W837"/>
      <c r="X837"/>
      <c r="Y837"/>
      <c r="Z837"/>
      <c r="AA837"/>
      <c r="AB837"/>
      <c r="AC837"/>
      <c r="AD837"/>
      <c r="AE837"/>
      <c r="AF837" s="254"/>
      <c r="AG837" s="253"/>
      <c r="AH837"/>
      <c r="AL837"/>
    </row>
    <row r="838" spans="7:38">
      <c r="G838"/>
      <c r="J838"/>
      <c r="Q838"/>
      <c r="R838"/>
      <c r="U838"/>
      <c r="V838"/>
      <c r="W838"/>
      <c r="X838"/>
      <c r="Y838"/>
      <c r="Z838"/>
      <c r="AA838"/>
      <c r="AB838"/>
      <c r="AC838"/>
      <c r="AD838"/>
      <c r="AE838"/>
      <c r="AF838" s="254"/>
      <c r="AG838" s="253"/>
      <c r="AH838"/>
      <c r="AL838"/>
    </row>
    <row r="839" spans="7:38">
      <c r="G839"/>
      <c r="J839"/>
      <c r="Q839"/>
      <c r="R839"/>
      <c r="U839"/>
      <c r="V839"/>
      <c r="W839"/>
      <c r="X839"/>
      <c r="Y839"/>
      <c r="Z839"/>
      <c r="AA839"/>
      <c r="AB839"/>
      <c r="AC839"/>
      <c r="AD839"/>
      <c r="AE839"/>
      <c r="AF839" s="254"/>
      <c r="AG839" s="253"/>
      <c r="AH839"/>
      <c r="AL839"/>
    </row>
    <row r="840" spans="7:38">
      <c r="G840"/>
      <c r="J840"/>
      <c r="Q840"/>
      <c r="R840"/>
      <c r="U840"/>
      <c r="V840"/>
      <c r="W840"/>
      <c r="X840"/>
      <c r="Y840"/>
      <c r="Z840"/>
      <c r="AA840"/>
      <c r="AB840"/>
      <c r="AC840"/>
      <c r="AD840"/>
      <c r="AE840"/>
      <c r="AF840" s="254"/>
      <c r="AG840" s="253"/>
      <c r="AH840"/>
      <c r="AL840"/>
    </row>
    <row r="841" spans="7:38">
      <c r="G841"/>
      <c r="J841"/>
      <c r="Q841"/>
      <c r="R841"/>
      <c r="U841"/>
      <c r="V841"/>
      <c r="W841"/>
      <c r="X841"/>
      <c r="Y841"/>
      <c r="Z841"/>
      <c r="AA841"/>
      <c r="AB841"/>
      <c r="AC841"/>
      <c r="AD841"/>
      <c r="AE841"/>
      <c r="AF841" s="254"/>
      <c r="AG841" s="253"/>
      <c r="AH841"/>
      <c r="AL841"/>
    </row>
    <row r="842" spans="7:38">
      <c r="G842"/>
      <c r="J842"/>
      <c r="Q842"/>
      <c r="R842"/>
      <c r="U842"/>
      <c r="V842"/>
      <c r="W842"/>
      <c r="X842"/>
      <c r="Y842"/>
      <c r="Z842"/>
      <c r="AA842"/>
      <c r="AB842"/>
      <c r="AC842"/>
      <c r="AD842"/>
      <c r="AE842"/>
      <c r="AF842" s="254"/>
      <c r="AG842" s="253"/>
      <c r="AH842"/>
      <c r="AL842"/>
    </row>
    <row r="843" spans="7:38">
      <c r="G843"/>
      <c r="J843"/>
      <c r="Q843"/>
      <c r="R843"/>
      <c r="U843"/>
      <c r="V843"/>
      <c r="W843"/>
      <c r="X843"/>
      <c r="Y843"/>
      <c r="Z843"/>
      <c r="AA843"/>
      <c r="AB843"/>
      <c r="AC843"/>
      <c r="AD843"/>
      <c r="AE843"/>
      <c r="AF843" s="254"/>
      <c r="AG843" s="253"/>
      <c r="AH843"/>
      <c r="AL843"/>
    </row>
    <row r="844" spans="7:38">
      <c r="G844"/>
      <c r="J844"/>
      <c r="Q844"/>
      <c r="R844"/>
      <c r="U844"/>
      <c r="V844"/>
      <c r="W844"/>
      <c r="X844"/>
      <c r="Y844"/>
      <c r="Z844"/>
      <c r="AA844"/>
      <c r="AB844"/>
      <c r="AC844"/>
      <c r="AD844"/>
      <c r="AE844"/>
      <c r="AF844" s="254"/>
      <c r="AG844" s="253"/>
      <c r="AH844"/>
      <c r="AL844"/>
    </row>
    <row r="845" spans="7:38">
      <c r="G845"/>
      <c r="J845"/>
      <c r="Q845"/>
      <c r="R845"/>
      <c r="U845"/>
      <c r="V845"/>
      <c r="W845"/>
      <c r="X845"/>
      <c r="Y845"/>
      <c r="Z845"/>
      <c r="AA845"/>
      <c r="AB845"/>
      <c r="AC845"/>
      <c r="AD845"/>
      <c r="AE845"/>
      <c r="AF845" s="254"/>
      <c r="AG845" s="253"/>
      <c r="AH845"/>
      <c r="AL845"/>
    </row>
    <row r="846" spans="7:38">
      <c r="G846"/>
      <c r="J846"/>
      <c r="Q846"/>
      <c r="R846"/>
      <c r="U846"/>
      <c r="V846"/>
      <c r="W846"/>
      <c r="X846"/>
      <c r="Y846"/>
      <c r="Z846"/>
      <c r="AA846"/>
      <c r="AB846"/>
      <c r="AC846"/>
      <c r="AD846"/>
      <c r="AE846"/>
      <c r="AF846" s="254"/>
      <c r="AG846" s="253"/>
      <c r="AH846"/>
      <c r="AL846"/>
    </row>
    <row r="847" spans="7:38">
      <c r="G847"/>
      <c r="J847"/>
      <c r="Q847"/>
      <c r="R847"/>
      <c r="U847"/>
      <c r="V847"/>
      <c r="W847"/>
      <c r="X847"/>
      <c r="Y847"/>
      <c r="Z847"/>
      <c r="AA847"/>
      <c r="AB847"/>
      <c r="AC847"/>
      <c r="AD847"/>
      <c r="AE847"/>
      <c r="AF847" s="254"/>
      <c r="AG847" s="253"/>
      <c r="AH847"/>
      <c r="AL847"/>
    </row>
    <row r="848" spans="7:38">
      <c r="G848"/>
      <c r="J848"/>
      <c r="Q848"/>
      <c r="R848"/>
      <c r="U848"/>
      <c r="V848"/>
      <c r="W848"/>
      <c r="X848"/>
      <c r="Y848"/>
      <c r="Z848"/>
      <c r="AA848"/>
      <c r="AB848"/>
      <c r="AC848"/>
      <c r="AD848"/>
      <c r="AE848"/>
      <c r="AF848" s="254"/>
      <c r="AG848" s="253"/>
      <c r="AH848"/>
      <c r="AL848"/>
    </row>
    <row r="849" spans="7:38">
      <c r="G849"/>
      <c r="J849"/>
      <c r="Q849"/>
      <c r="R849"/>
      <c r="U849"/>
      <c r="V849"/>
      <c r="W849"/>
      <c r="X849"/>
      <c r="Y849"/>
      <c r="Z849"/>
      <c r="AA849"/>
      <c r="AB849"/>
      <c r="AC849"/>
      <c r="AD849"/>
      <c r="AE849"/>
      <c r="AF849" s="254"/>
      <c r="AG849" s="253"/>
      <c r="AH849"/>
      <c r="AL849"/>
    </row>
    <row r="850" spans="7:38">
      <c r="G850"/>
      <c r="J850"/>
      <c r="Q850"/>
      <c r="R850"/>
      <c r="U850"/>
      <c r="V850"/>
      <c r="W850"/>
      <c r="X850"/>
      <c r="Y850"/>
      <c r="Z850"/>
      <c r="AA850"/>
      <c r="AB850"/>
      <c r="AC850"/>
      <c r="AD850"/>
      <c r="AE850"/>
      <c r="AF850" s="254"/>
      <c r="AG850" s="253"/>
      <c r="AH850"/>
      <c r="AL850"/>
    </row>
    <row r="851" spans="7:38">
      <c r="G851"/>
      <c r="J851"/>
      <c r="Q851"/>
      <c r="R851"/>
      <c r="U851"/>
      <c r="V851"/>
      <c r="W851"/>
      <c r="X851"/>
      <c r="Y851"/>
      <c r="Z851"/>
      <c r="AA851"/>
      <c r="AB851"/>
      <c r="AC851"/>
      <c r="AD851"/>
      <c r="AE851"/>
      <c r="AF851" s="254"/>
      <c r="AG851" s="253"/>
      <c r="AH851"/>
      <c r="AL851"/>
    </row>
    <row r="852" spans="7:38">
      <c r="G852"/>
      <c r="J852"/>
      <c r="Q852"/>
      <c r="R852"/>
      <c r="U852"/>
      <c r="V852"/>
      <c r="W852"/>
      <c r="X852"/>
      <c r="Y852"/>
      <c r="Z852"/>
      <c r="AA852"/>
      <c r="AB852"/>
      <c r="AC852"/>
      <c r="AD852"/>
      <c r="AE852"/>
      <c r="AF852" s="254"/>
      <c r="AG852" s="253"/>
      <c r="AH852"/>
      <c r="AL852"/>
    </row>
    <row r="853" spans="7:38">
      <c r="G853"/>
      <c r="J853"/>
      <c r="Q853"/>
      <c r="R853"/>
      <c r="U853"/>
      <c r="V853"/>
      <c r="W853"/>
      <c r="X853"/>
      <c r="Y853"/>
      <c r="Z853"/>
      <c r="AA853"/>
      <c r="AB853"/>
      <c r="AC853"/>
      <c r="AD853"/>
      <c r="AE853"/>
      <c r="AF853" s="254"/>
      <c r="AG853" s="253"/>
      <c r="AH853"/>
      <c r="AL853"/>
    </row>
    <row r="854" spans="7:38">
      <c r="G854"/>
      <c r="J854"/>
      <c r="Q854"/>
      <c r="R854"/>
      <c r="U854"/>
      <c r="V854"/>
      <c r="W854"/>
      <c r="X854"/>
      <c r="Y854"/>
      <c r="Z854"/>
      <c r="AA854"/>
      <c r="AB854"/>
      <c r="AC854"/>
      <c r="AD854"/>
      <c r="AE854"/>
      <c r="AF854" s="254"/>
      <c r="AG854" s="253"/>
      <c r="AH854"/>
      <c r="AL854"/>
    </row>
    <row r="855" spans="7:38">
      <c r="G855"/>
      <c r="J855"/>
      <c r="Q855"/>
      <c r="R855"/>
      <c r="U855"/>
      <c r="V855"/>
      <c r="W855"/>
      <c r="X855"/>
      <c r="Y855"/>
      <c r="Z855"/>
      <c r="AA855"/>
      <c r="AB855"/>
      <c r="AC855"/>
      <c r="AD855"/>
      <c r="AE855"/>
      <c r="AF855" s="254"/>
      <c r="AG855" s="253"/>
      <c r="AH855"/>
      <c r="AL855"/>
    </row>
    <row r="856" spans="7:38">
      <c r="G856"/>
      <c r="J856"/>
      <c r="Q856"/>
      <c r="R856"/>
      <c r="U856"/>
      <c r="V856"/>
      <c r="W856"/>
      <c r="X856"/>
      <c r="Y856"/>
      <c r="Z856"/>
      <c r="AA856"/>
      <c r="AB856"/>
      <c r="AC856"/>
      <c r="AD856"/>
      <c r="AE856"/>
      <c r="AF856" s="254"/>
      <c r="AG856" s="253"/>
      <c r="AH856"/>
      <c r="AL856"/>
    </row>
    <row r="857" spans="7:38">
      <c r="G857"/>
      <c r="J857"/>
      <c r="Q857"/>
      <c r="R857"/>
      <c r="U857"/>
      <c r="V857"/>
      <c r="W857"/>
      <c r="X857"/>
      <c r="Y857"/>
      <c r="Z857"/>
      <c r="AA857"/>
      <c r="AB857"/>
      <c r="AC857"/>
      <c r="AD857"/>
      <c r="AE857"/>
      <c r="AF857" s="254"/>
      <c r="AG857" s="253"/>
      <c r="AH857"/>
      <c r="AL857"/>
    </row>
    <row r="858" spans="7:38">
      <c r="G858"/>
      <c r="J858"/>
      <c r="Q858"/>
      <c r="R858"/>
      <c r="U858"/>
      <c r="V858"/>
      <c r="W858"/>
      <c r="X858"/>
      <c r="Y858"/>
      <c r="Z858"/>
      <c r="AA858"/>
      <c r="AB858"/>
      <c r="AC858"/>
      <c r="AD858"/>
      <c r="AE858"/>
      <c r="AF858" s="254"/>
      <c r="AG858" s="253"/>
      <c r="AH858"/>
      <c r="AL858"/>
    </row>
    <row r="859" spans="7:38">
      <c r="G859"/>
      <c r="J859"/>
      <c r="Q859"/>
      <c r="R859"/>
      <c r="U859"/>
      <c r="V859"/>
      <c r="W859"/>
      <c r="X859"/>
      <c r="Y859"/>
      <c r="Z859"/>
      <c r="AA859"/>
      <c r="AB859"/>
      <c r="AC859"/>
      <c r="AD859"/>
      <c r="AE859"/>
      <c r="AF859" s="254"/>
      <c r="AG859" s="253"/>
      <c r="AH859"/>
      <c r="AL859"/>
    </row>
    <row r="860" spans="7:38">
      <c r="G860"/>
      <c r="J860"/>
      <c r="Q860"/>
      <c r="R860"/>
      <c r="U860"/>
      <c r="V860"/>
      <c r="W860"/>
      <c r="X860"/>
      <c r="Y860"/>
      <c r="Z860"/>
      <c r="AA860"/>
      <c r="AB860"/>
      <c r="AC860"/>
      <c r="AD860"/>
      <c r="AE860"/>
      <c r="AF860" s="254"/>
      <c r="AG860" s="253"/>
      <c r="AH860"/>
      <c r="AL860"/>
    </row>
    <row r="861" spans="7:38">
      <c r="G861"/>
      <c r="J861"/>
      <c r="Q861"/>
      <c r="R861"/>
      <c r="U861"/>
      <c r="V861"/>
      <c r="W861"/>
      <c r="X861"/>
      <c r="Y861"/>
      <c r="Z861"/>
      <c r="AA861"/>
      <c r="AB861"/>
      <c r="AC861"/>
      <c r="AD861"/>
      <c r="AE861"/>
      <c r="AF861" s="254"/>
      <c r="AG861" s="253"/>
      <c r="AH861"/>
      <c r="AL861"/>
    </row>
    <row r="862" spans="7:38">
      <c r="G862"/>
      <c r="J862"/>
      <c r="Q862"/>
      <c r="R862"/>
      <c r="U862"/>
      <c r="V862"/>
      <c r="W862"/>
      <c r="X862"/>
      <c r="Y862"/>
      <c r="Z862"/>
      <c r="AA862"/>
      <c r="AB862"/>
      <c r="AC862"/>
      <c r="AD862"/>
      <c r="AE862"/>
      <c r="AF862" s="254"/>
      <c r="AG862" s="253"/>
      <c r="AH862"/>
      <c r="AL862"/>
    </row>
    <row r="863" spans="7:38">
      <c r="G863"/>
      <c r="J863"/>
      <c r="Q863"/>
      <c r="R863"/>
      <c r="U863"/>
      <c r="V863"/>
      <c r="W863"/>
      <c r="X863"/>
      <c r="Y863"/>
      <c r="Z863"/>
      <c r="AA863"/>
      <c r="AB863"/>
      <c r="AC863"/>
      <c r="AD863"/>
      <c r="AE863"/>
      <c r="AF863" s="254"/>
      <c r="AG863" s="253"/>
      <c r="AH863"/>
      <c r="AL863"/>
    </row>
    <row r="864" spans="7:38">
      <c r="G864"/>
      <c r="J864"/>
      <c r="Q864"/>
      <c r="R864"/>
      <c r="U864"/>
      <c r="V864"/>
      <c r="W864"/>
      <c r="X864"/>
      <c r="Y864"/>
      <c r="Z864"/>
      <c r="AA864"/>
      <c r="AB864"/>
      <c r="AC864"/>
      <c r="AD864"/>
      <c r="AE864"/>
      <c r="AF864" s="254"/>
      <c r="AG864" s="253"/>
      <c r="AH864"/>
      <c r="AL864"/>
    </row>
    <row r="865" spans="7:38">
      <c r="G865"/>
      <c r="J865"/>
      <c r="Q865"/>
      <c r="R865"/>
      <c r="U865"/>
      <c r="V865"/>
      <c r="W865"/>
      <c r="X865"/>
      <c r="Y865"/>
      <c r="Z865"/>
      <c r="AA865"/>
      <c r="AB865"/>
      <c r="AC865"/>
      <c r="AD865"/>
      <c r="AE865"/>
      <c r="AF865" s="254"/>
      <c r="AG865" s="253"/>
      <c r="AH865"/>
      <c r="AL865"/>
    </row>
    <row r="866" spans="7:38">
      <c r="G866"/>
      <c r="J866"/>
      <c r="Q866"/>
      <c r="R866"/>
      <c r="U866"/>
      <c r="V866"/>
      <c r="W866"/>
      <c r="X866"/>
      <c r="Y866"/>
      <c r="Z866"/>
      <c r="AA866"/>
      <c r="AB866"/>
      <c r="AC866"/>
      <c r="AD866"/>
      <c r="AE866"/>
      <c r="AF866" s="254"/>
      <c r="AG866" s="253"/>
      <c r="AH866"/>
      <c r="AL866"/>
    </row>
    <row r="867" spans="7:38">
      <c r="G867"/>
      <c r="J867"/>
      <c r="Q867"/>
      <c r="R867"/>
      <c r="U867"/>
      <c r="V867"/>
      <c r="W867"/>
      <c r="X867"/>
      <c r="Y867"/>
      <c r="Z867"/>
      <c r="AA867"/>
      <c r="AB867"/>
      <c r="AC867"/>
      <c r="AD867"/>
      <c r="AE867"/>
      <c r="AF867" s="254"/>
      <c r="AG867" s="253"/>
      <c r="AH867"/>
      <c r="AL867"/>
    </row>
    <row r="868" spans="7:38">
      <c r="G868"/>
      <c r="J868"/>
      <c r="Q868"/>
      <c r="R868"/>
      <c r="U868"/>
      <c r="V868"/>
      <c r="W868"/>
      <c r="X868"/>
      <c r="Y868"/>
      <c r="Z868"/>
      <c r="AA868"/>
      <c r="AB868"/>
      <c r="AC868"/>
      <c r="AD868"/>
      <c r="AE868"/>
      <c r="AF868" s="254"/>
      <c r="AG868" s="253"/>
      <c r="AH868"/>
      <c r="AL868"/>
    </row>
    <row r="869" spans="7:38">
      <c r="G869"/>
      <c r="J869"/>
      <c r="Q869"/>
      <c r="R869"/>
      <c r="U869"/>
      <c r="V869"/>
      <c r="W869"/>
      <c r="X869"/>
      <c r="Y869"/>
      <c r="Z869"/>
      <c r="AA869"/>
      <c r="AB869"/>
      <c r="AC869"/>
      <c r="AD869"/>
      <c r="AE869"/>
      <c r="AF869" s="254"/>
      <c r="AG869" s="253"/>
      <c r="AH869"/>
      <c r="AL869"/>
    </row>
    <row r="870" spans="7:38">
      <c r="G870"/>
      <c r="J870"/>
      <c r="Q870"/>
      <c r="R870"/>
      <c r="U870"/>
      <c r="V870"/>
      <c r="W870"/>
      <c r="X870"/>
      <c r="Y870"/>
      <c r="Z870"/>
      <c r="AA870"/>
      <c r="AB870"/>
      <c r="AC870"/>
      <c r="AD870"/>
      <c r="AE870"/>
      <c r="AF870" s="254"/>
      <c r="AG870" s="253"/>
      <c r="AH870"/>
      <c r="AL870"/>
    </row>
    <row r="871" spans="7:38">
      <c r="G871"/>
      <c r="J871"/>
      <c r="Q871"/>
      <c r="R871"/>
      <c r="U871"/>
      <c r="V871"/>
      <c r="W871"/>
      <c r="X871"/>
      <c r="Y871"/>
      <c r="Z871"/>
      <c r="AA871"/>
      <c r="AB871"/>
      <c r="AC871"/>
      <c r="AD871"/>
      <c r="AE871"/>
      <c r="AF871" s="254"/>
      <c r="AG871" s="253"/>
      <c r="AH871"/>
      <c r="AL871"/>
    </row>
    <row r="872" spans="7:38">
      <c r="G872"/>
      <c r="J872"/>
      <c r="Q872"/>
      <c r="R872"/>
      <c r="U872"/>
      <c r="V872"/>
      <c r="W872"/>
      <c r="X872"/>
      <c r="Y872"/>
      <c r="Z872"/>
      <c r="AA872"/>
      <c r="AB872"/>
      <c r="AC872"/>
      <c r="AD872"/>
      <c r="AE872"/>
      <c r="AF872" s="254"/>
      <c r="AG872" s="253"/>
      <c r="AH872"/>
      <c r="AL872"/>
    </row>
    <row r="873" spans="7:38">
      <c r="G873"/>
      <c r="J873"/>
      <c r="Q873"/>
      <c r="R873"/>
      <c r="U873"/>
      <c r="V873"/>
      <c r="W873"/>
      <c r="X873"/>
      <c r="Y873"/>
      <c r="Z873"/>
      <c r="AA873"/>
      <c r="AB873"/>
      <c r="AC873"/>
      <c r="AD873"/>
      <c r="AE873"/>
      <c r="AF873" s="254"/>
      <c r="AG873" s="253"/>
      <c r="AH873"/>
      <c r="AL873"/>
    </row>
    <row r="874" spans="7:38">
      <c r="G874"/>
      <c r="J874"/>
      <c r="Q874"/>
      <c r="R874"/>
      <c r="U874"/>
      <c r="V874"/>
      <c r="W874"/>
      <c r="X874"/>
      <c r="Y874"/>
      <c r="Z874"/>
      <c r="AA874"/>
      <c r="AB874"/>
      <c r="AC874"/>
      <c r="AD874"/>
      <c r="AE874"/>
      <c r="AF874" s="254"/>
      <c r="AG874" s="253"/>
      <c r="AH874"/>
      <c r="AL874"/>
    </row>
    <row r="875" spans="7:38">
      <c r="G875"/>
      <c r="J875"/>
      <c r="Q875"/>
      <c r="R875"/>
      <c r="U875"/>
      <c r="V875"/>
      <c r="W875"/>
      <c r="X875"/>
      <c r="Y875"/>
      <c r="Z875"/>
      <c r="AA875"/>
      <c r="AB875"/>
      <c r="AC875"/>
      <c r="AD875"/>
      <c r="AE875"/>
      <c r="AF875" s="254"/>
      <c r="AG875" s="253"/>
      <c r="AH875"/>
      <c r="AL875"/>
    </row>
    <row r="876" spans="7:38">
      <c r="G876"/>
      <c r="J876"/>
      <c r="Q876"/>
      <c r="R876"/>
      <c r="U876"/>
      <c r="V876"/>
      <c r="W876"/>
      <c r="X876"/>
      <c r="Y876"/>
      <c r="Z876"/>
      <c r="AA876"/>
      <c r="AB876"/>
      <c r="AC876"/>
      <c r="AD876"/>
      <c r="AE876"/>
      <c r="AF876" s="254"/>
      <c r="AG876" s="253"/>
      <c r="AH876"/>
      <c r="AL876"/>
    </row>
    <row r="877" spans="7:38">
      <c r="G877"/>
      <c r="J877"/>
      <c r="Q877"/>
      <c r="R877"/>
      <c r="U877"/>
      <c r="V877"/>
      <c r="W877"/>
      <c r="X877"/>
      <c r="Y877"/>
      <c r="Z877"/>
      <c r="AA877"/>
      <c r="AB877"/>
      <c r="AC877"/>
      <c r="AD877"/>
      <c r="AE877"/>
      <c r="AF877" s="254"/>
      <c r="AG877" s="253"/>
      <c r="AH877"/>
      <c r="AL877"/>
    </row>
    <row r="878" spans="7:38">
      <c r="G878"/>
      <c r="J878"/>
      <c r="Q878"/>
      <c r="R878"/>
      <c r="U878"/>
      <c r="V878"/>
      <c r="W878"/>
      <c r="X878"/>
      <c r="Y878"/>
      <c r="Z878"/>
      <c r="AA878"/>
      <c r="AB878"/>
      <c r="AC878"/>
      <c r="AD878"/>
      <c r="AE878"/>
      <c r="AF878" s="254"/>
      <c r="AG878" s="253"/>
      <c r="AH878"/>
      <c r="AL878"/>
    </row>
    <row r="879" spans="7:38">
      <c r="G879"/>
      <c r="J879"/>
      <c r="Q879"/>
      <c r="R879"/>
      <c r="U879"/>
      <c r="V879"/>
      <c r="W879"/>
      <c r="X879"/>
      <c r="Y879"/>
      <c r="Z879"/>
      <c r="AA879"/>
      <c r="AB879"/>
      <c r="AC879"/>
      <c r="AD879"/>
      <c r="AE879"/>
      <c r="AF879" s="254"/>
      <c r="AG879" s="253"/>
      <c r="AH879"/>
      <c r="AL879"/>
    </row>
    <row r="880" spans="7:38">
      <c r="G880"/>
      <c r="J880"/>
      <c r="Q880"/>
      <c r="R880"/>
      <c r="U880"/>
      <c r="V880"/>
      <c r="W880"/>
      <c r="X880"/>
      <c r="Y880"/>
      <c r="Z880"/>
      <c r="AA880"/>
      <c r="AB880"/>
      <c r="AC880"/>
      <c r="AD880"/>
      <c r="AE880"/>
      <c r="AF880" s="254"/>
      <c r="AG880" s="253"/>
      <c r="AH880"/>
      <c r="AL880"/>
    </row>
    <row r="881" spans="7:38">
      <c r="G881"/>
      <c r="J881"/>
      <c r="Q881"/>
      <c r="R881"/>
      <c r="U881"/>
      <c r="V881"/>
      <c r="W881"/>
      <c r="X881"/>
      <c r="Y881"/>
      <c r="Z881"/>
      <c r="AA881"/>
      <c r="AB881"/>
      <c r="AC881"/>
      <c r="AD881"/>
      <c r="AE881"/>
      <c r="AF881" s="254"/>
      <c r="AG881" s="253"/>
      <c r="AH881"/>
      <c r="AL881"/>
    </row>
    <row r="882" spans="7:38">
      <c r="G882"/>
      <c r="J882"/>
      <c r="Q882"/>
      <c r="R882"/>
      <c r="U882"/>
      <c r="V882"/>
      <c r="W882"/>
      <c r="X882"/>
      <c r="Y882"/>
      <c r="Z882"/>
      <c r="AA882"/>
      <c r="AB882"/>
      <c r="AC882"/>
      <c r="AD882"/>
      <c r="AE882"/>
      <c r="AF882" s="254"/>
      <c r="AG882" s="253"/>
      <c r="AH882"/>
      <c r="AL882"/>
    </row>
    <row r="883" spans="7:38">
      <c r="G883"/>
      <c r="J883"/>
      <c r="Q883"/>
      <c r="R883"/>
      <c r="U883"/>
      <c r="V883"/>
      <c r="W883"/>
      <c r="X883"/>
      <c r="Y883"/>
      <c r="Z883"/>
      <c r="AA883"/>
      <c r="AB883"/>
      <c r="AC883"/>
      <c r="AD883"/>
      <c r="AE883"/>
      <c r="AF883" s="254"/>
      <c r="AG883" s="253"/>
      <c r="AH883"/>
      <c r="AL883"/>
    </row>
    <row r="884" spans="7:38">
      <c r="G884"/>
      <c r="J884"/>
      <c r="Q884"/>
      <c r="R884"/>
      <c r="U884"/>
      <c r="V884"/>
      <c r="W884"/>
      <c r="X884"/>
      <c r="Y884"/>
      <c r="Z884"/>
      <c r="AA884"/>
      <c r="AB884"/>
      <c r="AC884"/>
      <c r="AD884"/>
      <c r="AE884"/>
      <c r="AF884" s="254"/>
      <c r="AG884" s="253"/>
      <c r="AH884"/>
      <c r="AL884"/>
    </row>
    <row r="885" spans="7:38">
      <c r="G885"/>
      <c r="J885"/>
      <c r="Q885"/>
      <c r="R885"/>
      <c r="U885"/>
      <c r="V885"/>
      <c r="W885"/>
      <c r="X885"/>
      <c r="Y885"/>
      <c r="Z885"/>
      <c r="AA885"/>
      <c r="AB885"/>
      <c r="AC885"/>
      <c r="AD885"/>
      <c r="AE885"/>
      <c r="AF885" s="254"/>
      <c r="AG885" s="253"/>
      <c r="AH885"/>
      <c r="AL885"/>
    </row>
    <row r="886" spans="7:38">
      <c r="G886"/>
      <c r="J886"/>
      <c r="Q886"/>
      <c r="R886"/>
      <c r="U886"/>
      <c r="V886"/>
      <c r="W886"/>
      <c r="X886"/>
      <c r="Y886"/>
      <c r="Z886"/>
      <c r="AA886"/>
      <c r="AB886"/>
      <c r="AC886"/>
      <c r="AD886"/>
      <c r="AE886"/>
      <c r="AF886" s="254"/>
      <c r="AG886" s="253"/>
      <c r="AH886"/>
      <c r="AL886"/>
    </row>
    <row r="887" spans="7:38">
      <c r="G887"/>
      <c r="J887"/>
      <c r="Q887"/>
      <c r="R887"/>
      <c r="U887"/>
      <c r="V887"/>
      <c r="W887"/>
      <c r="X887"/>
      <c r="Y887"/>
      <c r="Z887"/>
      <c r="AA887"/>
      <c r="AB887"/>
      <c r="AC887"/>
      <c r="AD887"/>
      <c r="AE887"/>
      <c r="AF887" s="254"/>
      <c r="AG887" s="253"/>
      <c r="AH887"/>
      <c r="AL887"/>
    </row>
    <row r="888" spans="7:38">
      <c r="G888"/>
      <c r="J888"/>
      <c r="Q888"/>
      <c r="R888"/>
      <c r="U888"/>
      <c r="V888"/>
      <c r="W888"/>
      <c r="X888"/>
      <c r="Y888"/>
      <c r="Z888"/>
      <c r="AA888"/>
      <c r="AB888"/>
      <c r="AC888"/>
      <c r="AD888"/>
      <c r="AE888"/>
      <c r="AF888" s="254"/>
      <c r="AG888" s="253"/>
      <c r="AH888"/>
      <c r="AL888"/>
    </row>
    <row r="889" spans="7:38">
      <c r="G889"/>
      <c r="J889"/>
      <c r="Q889"/>
      <c r="R889"/>
      <c r="U889"/>
      <c r="V889"/>
      <c r="W889"/>
      <c r="X889"/>
      <c r="Y889"/>
      <c r="Z889"/>
      <c r="AA889"/>
      <c r="AB889"/>
      <c r="AC889"/>
      <c r="AD889"/>
      <c r="AE889"/>
      <c r="AF889" s="254"/>
      <c r="AG889" s="253"/>
      <c r="AH889"/>
      <c r="AL889"/>
    </row>
    <row r="890" spans="7:38">
      <c r="G890"/>
      <c r="J890"/>
      <c r="Q890"/>
      <c r="R890"/>
      <c r="U890"/>
      <c r="V890"/>
      <c r="W890"/>
      <c r="X890"/>
      <c r="Y890"/>
      <c r="Z890"/>
      <c r="AA890"/>
      <c r="AB890"/>
      <c r="AC890"/>
      <c r="AD890"/>
      <c r="AE890"/>
      <c r="AF890" s="254"/>
      <c r="AG890" s="253"/>
      <c r="AH890"/>
      <c r="AL890"/>
    </row>
    <row r="891" spans="7:38">
      <c r="G891"/>
      <c r="J891"/>
      <c r="Q891"/>
      <c r="R891"/>
      <c r="U891"/>
      <c r="V891"/>
      <c r="W891"/>
      <c r="X891"/>
      <c r="Y891"/>
      <c r="Z891"/>
      <c r="AA891"/>
      <c r="AB891"/>
      <c r="AC891"/>
      <c r="AD891"/>
      <c r="AE891"/>
      <c r="AF891" s="254"/>
      <c r="AG891" s="253"/>
      <c r="AH891"/>
      <c r="AL891"/>
    </row>
    <row r="892" spans="7:38">
      <c r="G892"/>
      <c r="J892"/>
      <c r="Q892"/>
      <c r="R892"/>
      <c r="U892"/>
      <c r="V892"/>
      <c r="W892"/>
      <c r="X892"/>
      <c r="Y892"/>
      <c r="Z892"/>
      <c r="AA892"/>
      <c r="AB892"/>
      <c r="AC892"/>
      <c r="AD892"/>
      <c r="AE892"/>
      <c r="AF892" s="254"/>
      <c r="AG892" s="253"/>
      <c r="AH892"/>
      <c r="AL892"/>
    </row>
    <row r="893" spans="7:38">
      <c r="G893"/>
      <c r="J893"/>
      <c r="Q893"/>
      <c r="R893"/>
      <c r="U893"/>
      <c r="V893"/>
      <c r="W893"/>
      <c r="X893"/>
      <c r="Y893"/>
      <c r="Z893"/>
      <c r="AA893"/>
      <c r="AB893"/>
      <c r="AC893"/>
      <c r="AD893"/>
      <c r="AE893"/>
      <c r="AF893" s="254"/>
      <c r="AG893" s="253"/>
      <c r="AH893"/>
      <c r="AL893"/>
    </row>
    <row r="894" spans="7:38">
      <c r="G894"/>
      <c r="J894"/>
      <c r="Q894"/>
      <c r="R894"/>
      <c r="U894"/>
      <c r="V894"/>
      <c r="W894"/>
      <c r="X894"/>
      <c r="Y894"/>
      <c r="Z894"/>
      <c r="AA894"/>
      <c r="AB894"/>
      <c r="AC894"/>
      <c r="AD894"/>
      <c r="AE894"/>
      <c r="AF894" s="254"/>
      <c r="AG894" s="253"/>
      <c r="AH894"/>
      <c r="AL894"/>
    </row>
    <row r="895" spans="7:38">
      <c r="G895"/>
      <c r="J895"/>
      <c r="Q895"/>
      <c r="R895"/>
      <c r="U895"/>
      <c r="V895"/>
      <c r="W895"/>
      <c r="X895"/>
      <c r="Y895"/>
      <c r="Z895"/>
      <c r="AA895"/>
      <c r="AB895"/>
      <c r="AC895"/>
      <c r="AD895"/>
      <c r="AE895"/>
      <c r="AF895" s="254"/>
      <c r="AG895" s="253"/>
      <c r="AH895"/>
      <c r="AL895"/>
    </row>
    <row r="896" spans="7:38">
      <c r="G896"/>
      <c r="J896"/>
      <c r="Q896"/>
      <c r="R896"/>
      <c r="U896"/>
      <c r="V896"/>
      <c r="W896"/>
      <c r="X896"/>
      <c r="Y896"/>
      <c r="Z896"/>
      <c r="AA896"/>
      <c r="AB896"/>
      <c r="AC896"/>
      <c r="AD896"/>
      <c r="AE896"/>
      <c r="AF896" s="254"/>
      <c r="AG896" s="253"/>
      <c r="AH896"/>
      <c r="AL896"/>
    </row>
    <row r="897" spans="7:38">
      <c r="G897"/>
      <c r="J897"/>
      <c r="Q897"/>
      <c r="R897"/>
      <c r="U897"/>
      <c r="V897"/>
      <c r="W897"/>
      <c r="X897"/>
      <c r="Y897"/>
      <c r="Z897"/>
      <c r="AA897"/>
      <c r="AB897"/>
      <c r="AC897"/>
      <c r="AD897"/>
      <c r="AE897"/>
      <c r="AF897" s="254"/>
      <c r="AG897" s="253"/>
      <c r="AH897"/>
      <c r="AL897"/>
    </row>
    <row r="898" spans="7:38">
      <c r="G898"/>
      <c r="J898"/>
      <c r="Q898"/>
      <c r="R898"/>
      <c r="U898"/>
      <c r="V898"/>
      <c r="W898"/>
      <c r="X898"/>
      <c r="Y898"/>
      <c r="Z898"/>
      <c r="AA898"/>
      <c r="AB898"/>
      <c r="AC898"/>
      <c r="AD898"/>
      <c r="AE898"/>
      <c r="AF898" s="254"/>
      <c r="AG898" s="253"/>
      <c r="AH898"/>
      <c r="AL898"/>
    </row>
    <row r="899" spans="7:38">
      <c r="G899"/>
      <c r="J899"/>
      <c r="Q899"/>
      <c r="R899"/>
      <c r="U899"/>
      <c r="V899"/>
      <c r="W899"/>
      <c r="X899"/>
      <c r="Y899"/>
      <c r="Z899"/>
      <c r="AA899"/>
      <c r="AB899"/>
      <c r="AC899"/>
      <c r="AD899"/>
      <c r="AE899"/>
      <c r="AF899" s="254"/>
      <c r="AG899" s="253"/>
      <c r="AH899"/>
      <c r="AL899"/>
    </row>
    <row r="900" spans="7:38">
      <c r="G900"/>
      <c r="J900"/>
      <c r="Q900"/>
      <c r="R900"/>
      <c r="U900"/>
      <c r="V900"/>
      <c r="W900"/>
      <c r="X900"/>
      <c r="Y900"/>
      <c r="Z900"/>
      <c r="AA900"/>
      <c r="AB900"/>
      <c r="AC900"/>
      <c r="AD900"/>
      <c r="AE900"/>
      <c r="AF900" s="254"/>
      <c r="AG900" s="253"/>
      <c r="AH900"/>
      <c r="AL900"/>
    </row>
    <row r="901" spans="7:38">
      <c r="G901"/>
      <c r="J901"/>
      <c r="Q901"/>
      <c r="R901"/>
      <c r="U901"/>
      <c r="V901"/>
      <c r="W901"/>
      <c r="X901"/>
      <c r="Y901"/>
      <c r="Z901"/>
      <c r="AA901"/>
      <c r="AB901"/>
      <c r="AC901"/>
      <c r="AD901"/>
      <c r="AE901"/>
      <c r="AF901" s="254"/>
      <c r="AG901" s="253"/>
      <c r="AH901"/>
      <c r="AL901"/>
    </row>
    <row r="902" spans="7:38">
      <c r="G902"/>
      <c r="J902"/>
      <c r="Q902"/>
      <c r="R902"/>
      <c r="U902"/>
      <c r="V902"/>
      <c r="W902"/>
      <c r="X902"/>
      <c r="Y902"/>
      <c r="Z902"/>
      <c r="AA902"/>
      <c r="AB902"/>
      <c r="AC902"/>
      <c r="AD902"/>
      <c r="AE902"/>
      <c r="AF902" s="254"/>
      <c r="AG902" s="253"/>
      <c r="AH902"/>
      <c r="AL902"/>
    </row>
    <row r="903" spans="7:38">
      <c r="G903"/>
      <c r="J903"/>
      <c r="Q903"/>
      <c r="R903"/>
      <c r="U903"/>
      <c r="V903"/>
      <c r="W903"/>
      <c r="X903"/>
      <c r="Y903"/>
      <c r="Z903"/>
      <c r="AA903"/>
      <c r="AB903"/>
      <c r="AC903"/>
      <c r="AD903"/>
      <c r="AE903"/>
      <c r="AF903" s="254"/>
      <c r="AG903" s="253"/>
      <c r="AH903"/>
      <c r="AL903"/>
    </row>
    <row r="904" spans="7:38">
      <c r="G904"/>
      <c r="J904"/>
      <c r="Q904"/>
      <c r="R904"/>
      <c r="U904"/>
      <c r="V904"/>
      <c r="W904"/>
      <c r="X904"/>
      <c r="Y904"/>
      <c r="Z904"/>
      <c r="AA904"/>
      <c r="AB904"/>
      <c r="AC904"/>
      <c r="AD904"/>
      <c r="AE904"/>
      <c r="AF904" s="254"/>
      <c r="AG904" s="253"/>
      <c r="AH904"/>
      <c r="AL904"/>
    </row>
    <row r="905" spans="7:38">
      <c r="G905"/>
      <c r="J905"/>
      <c r="Q905"/>
      <c r="R905"/>
      <c r="U905"/>
      <c r="V905"/>
      <c r="W905"/>
      <c r="X905"/>
      <c r="Y905"/>
      <c r="Z905"/>
      <c r="AA905"/>
      <c r="AB905"/>
      <c r="AC905"/>
      <c r="AD905"/>
      <c r="AE905"/>
      <c r="AF905" s="254"/>
      <c r="AG905" s="253"/>
      <c r="AH905"/>
      <c r="AL905"/>
    </row>
    <row r="906" spans="7:38">
      <c r="G906"/>
      <c r="J906"/>
      <c r="Q906"/>
      <c r="R906"/>
      <c r="U906"/>
      <c r="V906"/>
      <c r="W906"/>
      <c r="X906"/>
      <c r="Y906"/>
      <c r="Z906"/>
      <c r="AA906"/>
      <c r="AB906"/>
      <c r="AC906"/>
      <c r="AD906"/>
      <c r="AE906"/>
      <c r="AF906" s="254"/>
      <c r="AG906" s="253"/>
      <c r="AH906"/>
      <c r="AL906"/>
    </row>
    <row r="907" spans="7:38">
      <c r="G907"/>
      <c r="J907"/>
      <c r="Q907"/>
      <c r="R907"/>
      <c r="U907"/>
      <c r="V907"/>
      <c r="W907"/>
      <c r="X907"/>
      <c r="Y907"/>
      <c r="Z907"/>
      <c r="AA907"/>
      <c r="AB907"/>
      <c r="AC907"/>
      <c r="AD907"/>
      <c r="AE907"/>
      <c r="AF907" s="254"/>
      <c r="AG907" s="253"/>
      <c r="AH907"/>
      <c r="AL907"/>
    </row>
    <row r="908" spans="7:38">
      <c r="G908"/>
      <c r="J908"/>
      <c r="Q908"/>
      <c r="R908"/>
      <c r="U908"/>
      <c r="V908"/>
      <c r="W908"/>
      <c r="X908"/>
      <c r="Y908"/>
      <c r="Z908"/>
      <c r="AA908"/>
      <c r="AB908"/>
      <c r="AC908"/>
      <c r="AD908"/>
      <c r="AE908"/>
      <c r="AF908" s="254"/>
      <c r="AG908" s="253"/>
      <c r="AH908"/>
      <c r="AL908"/>
    </row>
    <row r="909" spans="7:38">
      <c r="G909"/>
      <c r="J909"/>
      <c r="Q909"/>
      <c r="R909"/>
      <c r="U909"/>
      <c r="V909"/>
      <c r="W909"/>
      <c r="X909"/>
      <c r="Y909"/>
      <c r="Z909"/>
      <c r="AA909"/>
      <c r="AB909"/>
      <c r="AC909"/>
      <c r="AD909"/>
      <c r="AE909"/>
      <c r="AF909" s="254"/>
      <c r="AG909" s="253"/>
      <c r="AH909"/>
      <c r="AL909"/>
    </row>
    <row r="910" spans="7:38">
      <c r="G910"/>
      <c r="J910"/>
      <c r="Q910"/>
      <c r="R910"/>
      <c r="U910"/>
      <c r="V910"/>
      <c r="W910"/>
      <c r="X910"/>
      <c r="Y910"/>
      <c r="Z910"/>
      <c r="AA910"/>
      <c r="AB910"/>
      <c r="AC910"/>
      <c r="AD910"/>
      <c r="AE910"/>
      <c r="AF910" s="254"/>
      <c r="AG910" s="253"/>
      <c r="AH910"/>
      <c r="AL910"/>
    </row>
    <row r="911" spans="7:38">
      <c r="G911"/>
      <c r="J911"/>
      <c r="Q911"/>
      <c r="R911"/>
      <c r="U911"/>
      <c r="V911"/>
      <c r="W911"/>
      <c r="X911"/>
      <c r="Y911"/>
      <c r="Z911"/>
      <c r="AA911"/>
      <c r="AB911"/>
      <c r="AC911"/>
      <c r="AD911"/>
      <c r="AE911"/>
      <c r="AF911" s="254"/>
      <c r="AG911" s="253"/>
      <c r="AH911"/>
      <c r="AL911"/>
    </row>
    <row r="912" spans="7:38">
      <c r="G912"/>
      <c r="J912"/>
      <c r="Q912"/>
      <c r="R912"/>
      <c r="U912"/>
      <c r="V912"/>
      <c r="W912"/>
      <c r="X912"/>
      <c r="Y912"/>
      <c r="Z912"/>
      <c r="AA912"/>
      <c r="AB912"/>
      <c r="AC912"/>
      <c r="AD912"/>
      <c r="AE912"/>
      <c r="AF912" s="254"/>
      <c r="AG912" s="253"/>
      <c r="AH912"/>
      <c r="AL912"/>
    </row>
    <row r="913" spans="7:38">
      <c r="G913"/>
      <c r="J913"/>
      <c r="Q913"/>
      <c r="R913"/>
      <c r="U913"/>
      <c r="V913"/>
      <c r="W913"/>
      <c r="X913"/>
      <c r="Y913"/>
      <c r="Z913"/>
      <c r="AA913"/>
      <c r="AB913"/>
      <c r="AC913"/>
      <c r="AD913"/>
      <c r="AE913"/>
      <c r="AF913" s="254"/>
      <c r="AG913" s="253"/>
      <c r="AH913"/>
      <c r="AL913"/>
    </row>
    <row r="914" spans="7:38">
      <c r="G914"/>
      <c r="J914"/>
      <c r="Q914"/>
      <c r="R914"/>
      <c r="U914"/>
      <c r="V914"/>
      <c r="W914"/>
      <c r="X914"/>
      <c r="Y914"/>
      <c r="Z914"/>
      <c r="AA914"/>
      <c r="AB914"/>
      <c r="AC914"/>
      <c r="AD914"/>
      <c r="AE914"/>
      <c r="AF914" s="254"/>
      <c r="AG914" s="253"/>
      <c r="AH914"/>
      <c r="AL914"/>
    </row>
    <row r="915" spans="7:38">
      <c r="G915"/>
      <c r="J915"/>
      <c r="Q915"/>
      <c r="R915"/>
      <c r="U915"/>
      <c r="V915"/>
      <c r="W915"/>
      <c r="X915"/>
      <c r="Y915"/>
      <c r="Z915"/>
      <c r="AA915"/>
      <c r="AB915"/>
      <c r="AC915"/>
      <c r="AD915"/>
      <c r="AE915"/>
      <c r="AF915" s="254"/>
      <c r="AG915" s="253"/>
      <c r="AH915"/>
      <c r="AL915"/>
    </row>
    <row r="916" spans="7:38">
      <c r="G916"/>
      <c r="J916"/>
      <c r="Q916"/>
      <c r="R916"/>
      <c r="U916"/>
      <c r="V916"/>
      <c r="W916"/>
      <c r="X916"/>
      <c r="Y916"/>
      <c r="Z916"/>
      <c r="AA916"/>
      <c r="AB916"/>
      <c r="AC916"/>
      <c r="AD916"/>
      <c r="AE916"/>
      <c r="AF916" s="254"/>
      <c r="AG916" s="253"/>
      <c r="AH916"/>
      <c r="AL916"/>
    </row>
    <row r="917" spans="7:38">
      <c r="G917"/>
      <c r="J917"/>
      <c r="Q917"/>
      <c r="R917"/>
      <c r="U917"/>
      <c r="V917"/>
      <c r="W917"/>
      <c r="X917"/>
      <c r="Y917"/>
      <c r="Z917"/>
      <c r="AA917"/>
      <c r="AB917"/>
      <c r="AC917"/>
      <c r="AD917"/>
      <c r="AE917"/>
      <c r="AF917" s="254"/>
      <c r="AG917" s="253"/>
      <c r="AH917"/>
      <c r="AL917"/>
    </row>
    <row r="918" spans="7:38">
      <c r="G918"/>
      <c r="J918"/>
      <c r="Q918"/>
      <c r="R918"/>
      <c r="U918"/>
      <c r="V918"/>
      <c r="W918"/>
      <c r="X918"/>
      <c r="Y918"/>
      <c r="Z918"/>
      <c r="AA918"/>
      <c r="AB918"/>
      <c r="AC918"/>
      <c r="AD918"/>
      <c r="AE918"/>
      <c r="AF918" s="254"/>
      <c r="AG918" s="253"/>
      <c r="AH918"/>
      <c r="AL918"/>
    </row>
    <row r="919" spans="7:38">
      <c r="G919"/>
      <c r="J919"/>
      <c r="Q919"/>
      <c r="R919"/>
      <c r="U919"/>
      <c r="V919"/>
      <c r="W919"/>
      <c r="X919"/>
      <c r="Y919"/>
      <c r="Z919"/>
      <c r="AA919"/>
      <c r="AB919"/>
      <c r="AC919"/>
      <c r="AD919"/>
      <c r="AE919"/>
      <c r="AF919" s="254"/>
      <c r="AG919" s="253"/>
      <c r="AH919"/>
      <c r="AL919"/>
    </row>
    <row r="920" spans="7:38">
      <c r="G920"/>
      <c r="J920"/>
      <c r="Q920"/>
      <c r="R920"/>
      <c r="U920"/>
      <c r="V920"/>
      <c r="W920"/>
      <c r="X920"/>
      <c r="Y920"/>
      <c r="Z920"/>
      <c r="AA920"/>
      <c r="AB920"/>
      <c r="AC920"/>
      <c r="AD920"/>
      <c r="AE920"/>
      <c r="AF920" s="254"/>
      <c r="AG920" s="253"/>
      <c r="AH920"/>
      <c r="AL920"/>
    </row>
    <row r="921" spans="7:38">
      <c r="G921"/>
      <c r="J921"/>
      <c r="Q921"/>
      <c r="R921"/>
      <c r="U921"/>
      <c r="V921"/>
      <c r="W921"/>
      <c r="X921"/>
      <c r="Y921"/>
      <c r="Z921"/>
      <c r="AA921"/>
      <c r="AB921"/>
      <c r="AC921"/>
      <c r="AD921"/>
      <c r="AE921"/>
      <c r="AF921" s="254"/>
      <c r="AG921" s="253"/>
      <c r="AH921"/>
      <c r="AL921"/>
    </row>
    <row r="922" spans="7:38">
      <c r="G922"/>
      <c r="J922"/>
      <c r="Q922"/>
      <c r="R922"/>
      <c r="U922"/>
      <c r="V922"/>
      <c r="W922"/>
      <c r="X922"/>
      <c r="Y922"/>
      <c r="Z922"/>
      <c r="AA922"/>
      <c r="AB922"/>
      <c r="AC922"/>
      <c r="AD922"/>
      <c r="AE922"/>
      <c r="AF922" s="254"/>
      <c r="AG922" s="253"/>
      <c r="AH922"/>
      <c r="AL922"/>
    </row>
    <row r="923" spans="7:38">
      <c r="G923"/>
      <c r="J923"/>
      <c r="Q923"/>
      <c r="R923"/>
      <c r="U923"/>
      <c r="V923"/>
      <c r="W923"/>
      <c r="X923"/>
      <c r="Y923"/>
      <c r="Z923"/>
      <c r="AA923"/>
      <c r="AB923"/>
      <c r="AC923"/>
      <c r="AD923"/>
      <c r="AE923"/>
      <c r="AF923" s="254"/>
      <c r="AG923" s="253"/>
      <c r="AH923"/>
      <c r="AL923"/>
    </row>
    <row r="924" spans="7:38">
      <c r="G924"/>
      <c r="J924"/>
      <c r="Q924"/>
      <c r="R924"/>
      <c r="U924"/>
      <c r="V924"/>
      <c r="W924"/>
      <c r="X924"/>
      <c r="Y924"/>
      <c r="Z924"/>
      <c r="AA924"/>
      <c r="AB924"/>
      <c r="AC924"/>
      <c r="AD924"/>
      <c r="AE924"/>
      <c r="AF924" s="254"/>
      <c r="AG924" s="253"/>
      <c r="AH924"/>
      <c r="AL924"/>
    </row>
    <row r="925" spans="7:38">
      <c r="G925"/>
      <c r="J925"/>
      <c r="Q925"/>
      <c r="R925"/>
      <c r="U925"/>
      <c r="V925"/>
      <c r="W925"/>
      <c r="X925"/>
      <c r="Y925"/>
      <c r="Z925"/>
      <c r="AA925"/>
      <c r="AB925"/>
      <c r="AC925"/>
      <c r="AD925"/>
      <c r="AE925"/>
      <c r="AF925" s="254"/>
      <c r="AG925" s="253"/>
      <c r="AH925"/>
      <c r="AL925"/>
    </row>
    <row r="926" spans="7:38">
      <c r="G926"/>
      <c r="J926"/>
      <c r="Q926"/>
      <c r="R926"/>
      <c r="U926"/>
      <c r="V926"/>
      <c r="W926"/>
      <c r="X926"/>
      <c r="Y926"/>
      <c r="Z926"/>
      <c r="AA926"/>
      <c r="AB926"/>
      <c r="AC926"/>
      <c r="AD926"/>
      <c r="AE926"/>
      <c r="AF926" s="254"/>
      <c r="AG926" s="253"/>
      <c r="AH926"/>
      <c r="AL926"/>
    </row>
    <row r="927" spans="7:38">
      <c r="G927"/>
      <c r="J927"/>
      <c r="Q927"/>
      <c r="R927"/>
      <c r="U927"/>
      <c r="V927"/>
      <c r="W927"/>
      <c r="X927"/>
      <c r="Y927"/>
      <c r="Z927"/>
      <c r="AA927"/>
      <c r="AB927"/>
      <c r="AC927"/>
      <c r="AD927"/>
      <c r="AE927"/>
      <c r="AF927" s="254"/>
      <c r="AG927" s="253"/>
      <c r="AH927"/>
      <c r="AL927"/>
    </row>
    <row r="928" spans="7:38">
      <c r="G928"/>
      <c r="J928"/>
      <c r="Q928"/>
      <c r="R928"/>
      <c r="U928"/>
      <c r="V928"/>
      <c r="W928"/>
      <c r="X928"/>
      <c r="Y928"/>
      <c r="Z928"/>
      <c r="AA928"/>
      <c r="AB928"/>
      <c r="AC928"/>
      <c r="AD928"/>
      <c r="AE928"/>
      <c r="AF928" s="254"/>
      <c r="AG928" s="253"/>
      <c r="AH928"/>
      <c r="AL928"/>
    </row>
    <row r="929" spans="7:38">
      <c r="G929"/>
      <c r="J929"/>
      <c r="Q929"/>
      <c r="R929"/>
      <c r="U929"/>
      <c r="V929"/>
      <c r="W929"/>
      <c r="X929"/>
      <c r="Y929"/>
      <c r="Z929"/>
      <c r="AA929"/>
      <c r="AB929"/>
      <c r="AC929"/>
      <c r="AD929"/>
      <c r="AE929"/>
      <c r="AF929" s="254"/>
      <c r="AG929" s="253"/>
      <c r="AH929"/>
      <c r="AL929"/>
    </row>
    <row r="930" spans="7:38">
      <c r="G930"/>
      <c r="J930"/>
      <c r="Q930"/>
      <c r="R930"/>
      <c r="U930"/>
      <c r="V930"/>
      <c r="W930"/>
      <c r="X930"/>
      <c r="Y930"/>
      <c r="Z930"/>
      <c r="AA930"/>
      <c r="AB930"/>
      <c r="AC930"/>
      <c r="AD930"/>
      <c r="AE930"/>
      <c r="AF930" s="254"/>
      <c r="AG930" s="253"/>
      <c r="AH930"/>
      <c r="AL930"/>
    </row>
    <row r="931" spans="7:38">
      <c r="G931"/>
      <c r="J931"/>
      <c r="Q931"/>
      <c r="R931"/>
      <c r="U931"/>
      <c r="V931"/>
      <c r="W931"/>
      <c r="X931"/>
      <c r="Y931"/>
      <c r="Z931"/>
      <c r="AA931"/>
      <c r="AB931"/>
      <c r="AC931"/>
      <c r="AD931"/>
      <c r="AE931"/>
      <c r="AF931" s="254"/>
      <c r="AG931" s="253"/>
      <c r="AH931"/>
      <c r="AL931"/>
    </row>
    <row r="932" spans="7:38">
      <c r="G932"/>
      <c r="J932"/>
      <c r="Q932"/>
      <c r="R932"/>
      <c r="U932"/>
      <c r="V932"/>
      <c r="W932"/>
      <c r="X932"/>
      <c r="Y932"/>
      <c r="Z932"/>
      <c r="AA932"/>
      <c r="AB932"/>
      <c r="AC932"/>
      <c r="AD932"/>
      <c r="AE932"/>
      <c r="AF932" s="254"/>
      <c r="AG932" s="253"/>
      <c r="AH932"/>
      <c r="AL932"/>
    </row>
    <row r="933" spans="7:38">
      <c r="G933"/>
      <c r="J933"/>
      <c r="Q933"/>
      <c r="R933"/>
      <c r="U933"/>
      <c r="V933"/>
      <c r="W933"/>
      <c r="X933"/>
      <c r="Y933"/>
      <c r="Z933"/>
      <c r="AA933"/>
      <c r="AB933"/>
      <c r="AC933"/>
      <c r="AD933"/>
      <c r="AE933"/>
      <c r="AF933" s="254"/>
      <c r="AG933" s="253"/>
      <c r="AH933"/>
      <c r="AL933"/>
    </row>
    <row r="934" spans="7:38">
      <c r="G934"/>
      <c r="J934"/>
      <c r="Q934"/>
      <c r="R934"/>
      <c r="U934"/>
      <c r="V934"/>
      <c r="W934"/>
      <c r="X934"/>
      <c r="Y934"/>
      <c r="Z934"/>
      <c r="AA934"/>
      <c r="AB934"/>
      <c r="AC934"/>
      <c r="AD934"/>
      <c r="AE934"/>
      <c r="AF934" s="254"/>
      <c r="AG934" s="253"/>
      <c r="AH934"/>
      <c r="AL934"/>
    </row>
    <row r="935" spans="7:38">
      <c r="G935"/>
      <c r="J935"/>
      <c r="Q935"/>
      <c r="R935"/>
      <c r="U935"/>
      <c r="V935"/>
      <c r="W935"/>
      <c r="X935"/>
      <c r="Y935"/>
      <c r="Z935"/>
      <c r="AA935"/>
      <c r="AB935"/>
      <c r="AC935"/>
      <c r="AD935"/>
      <c r="AE935"/>
      <c r="AF935" s="254"/>
      <c r="AG935" s="253"/>
      <c r="AH935"/>
      <c r="AL935"/>
    </row>
    <row r="936" spans="7:38">
      <c r="G936"/>
      <c r="J936"/>
      <c r="Q936"/>
      <c r="R936"/>
      <c r="U936"/>
      <c r="V936"/>
      <c r="W936"/>
      <c r="X936"/>
      <c r="Y936"/>
      <c r="Z936"/>
      <c r="AA936"/>
      <c r="AB936"/>
      <c r="AC936"/>
      <c r="AD936"/>
      <c r="AE936"/>
      <c r="AF936" s="254"/>
      <c r="AG936" s="253"/>
      <c r="AH936"/>
      <c r="AL936"/>
    </row>
    <row r="937" spans="7:38">
      <c r="G937"/>
      <c r="J937"/>
      <c r="Q937"/>
      <c r="R937"/>
      <c r="U937"/>
      <c r="V937"/>
      <c r="W937"/>
      <c r="X937"/>
      <c r="Y937"/>
      <c r="Z937"/>
      <c r="AA937"/>
      <c r="AB937"/>
      <c r="AC937"/>
      <c r="AD937"/>
      <c r="AE937"/>
      <c r="AF937" s="254"/>
      <c r="AG937" s="253"/>
      <c r="AH937"/>
      <c r="AL937"/>
    </row>
    <row r="938" spans="7:38">
      <c r="G938"/>
      <c r="J938"/>
      <c r="Q938"/>
      <c r="R938"/>
      <c r="U938"/>
      <c r="V938"/>
      <c r="W938"/>
      <c r="X938"/>
      <c r="Y938"/>
      <c r="Z938"/>
      <c r="AA938"/>
      <c r="AB938"/>
      <c r="AC938"/>
      <c r="AD938"/>
      <c r="AE938"/>
      <c r="AF938" s="254"/>
      <c r="AG938" s="253"/>
      <c r="AH938"/>
      <c r="AL938"/>
    </row>
    <row r="939" spans="7:38">
      <c r="G939"/>
      <c r="J939"/>
      <c r="Q939"/>
      <c r="R939"/>
      <c r="U939"/>
      <c r="V939"/>
      <c r="W939"/>
      <c r="X939"/>
      <c r="Y939"/>
      <c r="Z939"/>
      <c r="AA939"/>
      <c r="AB939"/>
      <c r="AC939"/>
      <c r="AD939"/>
      <c r="AE939"/>
      <c r="AF939" s="254"/>
      <c r="AG939" s="253"/>
      <c r="AH939"/>
      <c r="AL939"/>
    </row>
    <row r="940" spans="7:38">
      <c r="G940"/>
      <c r="J940"/>
      <c r="Q940"/>
      <c r="R940"/>
      <c r="U940"/>
      <c r="V940"/>
      <c r="W940"/>
      <c r="X940"/>
      <c r="Y940"/>
      <c r="Z940"/>
      <c r="AA940"/>
      <c r="AB940"/>
      <c r="AC940"/>
      <c r="AD940"/>
      <c r="AE940"/>
      <c r="AF940" s="254"/>
      <c r="AG940" s="253"/>
      <c r="AH940"/>
      <c r="AL940"/>
    </row>
    <row r="941" spans="7:38">
      <c r="G941"/>
      <c r="J941"/>
      <c r="Q941"/>
      <c r="R941"/>
      <c r="U941"/>
      <c r="V941"/>
      <c r="W941"/>
      <c r="X941"/>
      <c r="Y941"/>
      <c r="Z941"/>
      <c r="AA941"/>
      <c r="AB941"/>
      <c r="AC941"/>
      <c r="AD941"/>
      <c r="AE941"/>
      <c r="AF941" s="254"/>
      <c r="AG941" s="253"/>
      <c r="AH941"/>
      <c r="AL941"/>
    </row>
    <row r="942" spans="7:38">
      <c r="G942"/>
      <c r="J942"/>
      <c r="Q942"/>
      <c r="R942"/>
      <c r="U942"/>
      <c r="V942"/>
      <c r="W942"/>
      <c r="X942"/>
      <c r="Y942"/>
      <c r="Z942"/>
      <c r="AA942"/>
      <c r="AB942"/>
      <c r="AC942"/>
      <c r="AD942"/>
      <c r="AE942"/>
      <c r="AF942" s="254"/>
      <c r="AG942" s="253"/>
      <c r="AH942"/>
      <c r="AL942"/>
    </row>
    <row r="943" spans="7:38">
      <c r="G943"/>
      <c r="J943"/>
      <c r="Q943"/>
      <c r="R943"/>
      <c r="U943"/>
      <c r="V943"/>
      <c r="W943"/>
      <c r="X943"/>
      <c r="Y943"/>
      <c r="Z943"/>
      <c r="AA943"/>
      <c r="AB943"/>
      <c r="AC943"/>
      <c r="AD943"/>
      <c r="AE943"/>
      <c r="AF943" s="254"/>
      <c r="AG943" s="253"/>
      <c r="AH943"/>
      <c r="AL943"/>
    </row>
    <row r="944" spans="7:38">
      <c r="G944"/>
      <c r="J944"/>
      <c r="Q944"/>
      <c r="R944"/>
      <c r="U944"/>
      <c r="V944"/>
      <c r="W944"/>
      <c r="X944"/>
      <c r="Y944"/>
      <c r="Z944"/>
      <c r="AA944"/>
      <c r="AB944"/>
      <c r="AC944"/>
      <c r="AD944"/>
      <c r="AE944"/>
      <c r="AF944" s="254"/>
      <c r="AG944" s="253"/>
      <c r="AH944"/>
      <c r="AL944"/>
    </row>
    <row r="945" spans="7:38">
      <c r="G945"/>
      <c r="J945"/>
      <c r="Q945"/>
      <c r="R945"/>
      <c r="U945"/>
      <c r="V945"/>
      <c r="W945"/>
      <c r="X945"/>
      <c r="Y945"/>
      <c r="Z945"/>
      <c r="AA945"/>
      <c r="AB945"/>
      <c r="AC945"/>
      <c r="AD945"/>
      <c r="AE945"/>
      <c r="AF945" s="254"/>
      <c r="AG945" s="253"/>
      <c r="AH945"/>
      <c r="AL945"/>
    </row>
    <row r="946" spans="7:38">
      <c r="G946"/>
      <c r="J946"/>
      <c r="Q946"/>
      <c r="R946"/>
      <c r="U946"/>
      <c r="V946"/>
      <c r="W946"/>
      <c r="X946"/>
      <c r="Y946"/>
      <c r="Z946"/>
      <c r="AA946"/>
      <c r="AB946"/>
      <c r="AC946"/>
      <c r="AD946"/>
      <c r="AE946"/>
      <c r="AF946" s="254"/>
      <c r="AG946" s="253"/>
      <c r="AH946"/>
      <c r="AL946"/>
    </row>
    <row r="947" spans="7:38">
      <c r="G947"/>
      <c r="J947"/>
      <c r="Q947"/>
      <c r="R947"/>
      <c r="U947"/>
      <c r="V947"/>
      <c r="W947"/>
      <c r="X947"/>
      <c r="Y947"/>
      <c r="Z947"/>
      <c r="AA947"/>
      <c r="AB947"/>
      <c r="AC947"/>
      <c r="AD947"/>
      <c r="AE947"/>
      <c r="AF947" s="254"/>
      <c r="AG947" s="253"/>
      <c r="AH947"/>
      <c r="AL947"/>
    </row>
    <row r="948" spans="7:38">
      <c r="G948"/>
      <c r="J948"/>
      <c r="Q948"/>
      <c r="R948"/>
      <c r="U948"/>
      <c r="V948"/>
      <c r="W948"/>
      <c r="X948"/>
      <c r="Y948"/>
      <c r="Z948"/>
      <c r="AA948"/>
      <c r="AB948"/>
      <c r="AC948"/>
      <c r="AD948"/>
      <c r="AE948"/>
      <c r="AF948" s="254"/>
      <c r="AG948" s="253"/>
      <c r="AH948"/>
      <c r="AL948"/>
    </row>
    <row r="949" spans="7:38">
      <c r="G949"/>
      <c r="J949"/>
      <c r="Q949"/>
      <c r="R949"/>
      <c r="U949"/>
      <c r="V949"/>
      <c r="W949"/>
      <c r="X949"/>
      <c r="Y949"/>
      <c r="Z949"/>
      <c r="AA949"/>
      <c r="AB949"/>
      <c r="AC949"/>
      <c r="AD949"/>
      <c r="AE949"/>
      <c r="AF949" s="254"/>
      <c r="AG949" s="253"/>
      <c r="AH949"/>
      <c r="AL949"/>
    </row>
    <row r="950" spans="7:38">
      <c r="G950"/>
      <c r="J950"/>
      <c r="Q950"/>
      <c r="R950"/>
      <c r="U950"/>
      <c r="V950"/>
      <c r="W950"/>
      <c r="X950"/>
      <c r="Y950"/>
      <c r="Z950"/>
      <c r="AA950"/>
      <c r="AB950"/>
      <c r="AC950"/>
      <c r="AD950"/>
      <c r="AE950"/>
      <c r="AF950" s="254"/>
      <c r="AG950" s="253"/>
      <c r="AH950"/>
      <c r="AL950"/>
    </row>
    <row r="951" spans="7:38">
      <c r="G951"/>
      <c r="J951"/>
      <c r="Q951"/>
      <c r="R951"/>
      <c r="U951"/>
      <c r="V951"/>
      <c r="W951"/>
      <c r="X951"/>
      <c r="Y951"/>
      <c r="Z951"/>
      <c r="AA951"/>
      <c r="AB951"/>
      <c r="AC951"/>
      <c r="AD951"/>
      <c r="AE951"/>
      <c r="AF951" s="254"/>
      <c r="AG951" s="253"/>
      <c r="AH951"/>
      <c r="AL951"/>
    </row>
    <row r="952" spans="7:38">
      <c r="G952"/>
      <c r="J952"/>
      <c r="Q952"/>
      <c r="R952"/>
      <c r="U952"/>
      <c r="V952"/>
      <c r="W952"/>
      <c r="X952"/>
      <c r="Y952"/>
      <c r="Z952"/>
      <c r="AA952"/>
      <c r="AB952"/>
      <c r="AC952"/>
      <c r="AD952"/>
      <c r="AE952"/>
      <c r="AF952" s="254"/>
      <c r="AG952" s="253"/>
      <c r="AH952"/>
      <c r="AL952"/>
    </row>
    <row r="953" spans="7:38">
      <c r="G953"/>
      <c r="J953"/>
      <c r="Q953"/>
      <c r="R953"/>
      <c r="U953"/>
      <c r="V953"/>
      <c r="W953"/>
      <c r="X953"/>
      <c r="Y953"/>
      <c r="Z953"/>
      <c r="AA953"/>
      <c r="AB953"/>
      <c r="AC953"/>
      <c r="AD953"/>
      <c r="AE953"/>
      <c r="AF953" s="254"/>
      <c r="AG953" s="253"/>
      <c r="AH953"/>
      <c r="AL953"/>
    </row>
    <row r="954" spans="7:38">
      <c r="G954"/>
      <c r="J954"/>
      <c r="Q954"/>
      <c r="R954"/>
      <c r="U954"/>
      <c r="V954"/>
      <c r="W954"/>
      <c r="X954"/>
      <c r="Y954"/>
      <c r="Z954"/>
      <c r="AA954"/>
      <c r="AB954"/>
      <c r="AC954"/>
      <c r="AD954"/>
      <c r="AE954"/>
      <c r="AF954" s="254"/>
      <c r="AG954" s="253"/>
      <c r="AH954"/>
      <c r="AL954"/>
    </row>
    <row r="955" spans="7:38">
      <c r="G955"/>
      <c r="J955"/>
      <c r="Q955"/>
      <c r="R955"/>
      <c r="U955"/>
      <c r="V955"/>
      <c r="W955"/>
      <c r="X955"/>
      <c r="Y955"/>
      <c r="Z955"/>
      <c r="AA955"/>
      <c r="AB955"/>
      <c r="AC955"/>
      <c r="AD955"/>
      <c r="AE955"/>
      <c r="AF955" s="254"/>
      <c r="AG955" s="253"/>
      <c r="AH955"/>
      <c r="AL955"/>
    </row>
    <row r="956" spans="7:38">
      <c r="G956"/>
      <c r="J956"/>
      <c r="Q956"/>
      <c r="R956"/>
      <c r="U956"/>
      <c r="V956"/>
      <c r="W956"/>
      <c r="X956"/>
      <c r="Y956"/>
      <c r="Z956"/>
      <c r="AA956"/>
      <c r="AB956"/>
      <c r="AC956"/>
      <c r="AD956"/>
      <c r="AE956"/>
      <c r="AF956" s="254"/>
      <c r="AG956" s="253"/>
      <c r="AH956"/>
      <c r="AL956"/>
    </row>
    <row r="957" spans="7:38">
      <c r="G957"/>
      <c r="J957"/>
      <c r="Q957"/>
      <c r="R957"/>
      <c r="U957"/>
      <c r="V957"/>
      <c r="W957"/>
      <c r="X957"/>
      <c r="Y957"/>
      <c r="Z957"/>
      <c r="AA957"/>
      <c r="AB957"/>
      <c r="AC957"/>
      <c r="AD957"/>
      <c r="AE957"/>
      <c r="AF957" s="254"/>
      <c r="AG957" s="253"/>
      <c r="AH957"/>
      <c r="AL957"/>
    </row>
    <row r="958" spans="7:38">
      <c r="G958"/>
      <c r="J958"/>
      <c r="Q958"/>
      <c r="R958"/>
      <c r="U958"/>
      <c r="V958"/>
      <c r="W958"/>
      <c r="X958"/>
      <c r="Y958"/>
      <c r="Z958"/>
      <c r="AA958"/>
      <c r="AB958"/>
      <c r="AC958"/>
      <c r="AD958"/>
      <c r="AE958"/>
      <c r="AF958" s="254"/>
      <c r="AG958" s="253"/>
      <c r="AH958"/>
      <c r="AL958"/>
    </row>
    <row r="959" spans="7:38">
      <c r="G959"/>
      <c r="J959"/>
      <c r="Q959"/>
      <c r="R959"/>
      <c r="U959"/>
      <c r="V959"/>
      <c r="W959"/>
      <c r="X959"/>
      <c r="Y959"/>
      <c r="Z959"/>
      <c r="AA959"/>
      <c r="AB959"/>
      <c r="AC959"/>
      <c r="AD959"/>
      <c r="AE959"/>
      <c r="AF959" s="254"/>
      <c r="AG959" s="253"/>
      <c r="AH959"/>
      <c r="AL959"/>
    </row>
    <row r="960" spans="7:38">
      <c r="G960"/>
      <c r="J960"/>
      <c r="Q960"/>
      <c r="R960"/>
      <c r="U960"/>
      <c r="V960"/>
      <c r="W960"/>
      <c r="X960"/>
      <c r="Y960"/>
      <c r="Z960"/>
      <c r="AA960"/>
      <c r="AB960"/>
      <c r="AC960"/>
      <c r="AD960"/>
      <c r="AE960"/>
      <c r="AF960" s="254"/>
      <c r="AG960" s="253"/>
      <c r="AH960"/>
      <c r="AL960"/>
    </row>
    <row r="961" spans="7:38">
      <c r="G961"/>
      <c r="J961"/>
      <c r="Q961"/>
      <c r="R961"/>
      <c r="U961"/>
      <c r="V961"/>
      <c r="W961"/>
      <c r="X961"/>
      <c r="Y961"/>
      <c r="Z961"/>
      <c r="AA961"/>
      <c r="AB961"/>
      <c r="AC961"/>
      <c r="AD961"/>
      <c r="AE961"/>
      <c r="AF961" s="254"/>
      <c r="AG961" s="253"/>
      <c r="AH961"/>
      <c r="AL961"/>
    </row>
    <row r="962" spans="7:38">
      <c r="G962"/>
      <c r="J962"/>
      <c r="Q962"/>
      <c r="R962"/>
      <c r="U962"/>
      <c r="V962"/>
      <c r="W962"/>
      <c r="X962"/>
      <c r="Y962"/>
      <c r="Z962"/>
      <c r="AA962"/>
      <c r="AB962"/>
      <c r="AC962"/>
      <c r="AD962"/>
      <c r="AE962"/>
      <c r="AF962" s="254"/>
      <c r="AG962" s="253"/>
      <c r="AH962"/>
      <c r="AL962"/>
    </row>
    <row r="963" spans="7:38">
      <c r="G963"/>
      <c r="J963"/>
      <c r="Q963"/>
      <c r="R963"/>
      <c r="U963"/>
      <c r="V963"/>
      <c r="W963"/>
      <c r="X963"/>
      <c r="Y963"/>
      <c r="Z963"/>
      <c r="AA963"/>
      <c r="AB963"/>
      <c r="AC963"/>
      <c r="AD963"/>
      <c r="AE963"/>
      <c r="AF963" s="254"/>
      <c r="AG963" s="253"/>
      <c r="AH963"/>
      <c r="AL963"/>
    </row>
    <row r="964" spans="7:38">
      <c r="G964"/>
      <c r="J964"/>
      <c r="Q964"/>
      <c r="R964"/>
      <c r="U964"/>
      <c r="V964"/>
      <c r="W964"/>
      <c r="X964"/>
      <c r="Y964"/>
      <c r="Z964"/>
      <c r="AA964"/>
      <c r="AB964"/>
      <c r="AC964"/>
      <c r="AD964"/>
      <c r="AE964"/>
      <c r="AF964" s="254"/>
      <c r="AG964" s="253"/>
      <c r="AH964"/>
      <c r="AL964"/>
    </row>
    <row r="965" spans="7:38">
      <c r="G965"/>
      <c r="J965"/>
      <c r="Q965"/>
      <c r="R965"/>
      <c r="U965"/>
      <c r="V965"/>
      <c r="W965"/>
      <c r="X965"/>
      <c r="Y965"/>
      <c r="Z965"/>
      <c r="AA965"/>
      <c r="AB965"/>
      <c r="AC965"/>
      <c r="AD965"/>
      <c r="AE965"/>
      <c r="AF965" s="254"/>
      <c r="AG965" s="253"/>
      <c r="AH965"/>
      <c r="AL965"/>
    </row>
    <row r="966" spans="7:38">
      <c r="G966"/>
      <c r="J966"/>
      <c r="Q966"/>
      <c r="R966"/>
      <c r="U966"/>
      <c r="V966"/>
      <c r="W966"/>
      <c r="X966"/>
      <c r="Y966"/>
      <c r="Z966"/>
      <c r="AA966"/>
      <c r="AB966"/>
      <c r="AC966"/>
      <c r="AD966"/>
      <c r="AE966"/>
      <c r="AF966" s="254"/>
      <c r="AG966" s="253"/>
      <c r="AH966"/>
      <c r="AL966"/>
    </row>
    <row r="967" spans="7:38">
      <c r="G967"/>
      <c r="J967"/>
      <c r="Q967"/>
      <c r="R967"/>
      <c r="U967"/>
      <c r="V967"/>
      <c r="W967"/>
      <c r="X967"/>
      <c r="Y967"/>
      <c r="Z967"/>
      <c r="AA967"/>
      <c r="AB967"/>
      <c r="AC967"/>
      <c r="AD967"/>
      <c r="AE967"/>
      <c r="AF967" s="254"/>
      <c r="AG967" s="253"/>
      <c r="AH967"/>
      <c r="AL967"/>
    </row>
    <row r="968" spans="7:38">
      <c r="G968"/>
      <c r="J968"/>
      <c r="Q968"/>
      <c r="R968"/>
      <c r="U968"/>
      <c r="V968"/>
      <c r="W968"/>
      <c r="X968"/>
      <c r="Y968"/>
      <c r="Z968"/>
      <c r="AA968"/>
      <c r="AB968"/>
      <c r="AC968"/>
      <c r="AD968"/>
      <c r="AE968"/>
      <c r="AF968" s="254"/>
      <c r="AG968" s="253"/>
      <c r="AH968"/>
      <c r="AL968"/>
    </row>
    <row r="969" spans="7:38">
      <c r="G969"/>
      <c r="J969"/>
      <c r="Q969"/>
      <c r="R969"/>
      <c r="U969"/>
      <c r="V969"/>
      <c r="W969"/>
      <c r="X969"/>
      <c r="Y969"/>
      <c r="Z969"/>
      <c r="AA969"/>
      <c r="AB969"/>
      <c r="AC969"/>
      <c r="AD969"/>
      <c r="AE969"/>
      <c r="AF969" s="254"/>
      <c r="AG969" s="253"/>
      <c r="AH969"/>
      <c r="AL969"/>
    </row>
    <row r="970" spans="7:38">
      <c r="G970"/>
      <c r="J970"/>
      <c r="Q970"/>
      <c r="R970"/>
      <c r="U970"/>
      <c r="V970"/>
      <c r="W970"/>
      <c r="X970"/>
      <c r="Y970"/>
      <c r="Z970"/>
      <c r="AA970"/>
      <c r="AB970"/>
      <c r="AC970"/>
      <c r="AD970"/>
      <c r="AE970"/>
      <c r="AF970" s="254"/>
      <c r="AG970" s="253"/>
      <c r="AH970"/>
      <c r="AL970"/>
    </row>
    <row r="971" spans="7:38">
      <c r="G971"/>
      <c r="J971"/>
      <c r="Q971"/>
      <c r="R971"/>
      <c r="U971"/>
      <c r="V971"/>
      <c r="W971"/>
      <c r="X971"/>
      <c r="Y971"/>
      <c r="Z971"/>
      <c r="AA971"/>
      <c r="AB971"/>
      <c r="AC971"/>
      <c r="AD971"/>
      <c r="AE971"/>
      <c r="AF971" s="254"/>
      <c r="AG971" s="253"/>
      <c r="AH971"/>
      <c r="AL971"/>
    </row>
    <row r="972" spans="7:38">
      <c r="G972"/>
      <c r="J972"/>
      <c r="Q972"/>
      <c r="R972"/>
      <c r="U972"/>
      <c r="V972"/>
      <c r="W972"/>
      <c r="X972"/>
      <c r="Y972"/>
      <c r="Z972"/>
      <c r="AA972"/>
      <c r="AB972"/>
      <c r="AC972"/>
      <c r="AD972"/>
      <c r="AE972"/>
      <c r="AF972" s="254"/>
      <c r="AG972" s="253"/>
      <c r="AH972"/>
      <c r="AL972"/>
    </row>
    <row r="973" spans="7:38">
      <c r="G973"/>
      <c r="J973"/>
      <c r="Q973"/>
      <c r="R973"/>
      <c r="U973"/>
      <c r="V973"/>
      <c r="W973"/>
      <c r="X973"/>
      <c r="Y973"/>
      <c r="Z973"/>
      <c r="AA973"/>
      <c r="AB973"/>
      <c r="AC973"/>
      <c r="AD973"/>
      <c r="AE973"/>
      <c r="AF973" s="254"/>
      <c r="AG973" s="253"/>
      <c r="AH973"/>
      <c r="AL973"/>
    </row>
    <row r="974" spans="7:38">
      <c r="G974"/>
      <c r="J974"/>
      <c r="Q974"/>
      <c r="R974"/>
      <c r="U974"/>
      <c r="V974"/>
      <c r="W974"/>
      <c r="X974"/>
      <c r="Y974"/>
      <c r="Z974"/>
      <c r="AA974"/>
      <c r="AB974"/>
      <c r="AC974"/>
      <c r="AD974"/>
      <c r="AE974"/>
      <c r="AF974" s="254"/>
      <c r="AG974" s="253"/>
      <c r="AH974"/>
      <c r="AL974"/>
    </row>
    <row r="975" spans="7:38">
      <c r="G975"/>
      <c r="J975"/>
      <c r="Q975"/>
      <c r="R975"/>
      <c r="U975"/>
      <c r="V975"/>
      <c r="W975"/>
      <c r="X975"/>
      <c r="Y975"/>
      <c r="Z975"/>
      <c r="AA975"/>
      <c r="AB975"/>
      <c r="AC975"/>
      <c r="AD975"/>
      <c r="AE975"/>
      <c r="AF975" s="254"/>
      <c r="AG975" s="253"/>
      <c r="AH975"/>
      <c r="AL975"/>
    </row>
    <row r="976" spans="7:38">
      <c r="G976"/>
      <c r="J976"/>
      <c r="Q976"/>
      <c r="R976"/>
      <c r="U976"/>
      <c r="V976"/>
      <c r="W976"/>
      <c r="X976"/>
      <c r="Y976"/>
      <c r="Z976"/>
      <c r="AA976"/>
      <c r="AB976"/>
      <c r="AC976"/>
      <c r="AD976"/>
      <c r="AE976"/>
      <c r="AF976" s="254"/>
      <c r="AG976" s="253"/>
      <c r="AH976"/>
      <c r="AL976"/>
    </row>
    <row r="977" spans="7:38">
      <c r="G977"/>
      <c r="J977"/>
      <c r="Q977"/>
      <c r="R977"/>
      <c r="U977"/>
      <c r="V977"/>
      <c r="W977"/>
      <c r="X977"/>
      <c r="Y977"/>
      <c r="Z977"/>
      <c r="AA977"/>
      <c r="AB977"/>
      <c r="AC977"/>
      <c r="AD977"/>
      <c r="AE977"/>
      <c r="AF977" s="254"/>
      <c r="AG977" s="253"/>
      <c r="AH977"/>
      <c r="AL977"/>
    </row>
    <row r="978" spans="7:38">
      <c r="G978"/>
      <c r="J978"/>
      <c r="Q978"/>
      <c r="R978"/>
      <c r="U978"/>
      <c r="V978"/>
      <c r="W978"/>
      <c r="X978"/>
      <c r="Y978"/>
      <c r="Z978"/>
      <c r="AA978"/>
      <c r="AB978"/>
      <c r="AC978"/>
      <c r="AD978"/>
      <c r="AE978"/>
      <c r="AF978" s="254"/>
      <c r="AG978" s="253"/>
      <c r="AH978"/>
      <c r="AL978"/>
    </row>
    <row r="979" spans="7:38">
      <c r="G979"/>
      <c r="J979"/>
      <c r="Q979"/>
      <c r="R979"/>
      <c r="U979"/>
      <c r="V979"/>
      <c r="W979"/>
      <c r="X979"/>
      <c r="Y979"/>
      <c r="Z979"/>
      <c r="AA979"/>
      <c r="AB979"/>
      <c r="AC979"/>
      <c r="AD979"/>
      <c r="AE979"/>
      <c r="AF979" s="254"/>
      <c r="AG979" s="253"/>
      <c r="AH979"/>
      <c r="AL979"/>
    </row>
    <row r="980" spans="7:38">
      <c r="G980"/>
      <c r="J980"/>
      <c r="Q980"/>
      <c r="R980"/>
      <c r="U980"/>
      <c r="V980"/>
      <c r="W980"/>
      <c r="X980"/>
      <c r="Y980"/>
      <c r="Z980"/>
      <c r="AA980"/>
      <c r="AB980"/>
      <c r="AC980"/>
      <c r="AD980"/>
      <c r="AE980"/>
      <c r="AF980" s="254"/>
      <c r="AG980" s="253"/>
      <c r="AH980"/>
      <c r="AL980"/>
    </row>
    <row r="981" spans="7:38">
      <c r="G981"/>
      <c r="J981"/>
      <c r="Q981"/>
      <c r="R981"/>
      <c r="U981"/>
      <c r="V981"/>
      <c r="W981"/>
      <c r="X981"/>
      <c r="Y981"/>
      <c r="Z981"/>
      <c r="AA981"/>
      <c r="AB981"/>
      <c r="AC981"/>
      <c r="AD981"/>
      <c r="AE981"/>
      <c r="AF981" s="254"/>
      <c r="AG981" s="253"/>
      <c r="AH981"/>
      <c r="AL981"/>
    </row>
    <row r="982" spans="7:38">
      <c r="G982"/>
      <c r="J982"/>
      <c r="Q982"/>
      <c r="R982"/>
      <c r="U982"/>
      <c r="V982"/>
      <c r="W982"/>
      <c r="X982"/>
      <c r="Y982"/>
      <c r="Z982"/>
      <c r="AA982"/>
      <c r="AB982"/>
      <c r="AC982"/>
      <c r="AD982"/>
      <c r="AE982"/>
      <c r="AF982" s="254"/>
      <c r="AG982" s="253"/>
      <c r="AH982"/>
      <c r="AL982"/>
    </row>
    <row r="983" spans="7:38">
      <c r="G983"/>
      <c r="J983"/>
      <c r="Q983"/>
      <c r="R983"/>
      <c r="U983"/>
      <c r="V983"/>
      <c r="W983"/>
      <c r="X983"/>
      <c r="Y983"/>
      <c r="Z983"/>
      <c r="AA983"/>
      <c r="AB983"/>
      <c r="AC983"/>
      <c r="AD983"/>
      <c r="AE983"/>
      <c r="AF983" s="254"/>
      <c r="AG983" s="253"/>
      <c r="AH983"/>
      <c r="AL983"/>
    </row>
    <row r="984" spans="7:38">
      <c r="G984"/>
      <c r="J984"/>
      <c r="Q984"/>
      <c r="R984"/>
      <c r="U984"/>
      <c r="V984"/>
      <c r="W984"/>
      <c r="X984"/>
      <c r="Y984"/>
      <c r="Z984"/>
      <c r="AA984"/>
      <c r="AB984"/>
      <c r="AC984"/>
      <c r="AD984"/>
      <c r="AE984"/>
      <c r="AF984" s="254"/>
      <c r="AG984" s="253"/>
      <c r="AH984"/>
      <c r="AL984"/>
    </row>
    <row r="985" spans="7:38">
      <c r="G985"/>
      <c r="J985"/>
      <c r="Q985"/>
      <c r="R985"/>
      <c r="U985"/>
      <c r="V985"/>
      <c r="W985"/>
      <c r="X985"/>
      <c r="Y985"/>
      <c r="Z985"/>
      <c r="AA985"/>
      <c r="AB985"/>
      <c r="AC985"/>
      <c r="AD985"/>
      <c r="AE985"/>
      <c r="AF985" s="254"/>
      <c r="AG985" s="253"/>
      <c r="AH985"/>
      <c r="AL985"/>
    </row>
    <row r="986" spans="7:38">
      <c r="G986"/>
      <c r="J986"/>
      <c r="Q986"/>
      <c r="R986"/>
      <c r="U986"/>
      <c r="V986"/>
      <c r="W986"/>
      <c r="X986"/>
      <c r="Y986"/>
      <c r="Z986"/>
      <c r="AA986"/>
      <c r="AB986"/>
      <c r="AC986"/>
      <c r="AD986"/>
      <c r="AE986"/>
      <c r="AF986" s="254"/>
      <c r="AG986" s="253"/>
      <c r="AH986"/>
      <c r="AL986"/>
    </row>
    <row r="987" spans="7:38">
      <c r="G987"/>
      <c r="J987"/>
      <c r="Q987"/>
      <c r="R987"/>
      <c r="U987"/>
      <c r="V987"/>
      <c r="W987"/>
      <c r="X987"/>
      <c r="Y987"/>
      <c r="Z987"/>
      <c r="AA987"/>
      <c r="AB987"/>
      <c r="AC987"/>
      <c r="AD987"/>
      <c r="AE987"/>
      <c r="AF987" s="254"/>
      <c r="AG987" s="253"/>
      <c r="AH987"/>
      <c r="AL987"/>
    </row>
    <row r="988" spans="7:38">
      <c r="G988"/>
      <c r="J988"/>
      <c r="Q988"/>
      <c r="R988"/>
      <c r="U988"/>
      <c r="V988"/>
      <c r="W988"/>
      <c r="X988"/>
      <c r="Y988"/>
      <c r="Z988"/>
      <c r="AA988"/>
      <c r="AB988"/>
      <c r="AC988"/>
      <c r="AD988"/>
      <c r="AE988"/>
      <c r="AF988" s="254"/>
      <c r="AG988" s="253"/>
      <c r="AH988"/>
      <c r="AL988"/>
    </row>
    <row r="989" spans="7:38">
      <c r="G989"/>
      <c r="J989"/>
      <c r="Q989"/>
      <c r="R989"/>
      <c r="U989"/>
      <c r="V989"/>
      <c r="W989"/>
      <c r="X989"/>
      <c r="Y989"/>
      <c r="Z989"/>
      <c r="AA989"/>
      <c r="AB989"/>
      <c r="AC989"/>
      <c r="AD989"/>
      <c r="AE989"/>
      <c r="AF989" s="254"/>
      <c r="AG989" s="253"/>
      <c r="AH989"/>
      <c r="AL989"/>
    </row>
    <row r="990" spans="7:38">
      <c r="G990"/>
      <c r="J990"/>
      <c r="Q990"/>
      <c r="R990"/>
      <c r="U990"/>
      <c r="V990"/>
      <c r="W990"/>
      <c r="X990"/>
      <c r="Y990"/>
      <c r="Z990"/>
      <c r="AA990"/>
      <c r="AB990"/>
      <c r="AC990"/>
      <c r="AD990"/>
      <c r="AE990"/>
      <c r="AF990" s="254"/>
      <c r="AG990" s="253"/>
      <c r="AH990"/>
      <c r="AL990"/>
    </row>
    <row r="991" spans="7:38">
      <c r="G991"/>
      <c r="J991"/>
      <c r="Q991"/>
      <c r="R991"/>
      <c r="U991"/>
      <c r="V991"/>
      <c r="W991"/>
      <c r="X991"/>
      <c r="Y991"/>
      <c r="Z991"/>
      <c r="AA991"/>
      <c r="AB991"/>
      <c r="AC991"/>
      <c r="AD991"/>
      <c r="AE991"/>
      <c r="AF991" s="254"/>
      <c r="AG991" s="253"/>
      <c r="AH991"/>
      <c r="AL991"/>
    </row>
    <row r="992" spans="7:38">
      <c r="G992"/>
      <c r="J992"/>
      <c r="Q992"/>
      <c r="R992"/>
      <c r="U992"/>
      <c r="V992"/>
      <c r="W992"/>
      <c r="X992"/>
      <c r="Y992"/>
      <c r="Z992"/>
      <c r="AA992"/>
      <c r="AB992"/>
      <c r="AC992"/>
      <c r="AD992"/>
      <c r="AE992"/>
      <c r="AF992" s="254"/>
      <c r="AG992" s="253"/>
      <c r="AH992"/>
      <c r="AL992"/>
    </row>
    <row r="993" spans="7:38">
      <c r="G993"/>
      <c r="J993"/>
      <c r="Q993"/>
      <c r="R993"/>
      <c r="U993"/>
      <c r="V993"/>
      <c r="W993"/>
      <c r="X993"/>
      <c r="Y993"/>
      <c r="Z993"/>
      <c r="AA993"/>
      <c r="AB993"/>
      <c r="AC993"/>
      <c r="AD993"/>
      <c r="AE993"/>
      <c r="AF993" s="254"/>
      <c r="AG993" s="253"/>
      <c r="AH993"/>
      <c r="AL993"/>
    </row>
    <row r="994" spans="7:38">
      <c r="G994"/>
      <c r="J994"/>
      <c r="Q994"/>
      <c r="R994"/>
      <c r="U994"/>
      <c r="V994"/>
      <c r="W994"/>
      <c r="X994"/>
      <c r="Y994"/>
      <c r="Z994"/>
      <c r="AA994"/>
      <c r="AB994"/>
      <c r="AC994"/>
      <c r="AD994"/>
      <c r="AE994"/>
      <c r="AF994" s="254"/>
      <c r="AG994" s="253"/>
      <c r="AH994"/>
      <c r="AL994"/>
    </row>
    <row r="995" spans="7:38">
      <c r="G995"/>
      <c r="J995"/>
      <c r="Q995"/>
      <c r="R995"/>
      <c r="U995"/>
      <c r="V995"/>
      <c r="W995"/>
      <c r="X995"/>
      <c r="Y995"/>
      <c r="Z995"/>
      <c r="AA995"/>
      <c r="AB995"/>
      <c r="AC995"/>
      <c r="AD995"/>
      <c r="AE995"/>
      <c r="AF995" s="254"/>
      <c r="AG995" s="253"/>
      <c r="AH995"/>
      <c r="AL995"/>
    </row>
    <row r="996" spans="7:38">
      <c r="G996"/>
      <c r="J996"/>
      <c r="Q996"/>
      <c r="R996"/>
      <c r="U996"/>
      <c r="V996"/>
      <c r="W996"/>
      <c r="X996"/>
      <c r="Y996"/>
      <c r="Z996"/>
      <c r="AA996"/>
      <c r="AB996"/>
      <c r="AC996"/>
      <c r="AD996"/>
      <c r="AE996"/>
      <c r="AF996" s="254"/>
      <c r="AG996" s="253"/>
      <c r="AH996"/>
      <c r="AL996"/>
    </row>
    <row r="997" spans="7:38">
      <c r="G997"/>
      <c r="J997"/>
      <c r="Q997"/>
      <c r="R997"/>
      <c r="U997"/>
      <c r="V997"/>
      <c r="W997"/>
      <c r="X997"/>
      <c r="Y997"/>
      <c r="Z997"/>
      <c r="AA997"/>
      <c r="AB997"/>
      <c r="AC997"/>
      <c r="AD997"/>
      <c r="AE997"/>
      <c r="AF997" s="254"/>
      <c r="AG997" s="253"/>
      <c r="AH997"/>
      <c r="AL997"/>
    </row>
    <row r="998" spans="7:38">
      <c r="G998"/>
      <c r="J998"/>
      <c r="Q998"/>
      <c r="R998"/>
      <c r="U998"/>
      <c r="V998"/>
      <c r="W998"/>
      <c r="X998"/>
      <c r="Y998"/>
      <c r="Z998"/>
      <c r="AA998"/>
      <c r="AB998"/>
      <c r="AC998"/>
      <c r="AD998"/>
      <c r="AE998"/>
      <c r="AF998" s="254"/>
      <c r="AG998" s="253"/>
      <c r="AH998"/>
      <c r="AL998"/>
    </row>
    <row r="999" spans="7:38">
      <c r="G999"/>
      <c r="J999"/>
      <c r="Q999"/>
      <c r="R999"/>
      <c r="U999"/>
      <c r="V999"/>
      <c r="W999"/>
      <c r="X999"/>
      <c r="Y999"/>
      <c r="Z999"/>
      <c r="AA999"/>
      <c r="AB999"/>
      <c r="AC999"/>
      <c r="AD999"/>
      <c r="AE999"/>
      <c r="AF999" s="254"/>
      <c r="AG999" s="253"/>
      <c r="AH999"/>
      <c r="AL999"/>
    </row>
    <row r="1000" spans="7:38">
      <c r="G1000"/>
      <c r="J1000"/>
      <c r="Q1000"/>
      <c r="R1000"/>
      <c r="U1000"/>
      <c r="V1000"/>
      <c r="W1000"/>
      <c r="X1000"/>
      <c r="Y1000"/>
      <c r="Z1000"/>
      <c r="AA1000"/>
      <c r="AB1000"/>
      <c r="AC1000"/>
      <c r="AD1000"/>
      <c r="AE1000"/>
      <c r="AF1000" s="254"/>
      <c r="AG1000" s="253"/>
      <c r="AH1000"/>
      <c r="AL1000"/>
    </row>
    <row r="1001" spans="7:38">
      <c r="G1001"/>
      <c r="J1001"/>
      <c r="Q1001"/>
      <c r="R1001"/>
      <c r="U1001"/>
      <c r="V1001"/>
      <c r="W1001"/>
      <c r="X1001"/>
      <c r="Y1001"/>
      <c r="Z1001"/>
      <c r="AA1001"/>
      <c r="AB1001"/>
      <c r="AC1001"/>
      <c r="AD1001"/>
      <c r="AE1001"/>
      <c r="AF1001" s="254"/>
      <c r="AG1001" s="253"/>
      <c r="AH1001"/>
      <c r="AL1001"/>
    </row>
    <row r="1002" spans="7:38">
      <c r="G1002"/>
      <c r="J1002"/>
      <c r="Q1002"/>
      <c r="R1002"/>
      <c r="U1002"/>
      <c r="V1002"/>
      <c r="W1002"/>
      <c r="X1002"/>
      <c r="Y1002"/>
      <c r="Z1002"/>
      <c r="AA1002"/>
      <c r="AB1002"/>
      <c r="AC1002"/>
      <c r="AD1002"/>
      <c r="AE1002"/>
      <c r="AF1002" s="254"/>
      <c r="AG1002" s="253"/>
      <c r="AH1002"/>
      <c r="AL1002"/>
    </row>
    <row r="1003" spans="7:38">
      <c r="G1003"/>
      <c r="J1003"/>
      <c r="Q1003"/>
      <c r="R1003"/>
      <c r="U1003"/>
      <c r="V1003"/>
      <c r="W1003"/>
      <c r="X1003"/>
      <c r="Y1003"/>
      <c r="Z1003"/>
      <c r="AA1003"/>
      <c r="AB1003"/>
      <c r="AC1003"/>
      <c r="AD1003"/>
      <c r="AE1003"/>
      <c r="AF1003" s="254"/>
      <c r="AG1003" s="253"/>
      <c r="AH1003"/>
      <c r="AL1003"/>
    </row>
    <row r="1004" spans="7:38">
      <c r="G1004"/>
      <c r="J1004"/>
      <c r="Q1004"/>
      <c r="R1004"/>
      <c r="U1004"/>
      <c r="V1004"/>
      <c r="W1004"/>
      <c r="X1004"/>
      <c r="Y1004"/>
      <c r="Z1004"/>
      <c r="AA1004"/>
      <c r="AB1004"/>
      <c r="AC1004"/>
      <c r="AD1004"/>
      <c r="AE1004"/>
      <c r="AF1004" s="254"/>
      <c r="AG1004" s="253"/>
      <c r="AH1004"/>
      <c r="AL1004"/>
    </row>
    <row r="1005" spans="7:38">
      <c r="G1005"/>
      <c r="J1005"/>
      <c r="Q1005"/>
      <c r="R1005"/>
      <c r="U1005"/>
      <c r="V1005"/>
      <c r="W1005"/>
      <c r="X1005"/>
      <c r="Y1005"/>
      <c r="Z1005"/>
      <c r="AA1005"/>
      <c r="AB1005"/>
      <c r="AC1005"/>
      <c r="AD1005"/>
      <c r="AE1005"/>
      <c r="AF1005" s="254"/>
      <c r="AG1005" s="253"/>
      <c r="AH1005"/>
      <c r="AL1005"/>
    </row>
    <row r="1006" spans="7:38">
      <c r="G1006"/>
      <c r="J1006"/>
      <c r="Q1006"/>
      <c r="R1006"/>
      <c r="U1006"/>
      <c r="V1006"/>
      <c r="W1006"/>
      <c r="X1006"/>
      <c r="Y1006"/>
      <c r="Z1006"/>
      <c r="AA1006"/>
      <c r="AB1006"/>
      <c r="AC1006"/>
      <c r="AD1006"/>
      <c r="AE1006"/>
      <c r="AF1006" s="254"/>
      <c r="AG1006" s="253"/>
      <c r="AH1006"/>
      <c r="AL1006"/>
    </row>
    <row r="1007" spans="7:38">
      <c r="G1007"/>
      <c r="J1007"/>
      <c r="Q1007"/>
      <c r="R1007"/>
      <c r="U1007"/>
      <c r="V1007"/>
      <c r="W1007"/>
      <c r="X1007"/>
      <c r="Y1007"/>
      <c r="Z1007"/>
      <c r="AA1007"/>
      <c r="AB1007"/>
      <c r="AC1007"/>
      <c r="AD1007"/>
      <c r="AE1007"/>
      <c r="AF1007" s="254"/>
      <c r="AG1007" s="253"/>
      <c r="AH1007"/>
      <c r="AL1007"/>
    </row>
    <row r="1008" spans="7:38">
      <c r="G1008"/>
      <c r="J1008"/>
      <c r="Q1008"/>
      <c r="R1008"/>
      <c r="U1008"/>
      <c r="V1008"/>
      <c r="W1008"/>
      <c r="X1008"/>
      <c r="Y1008"/>
      <c r="Z1008"/>
      <c r="AA1008"/>
      <c r="AB1008"/>
      <c r="AC1008"/>
      <c r="AD1008"/>
      <c r="AE1008"/>
      <c r="AF1008" s="254"/>
      <c r="AG1008" s="253"/>
      <c r="AH1008"/>
      <c r="AL1008"/>
    </row>
    <row r="1009" spans="7:38">
      <c r="G1009"/>
      <c r="J1009"/>
      <c r="Q1009"/>
      <c r="R1009"/>
      <c r="U1009"/>
      <c r="V1009"/>
      <c r="W1009"/>
      <c r="X1009"/>
      <c r="Y1009"/>
      <c r="Z1009"/>
      <c r="AA1009"/>
      <c r="AB1009"/>
      <c r="AC1009"/>
      <c r="AD1009"/>
      <c r="AE1009"/>
      <c r="AF1009" s="254"/>
      <c r="AG1009" s="253"/>
      <c r="AH1009"/>
      <c r="AL1009"/>
    </row>
    <row r="1010" spans="7:38">
      <c r="G1010"/>
      <c r="J1010"/>
      <c r="Q1010"/>
      <c r="R1010"/>
      <c r="U1010"/>
      <c r="V1010"/>
      <c r="W1010"/>
      <c r="X1010"/>
      <c r="Y1010"/>
      <c r="Z1010"/>
      <c r="AA1010"/>
      <c r="AB1010"/>
      <c r="AC1010"/>
      <c r="AD1010"/>
      <c r="AE1010"/>
      <c r="AF1010" s="254"/>
      <c r="AG1010" s="253"/>
      <c r="AH1010"/>
      <c r="AL1010"/>
    </row>
    <row r="1011" spans="7:38">
      <c r="G1011"/>
      <c r="J1011"/>
      <c r="Q1011"/>
      <c r="R1011"/>
      <c r="U1011"/>
      <c r="V1011"/>
      <c r="W1011"/>
      <c r="X1011"/>
      <c r="Y1011"/>
      <c r="Z1011"/>
      <c r="AA1011"/>
      <c r="AB1011"/>
      <c r="AC1011"/>
      <c r="AD1011"/>
      <c r="AE1011"/>
      <c r="AF1011" s="254"/>
      <c r="AG1011" s="253"/>
      <c r="AH1011"/>
      <c r="AL1011"/>
    </row>
    <row r="1012" spans="7:38">
      <c r="G1012"/>
      <c r="J1012"/>
      <c r="Q1012"/>
      <c r="R1012"/>
      <c r="U1012"/>
      <c r="V1012"/>
      <c r="W1012"/>
      <c r="X1012"/>
      <c r="Y1012"/>
      <c r="Z1012"/>
      <c r="AA1012"/>
      <c r="AB1012"/>
      <c r="AC1012"/>
      <c r="AD1012"/>
      <c r="AE1012"/>
      <c r="AF1012" s="254"/>
      <c r="AG1012" s="253"/>
      <c r="AH1012"/>
      <c r="AL1012"/>
    </row>
    <row r="1013" spans="7:38">
      <c r="G1013"/>
      <c r="J1013"/>
      <c r="Q1013"/>
      <c r="R1013"/>
      <c r="U1013"/>
      <c r="V1013"/>
      <c r="W1013"/>
      <c r="X1013"/>
      <c r="Y1013"/>
      <c r="Z1013"/>
      <c r="AA1013"/>
      <c r="AB1013"/>
      <c r="AC1013"/>
      <c r="AD1013"/>
      <c r="AE1013"/>
      <c r="AF1013" s="254"/>
      <c r="AG1013" s="253"/>
      <c r="AH1013"/>
      <c r="AL1013"/>
    </row>
    <row r="1014" spans="7:38">
      <c r="G1014"/>
      <c r="J1014"/>
      <c r="Q1014"/>
      <c r="R1014"/>
      <c r="U1014"/>
      <c r="V1014"/>
      <c r="W1014"/>
      <c r="X1014"/>
      <c r="Y1014"/>
      <c r="Z1014"/>
      <c r="AA1014"/>
      <c r="AB1014"/>
      <c r="AC1014"/>
      <c r="AD1014"/>
      <c r="AE1014"/>
      <c r="AF1014" s="254"/>
      <c r="AG1014" s="253"/>
      <c r="AH1014"/>
      <c r="AL1014"/>
    </row>
    <row r="1015" spans="7:38">
      <c r="G1015"/>
      <c r="J1015"/>
      <c r="Q1015"/>
      <c r="R1015"/>
      <c r="U1015"/>
      <c r="V1015"/>
      <c r="W1015"/>
      <c r="X1015"/>
      <c r="Y1015"/>
      <c r="Z1015"/>
      <c r="AA1015"/>
      <c r="AB1015"/>
      <c r="AC1015"/>
      <c r="AD1015"/>
      <c r="AE1015"/>
      <c r="AF1015" s="254"/>
      <c r="AG1015" s="253"/>
      <c r="AH1015"/>
      <c r="AL1015"/>
    </row>
    <row r="1016" spans="7:38">
      <c r="G1016"/>
      <c r="J1016"/>
      <c r="Q1016"/>
      <c r="R1016"/>
      <c r="U1016"/>
      <c r="V1016"/>
      <c r="W1016"/>
      <c r="X1016"/>
      <c r="Y1016"/>
      <c r="Z1016"/>
      <c r="AA1016"/>
      <c r="AB1016"/>
      <c r="AC1016"/>
      <c r="AD1016"/>
      <c r="AE1016"/>
      <c r="AF1016" s="254"/>
      <c r="AG1016" s="253"/>
      <c r="AH1016"/>
      <c r="AL1016"/>
    </row>
    <row r="1017" spans="7:38">
      <c r="G1017"/>
      <c r="J1017"/>
      <c r="Q1017"/>
      <c r="R1017"/>
      <c r="U1017"/>
      <c r="V1017"/>
      <c r="W1017"/>
      <c r="X1017"/>
      <c r="Y1017"/>
      <c r="Z1017"/>
      <c r="AA1017"/>
      <c r="AB1017"/>
      <c r="AC1017"/>
      <c r="AD1017"/>
      <c r="AE1017"/>
      <c r="AF1017" s="254"/>
      <c r="AG1017" s="253"/>
      <c r="AH1017"/>
      <c r="AL1017"/>
    </row>
    <row r="1018" spans="7:38">
      <c r="G1018"/>
      <c r="J1018"/>
      <c r="Q1018"/>
      <c r="R1018"/>
      <c r="U1018"/>
      <c r="V1018"/>
      <c r="W1018"/>
      <c r="X1018"/>
      <c r="Y1018"/>
      <c r="Z1018"/>
      <c r="AA1018"/>
      <c r="AB1018"/>
      <c r="AC1018"/>
      <c r="AD1018"/>
      <c r="AE1018"/>
      <c r="AF1018" s="254"/>
      <c r="AG1018" s="253"/>
      <c r="AH1018"/>
      <c r="AL1018"/>
    </row>
    <row r="1019" spans="7:38">
      <c r="G1019"/>
      <c r="J1019"/>
      <c r="Q1019"/>
      <c r="R1019"/>
      <c r="U1019"/>
      <c r="V1019"/>
      <c r="W1019"/>
      <c r="X1019"/>
      <c r="Y1019"/>
      <c r="Z1019"/>
      <c r="AA1019"/>
      <c r="AB1019"/>
      <c r="AC1019"/>
      <c r="AD1019"/>
      <c r="AE1019"/>
      <c r="AF1019" s="254"/>
      <c r="AG1019" s="253"/>
      <c r="AH1019"/>
      <c r="AL1019"/>
    </row>
    <row r="1020" spans="7:38">
      <c r="G1020"/>
      <c r="J1020"/>
      <c r="Q1020"/>
      <c r="R1020"/>
      <c r="U1020"/>
      <c r="V1020"/>
      <c r="W1020"/>
      <c r="X1020"/>
      <c r="Y1020"/>
      <c r="Z1020"/>
      <c r="AA1020"/>
      <c r="AB1020"/>
      <c r="AC1020"/>
      <c r="AD1020"/>
      <c r="AE1020"/>
      <c r="AF1020" s="254"/>
      <c r="AG1020" s="253"/>
      <c r="AH1020"/>
      <c r="AL1020"/>
    </row>
    <row r="1021" spans="7:38">
      <c r="G1021"/>
      <c r="J1021"/>
      <c r="Q1021"/>
      <c r="R1021"/>
      <c r="U1021"/>
      <c r="V1021"/>
      <c r="W1021"/>
      <c r="X1021"/>
      <c r="Y1021"/>
      <c r="Z1021"/>
      <c r="AA1021"/>
      <c r="AB1021"/>
      <c r="AC1021"/>
      <c r="AD1021"/>
      <c r="AE1021"/>
      <c r="AF1021" s="254"/>
      <c r="AG1021" s="253"/>
      <c r="AH1021"/>
      <c r="AL1021"/>
    </row>
    <row r="1022" spans="7:38">
      <c r="G1022"/>
      <c r="J1022"/>
      <c r="Q1022"/>
      <c r="R1022"/>
      <c r="U1022"/>
      <c r="V1022"/>
      <c r="W1022"/>
      <c r="X1022"/>
      <c r="Y1022"/>
      <c r="Z1022"/>
      <c r="AA1022"/>
      <c r="AB1022"/>
      <c r="AC1022"/>
      <c r="AD1022"/>
      <c r="AE1022"/>
      <c r="AF1022" s="254"/>
      <c r="AG1022" s="253"/>
      <c r="AH1022"/>
      <c r="AL1022"/>
    </row>
    <row r="1023" spans="7:38">
      <c r="G1023"/>
      <c r="J1023"/>
      <c r="Q1023"/>
      <c r="R1023"/>
      <c r="U1023"/>
      <c r="V1023"/>
      <c r="W1023"/>
      <c r="X1023"/>
      <c r="Y1023"/>
      <c r="Z1023"/>
      <c r="AA1023"/>
      <c r="AB1023"/>
      <c r="AC1023"/>
      <c r="AD1023"/>
      <c r="AE1023"/>
      <c r="AF1023" s="254"/>
      <c r="AG1023" s="253"/>
      <c r="AH1023"/>
      <c r="AL1023"/>
    </row>
    <row r="1024" spans="7:38">
      <c r="G1024"/>
      <c r="J1024"/>
      <c r="Q1024"/>
      <c r="R1024"/>
      <c r="U1024"/>
      <c r="V1024"/>
      <c r="W1024"/>
      <c r="X1024"/>
      <c r="Y1024"/>
      <c r="Z1024"/>
      <c r="AA1024"/>
      <c r="AB1024"/>
      <c r="AC1024"/>
      <c r="AD1024"/>
      <c r="AE1024"/>
      <c r="AF1024" s="254"/>
      <c r="AG1024" s="253"/>
      <c r="AH1024"/>
      <c r="AL1024"/>
    </row>
    <row r="1025" spans="7:38">
      <c r="G1025"/>
      <c r="J1025"/>
      <c r="Q1025"/>
      <c r="R1025"/>
      <c r="U1025"/>
      <c r="V1025"/>
      <c r="W1025"/>
      <c r="X1025"/>
      <c r="Y1025"/>
      <c r="Z1025"/>
      <c r="AA1025"/>
      <c r="AB1025"/>
      <c r="AC1025"/>
      <c r="AD1025"/>
      <c r="AE1025"/>
      <c r="AF1025" s="254"/>
      <c r="AG1025" s="253"/>
      <c r="AH1025"/>
      <c r="AL1025"/>
    </row>
    <row r="1026" spans="7:38">
      <c r="G1026"/>
      <c r="J1026"/>
      <c r="Q1026"/>
      <c r="R1026"/>
      <c r="U1026"/>
      <c r="V1026"/>
      <c r="W1026"/>
      <c r="X1026"/>
      <c r="Y1026"/>
      <c r="Z1026"/>
      <c r="AA1026"/>
      <c r="AB1026"/>
      <c r="AC1026"/>
      <c r="AD1026"/>
      <c r="AE1026"/>
      <c r="AF1026" s="254"/>
      <c r="AG1026" s="253"/>
      <c r="AH1026"/>
      <c r="AL1026"/>
    </row>
    <row r="1027" spans="7:38">
      <c r="G1027"/>
      <c r="J1027"/>
      <c r="Q1027"/>
      <c r="R1027"/>
      <c r="U1027"/>
      <c r="V1027"/>
      <c r="W1027"/>
      <c r="X1027"/>
      <c r="Y1027"/>
      <c r="Z1027"/>
      <c r="AA1027"/>
      <c r="AB1027"/>
      <c r="AC1027"/>
      <c r="AD1027"/>
      <c r="AE1027"/>
      <c r="AF1027" s="254"/>
      <c r="AG1027" s="253"/>
      <c r="AH1027"/>
      <c r="AL1027"/>
    </row>
    <row r="1028" spans="7:38">
      <c r="G1028"/>
      <c r="J1028"/>
      <c r="Q1028"/>
      <c r="R1028"/>
      <c r="U1028"/>
      <c r="V1028"/>
      <c r="W1028"/>
      <c r="X1028"/>
      <c r="Y1028"/>
      <c r="Z1028"/>
      <c r="AA1028"/>
      <c r="AB1028"/>
      <c r="AC1028"/>
      <c r="AD1028"/>
      <c r="AE1028"/>
      <c r="AF1028" s="254"/>
      <c r="AG1028" s="253"/>
      <c r="AH1028"/>
      <c r="AL1028"/>
    </row>
    <row r="1029" spans="7:38">
      <c r="G1029"/>
      <c r="J1029"/>
      <c r="Q1029"/>
      <c r="R1029"/>
      <c r="U1029"/>
      <c r="V1029"/>
      <c r="W1029"/>
      <c r="X1029"/>
      <c r="Y1029"/>
      <c r="Z1029"/>
      <c r="AA1029"/>
      <c r="AB1029"/>
      <c r="AC1029"/>
      <c r="AD1029"/>
      <c r="AE1029"/>
      <c r="AF1029" s="254"/>
      <c r="AG1029" s="253"/>
      <c r="AH1029"/>
      <c r="AL1029"/>
    </row>
    <row r="1030" spans="7:38">
      <c r="G1030"/>
      <c r="J1030"/>
      <c r="Q1030"/>
      <c r="R1030"/>
      <c r="U1030"/>
      <c r="V1030"/>
      <c r="W1030"/>
      <c r="X1030"/>
      <c r="Y1030"/>
      <c r="Z1030"/>
      <c r="AA1030"/>
      <c r="AB1030"/>
      <c r="AC1030"/>
      <c r="AD1030"/>
      <c r="AE1030"/>
      <c r="AF1030" s="254"/>
      <c r="AG1030" s="253"/>
      <c r="AH1030"/>
      <c r="AL1030"/>
    </row>
    <row r="1031" spans="7:38">
      <c r="G1031"/>
      <c r="J1031"/>
      <c r="Q1031"/>
      <c r="R1031"/>
      <c r="U1031"/>
      <c r="V1031"/>
      <c r="W1031"/>
      <c r="X1031"/>
      <c r="Y1031"/>
      <c r="Z1031"/>
      <c r="AA1031"/>
      <c r="AB1031"/>
      <c r="AC1031"/>
      <c r="AD1031"/>
      <c r="AE1031"/>
      <c r="AF1031" s="254"/>
      <c r="AG1031" s="253"/>
      <c r="AH1031"/>
      <c r="AL1031"/>
    </row>
    <row r="1032" spans="7:38">
      <c r="G1032"/>
      <c r="J1032"/>
      <c r="Q1032"/>
      <c r="R1032"/>
      <c r="U1032"/>
      <c r="V1032"/>
      <c r="W1032"/>
      <c r="X1032"/>
      <c r="Y1032"/>
      <c r="Z1032"/>
      <c r="AA1032"/>
      <c r="AB1032"/>
      <c r="AC1032"/>
      <c r="AD1032"/>
      <c r="AE1032"/>
      <c r="AF1032" s="254"/>
      <c r="AG1032" s="253"/>
      <c r="AH1032"/>
      <c r="AL1032"/>
    </row>
    <row r="1033" spans="7:38">
      <c r="G1033"/>
      <c r="J1033"/>
      <c r="Q1033"/>
      <c r="R1033"/>
      <c r="U1033"/>
      <c r="V1033"/>
      <c r="W1033"/>
      <c r="X1033"/>
      <c r="Y1033"/>
      <c r="Z1033"/>
      <c r="AA1033"/>
      <c r="AB1033"/>
      <c r="AC1033"/>
      <c r="AD1033"/>
      <c r="AE1033"/>
      <c r="AF1033" s="254"/>
      <c r="AG1033" s="253"/>
      <c r="AH1033"/>
      <c r="AL1033"/>
    </row>
    <row r="1034" spans="7:38">
      <c r="G1034"/>
      <c r="J1034"/>
      <c r="Q1034"/>
      <c r="R1034"/>
      <c r="U1034"/>
      <c r="V1034"/>
      <c r="W1034"/>
      <c r="X1034"/>
      <c r="Y1034"/>
      <c r="Z1034"/>
      <c r="AA1034"/>
      <c r="AB1034"/>
      <c r="AC1034"/>
      <c r="AD1034"/>
      <c r="AE1034"/>
      <c r="AF1034" s="254"/>
      <c r="AG1034" s="253"/>
      <c r="AH1034"/>
      <c r="AL1034"/>
    </row>
    <row r="1035" spans="7:38">
      <c r="G1035"/>
      <c r="J1035"/>
      <c r="Q1035"/>
      <c r="R1035"/>
      <c r="U1035"/>
      <c r="V1035"/>
      <c r="W1035"/>
      <c r="X1035"/>
      <c r="Y1035"/>
      <c r="Z1035"/>
      <c r="AA1035"/>
      <c r="AB1035"/>
      <c r="AC1035"/>
      <c r="AD1035"/>
      <c r="AE1035"/>
      <c r="AF1035" s="254"/>
      <c r="AG1035" s="253"/>
      <c r="AH1035"/>
      <c r="AL1035"/>
    </row>
    <row r="1036" spans="7:38">
      <c r="G1036"/>
      <c r="J1036"/>
      <c r="Q1036"/>
      <c r="R1036"/>
      <c r="U1036"/>
      <c r="V1036"/>
      <c r="W1036"/>
      <c r="X1036"/>
      <c r="Y1036"/>
      <c r="Z1036"/>
      <c r="AA1036"/>
      <c r="AB1036"/>
      <c r="AC1036"/>
      <c r="AD1036"/>
      <c r="AE1036"/>
      <c r="AF1036" s="254"/>
      <c r="AG1036" s="253"/>
      <c r="AH1036"/>
      <c r="AL1036"/>
    </row>
    <row r="1037" spans="7:38">
      <c r="G1037"/>
      <c r="J1037"/>
      <c r="Q1037"/>
      <c r="R1037"/>
      <c r="U1037"/>
      <c r="V1037"/>
      <c r="W1037"/>
      <c r="X1037"/>
      <c r="Y1037"/>
      <c r="Z1037"/>
      <c r="AA1037"/>
      <c r="AB1037"/>
      <c r="AC1037"/>
      <c r="AD1037"/>
      <c r="AE1037"/>
      <c r="AF1037" s="254"/>
      <c r="AG1037" s="253"/>
      <c r="AH1037"/>
      <c r="AL1037"/>
    </row>
    <row r="1038" spans="7:38">
      <c r="G1038"/>
      <c r="J1038"/>
      <c r="Q1038"/>
      <c r="R1038"/>
      <c r="U1038"/>
      <c r="V1038"/>
      <c r="W1038"/>
      <c r="X1038"/>
      <c r="Y1038"/>
      <c r="Z1038"/>
      <c r="AA1038"/>
      <c r="AB1038"/>
      <c r="AC1038"/>
      <c r="AD1038"/>
      <c r="AE1038"/>
      <c r="AF1038" s="254"/>
      <c r="AG1038" s="253"/>
      <c r="AH1038"/>
      <c r="AL1038"/>
    </row>
    <row r="1039" spans="7:38">
      <c r="G1039"/>
      <c r="J1039"/>
      <c r="Q1039"/>
      <c r="R1039"/>
      <c r="U1039"/>
      <c r="V1039"/>
      <c r="W1039"/>
      <c r="X1039"/>
      <c r="Y1039"/>
      <c r="Z1039"/>
      <c r="AA1039"/>
      <c r="AB1039"/>
      <c r="AC1039"/>
      <c r="AD1039"/>
      <c r="AE1039"/>
      <c r="AF1039" s="254"/>
      <c r="AG1039" s="253"/>
      <c r="AH1039"/>
      <c r="AL1039"/>
    </row>
    <row r="1040" spans="7:38">
      <c r="G1040"/>
      <c r="J1040"/>
      <c r="Q1040"/>
      <c r="R1040"/>
      <c r="U1040"/>
      <c r="V1040"/>
      <c r="W1040"/>
      <c r="X1040"/>
      <c r="Y1040"/>
      <c r="Z1040"/>
      <c r="AA1040"/>
      <c r="AB1040"/>
      <c r="AC1040"/>
      <c r="AD1040"/>
      <c r="AE1040"/>
      <c r="AF1040" s="254"/>
      <c r="AG1040" s="253"/>
      <c r="AH1040"/>
      <c r="AL1040"/>
    </row>
    <row r="1041" spans="7:38">
      <c r="G1041"/>
      <c r="J1041"/>
      <c r="Q1041"/>
      <c r="R1041"/>
      <c r="U1041"/>
      <c r="V1041"/>
      <c r="W1041"/>
      <c r="X1041"/>
      <c r="Y1041"/>
      <c r="Z1041"/>
      <c r="AA1041"/>
      <c r="AB1041"/>
      <c r="AC1041"/>
      <c r="AD1041"/>
      <c r="AE1041"/>
      <c r="AF1041" s="254"/>
      <c r="AG1041" s="253"/>
      <c r="AH1041"/>
      <c r="AL1041"/>
    </row>
    <row r="1042" spans="7:38">
      <c r="G1042"/>
      <c r="J1042"/>
      <c r="Q1042"/>
      <c r="R1042"/>
      <c r="U1042"/>
      <c r="V1042"/>
      <c r="W1042"/>
      <c r="X1042"/>
      <c r="Y1042"/>
      <c r="Z1042"/>
      <c r="AA1042"/>
      <c r="AB1042"/>
      <c r="AC1042"/>
      <c r="AD1042"/>
      <c r="AE1042"/>
      <c r="AF1042" s="254"/>
      <c r="AG1042" s="253"/>
      <c r="AH1042"/>
      <c r="AL1042"/>
    </row>
    <row r="1043" spans="7:38">
      <c r="G1043"/>
      <c r="J1043"/>
      <c r="Q1043"/>
      <c r="R1043"/>
      <c r="U1043"/>
      <c r="V1043"/>
      <c r="W1043"/>
      <c r="X1043"/>
      <c r="Y1043"/>
      <c r="Z1043"/>
      <c r="AA1043"/>
      <c r="AB1043"/>
      <c r="AC1043"/>
      <c r="AD1043"/>
      <c r="AE1043"/>
      <c r="AF1043" s="254"/>
      <c r="AG1043" s="253"/>
      <c r="AH1043"/>
      <c r="AL1043"/>
    </row>
    <row r="1044" spans="7:38">
      <c r="G1044"/>
      <c r="J1044"/>
      <c r="Q1044"/>
      <c r="R1044"/>
      <c r="U1044"/>
      <c r="V1044"/>
      <c r="W1044"/>
      <c r="X1044"/>
      <c r="Y1044"/>
      <c r="Z1044"/>
      <c r="AA1044"/>
      <c r="AB1044"/>
      <c r="AC1044"/>
      <c r="AD1044"/>
      <c r="AE1044"/>
      <c r="AF1044" s="254"/>
      <c r="AG1044" s="253"/>
      <c r="AH1044"/>
      <c r="AL1044"/>
    </row>
    <row r="1045" spans="7:38">
      <c r="G1045"/>
      <c r="J1045"/>
      <c r="Q1045"/>
      <c r="R1045"/>
      <c r="U1045"/>
      <c r="V1045"/>
      <c r="W1045"/>
      <c r="X1045"/>
      <c r="Y1045"/>
      <c r="Z1045"/>
      <c r="AA1045"/>
      <c r="AB1045"/>
      <c r="AC1045"/>
      <c r="AD1045"/>
      <c r="AE1045"/>
      <c r="AF1045" s="254"/>
      <c r="AG1045" s="253"/>
      <c r="AH1045"/>
      <c r="AL1045"/>
    </row>
    <row r="1046" spans="7:38">
      <c r="G1046"/>
      <c r="J1046"/>
      <c r="Q1046"/>
      <c r="R1046"/>
      <c r="U1046"/>
      <c r="V1046"/>
      <c r="W1046"/>
      <c r="X1046"/>
      <c r="Y1046"/>
      <c r="Z1046"/>
      <c r="AA1046"/>
      <c r="AB1046"/>
      <c r="AC1046"/>
      <c r="AD1046"/>
      <c r="AE1046"/>
      <c r="AF1046" s="254"/>
      <c r="AG1046" s="253"/>
      <c r="AH1046"/>
      <c r="AL1046"/>
    </row>
    <row r="1047" spans="7:38">
      <c r="G1047"/>
      <c r="J1047"/>
      <c r="Q1047"/>
      <c r="R1047"/>
      <c r="U1047"/>
      <c r="V1047"/>
      <c r="W1047"/>
      <c r="X1047"/>
      <c r="Y1047"/>
      <c r="Z1047"/>
      <c r="AA1047"/>
      <c r="AB1047"/>
      <c r="AC1047"/>
      <c r="AD1047"/>
      <c r="AE1047"/>
      <c r="AF1047" s="254"/>
      <c r="AG1047" s="253"/>
      <c r="AH1047"/>
      <c r="AL1047"/>
    </row>
    <row r="1048" spans="7:38">
      <c r="G1048"/>
      <c r="J1048"/>
      <c r="Q1048"/>
      <c r="R1048"/>
      <c r="U1048"/>
      <c r="V1048"/>
      <c r="W1048"/>
      <c r="X1048"/>
      <c r="Y1048"/>
      <c r="Z1048"/>
      <c r="AA1048"/>
      <c r="AB1048"/>
      <c r="AC1048"/>
      <c r="AD1048"/>
      <c r="AE1048"/>
      <c r="AF1048" s="254"/>
      <c r="AG1048" s="253"/>
      <c r="AH1048"/>
      <c r="AL1048"/>
    </row>
    <row r="1049" spans="7:38">
      <c r="G1049"/>
      <c r="J1049"/>
      <c r="Q1049"/>
      <c r="R1049"/>
      <c r="U1049"/>
      <c r="V1049"/>
      <c r="W1049"/>
      <c r="X1049"/>
      <c r="Y1049"/>
      <c r="Z1049"/>
      <c r="AA1049"/>
      <c r="AB1049"/>
      <c r="AC1049"/>
      <c r="AD1049"/>
      <c r="AE1049"/>
      <c r="AF1049" s="254"/>
      <c r="AG1049" s="253"/>
      <c r="AH1049"/>
      <c r="AL1049"/>
    </row>
    <row r="1050" spans="7:38">
      <c r="G1050"/>
      <c r="J1050"/>
      <c r="Q1050"/>
      <c r="R1050"/>
      <c r="U1050"/>
      <c r="V1050"/>
      <c r="W1050"/>
      <c r="X1050"/>
      <c r="Y1050"/>
      <c r="Z1050"/>
      <c r="AA1050"/>
      <c r="AB1050"/>
      <c r="AC1050"/>
      <c r="AD1050"/>
      <c r="AE1050"/>
      <c r="AF1050" s="254"/>
      <c r="AG1050" s="253"/>
      <c r="AH1050"/>
      <c r="AL1050"/>
    </row>
    <row r="1051" spans="7:38">
      <c r="G1051"/>
      <c r="J1051"/>
      <c r="Q1051"/>
      <c r="R1051"/>
      <c r="U1051"/>
      <c r="V1051"/>
      <c r="W1051"/>
      <c r="X1051"/>
      <c r="Y1051"/>
      <c r="Z1051"/>
      <c r="AA1051"/>
      <c r="AB1051"/>
      <c r="AC1051"/>
      <c r="AD1051"/>
      <c r="AE1051"/>
      <c r="AF1051" s="254"/>
      <c r="AG1051" s="253"/>
      <c r="AH1051"/>
      <c r="AL1051"/>
    </row>
    <row r="1052" spans="7:38">
      <c r="G1052"/>
      <c r="J1052"/>
      <c r="Q1052"/>
      <c r="R1052"/>
      <c r="U1052"/>
      <c r="V1052"/>
      <c r="W1052"/>
      <c r="X1052"/>
      <c r="Y1052"/>
      <c r="Z1052"/>
      <c r="AA1052"/>
      <c r="AB1052"/>
      <c r="AC1052"/>
      <c r="AD1052"/>
      <c r="AE1052"/>
      <c r="AF1052" s="254"/>
      <c r="AG1052" s="253"/>
      <c r="AH1052"/>
      <c r="AL1052"/>
    </row>
    <row r="1053" spans="7:38">
      <c r="G1053"/>
      <c r="J1053"/>
      <c r="Q1053"/>
      <c r="R1053"/>
      <c r="U1053"/>
      <c r="V1053"/>
      <c r="W1053"/>
      <c r="X1053"/>
      <c r="Y1053"/>
      <c r="Z1053"/>
      <c r="AA1053"/>
      <c r="AB1053"/>
      <c r="AC1053"/>
      <c r="AD1053"/>
      <c r="AE1053"/>
      <c r="AF1053" s="254"/>
      <c r="AG1053" s="253"/>
      <c r="AH1053"/>
      <c r="AL1053"/>
    </row>
    <row r="1054" spans="7:38">
      <c r="G1054"/>
      <c r="J1054"/>
      <c r="Q1054"/>
      <c r="R1054"/>
      <c r="U1054"/>
      <c r="V1054"/>
      <c r="W1054"/>
      <c r="X1054"/>
      <c r="Y1054"/>
      <c r="Z1054"/>
      <c r="AA1054"/>
      <c r="AB1054"/>
      <c r="AC1054"/>
      <c r="AD1054"/>
      <c r="AE1054"/>
      <c r="AF1054" s="254"/>
      <c r="AG1054" s="253"/>
      <c r="AH1054"/>
      <c r="AL1054"/>
    </row>
    <row r="1055" spans="7:38">
      <c r="G1055"/>
      <c r="J1055"/>
      <c r="Q1055"/>
      <c r="R1055"/>
      <c r="U1055"/>
      <c r="V1055"/>
      <c r="W1055"/>
      <c r="X1055"/>
      <c r="Y1055"/>
      <c r="Z1055"/>
      <c r="AA1055"/>
      <c r="AB1055"/>
      <c r="AC1055"/>
      <c r="AD1055"/>
      <c r="AE1055"/>
      <c r="AF1055" s="254"/>
      <c r="AG1055" s="253"/>
      <c r="AH1055"/>
      <c r="AL1055"/>
    </row>
    <row r="1056" spans="7:38">
      <c r="G1056"/>
      <c r="J1056"/>
      <c r="Q1056"/>
      <c r="R1056"/>
      <c r="U1056"/>
      <c r="V1056"/>
      <c r="W1056"/>
      <c r="X1056"/>
      <c r="Y1056"/>
      <c r="Z1056"/>
      <c r="AA1056"/>
      <c r="AB1056"/>
      <c r="AC1056"/>
      <c r="AD1056"/>
      <c r="AE1056"/>
      <c r="AF1056" s="254"/>
      <c r="AG1056" s="253"/>
      <c r="AH1056"/>
      <c r="AL1056"/>
    </row>
    <row r="1057" spans="7:38">
      <c r="G1057"/>
      <c r="J1057"/>
      <c r="Q1057"/>
      <c r="R1057"/>
      <c r="U1057"/>
      <c r="V1057"/>
      <c r="W1057"/>
      <c r="X1057"/>
      <c r="Y1057"/>
      <c r="Z1057"/>
      <c r="AA1057"/>
      <c r="AB1057"/>
      <c r="AC1057"/>
      <c r="AD1057"/>
      <c r="AE1057"/>
      <c r="AF1057" s="254"/>
      <c r="AG1057" s="253"/>
      <c r="AH1057"/>
      <c r="AL1057"/>
    </row>
    <row r="1058" spans="7:38">
      <c r="G1058"/>
      <c r="J1058"/>
      <c r="Q1058"/>
      <c r="R1058"/>
      <c r="U1058"/>
      <c r="V1058"/>
      <c r="W1058"/>
      <c r="X1058"/>
      <c r="Y1058"/>
      <c r="Z1058"/>
      <c r="AA1058"/>
      <c r="AB1058"/>
      <c r="AC1058"/>
      <c r="AD1058"/>
      <c r="AE1058"/>
      <c r="AF1058" s="254"/>
      <c r="AG1058" s="253"/>
      <c r="AH1058"/>
      <c r="AL1058"/>
    </row>
    <row r="1059" spans="7:38">
      <c r="G1059"/>
      <c r="J1059"/>
      <c r="Q1059"/>
      <c r="R1059"/>
      <c r="U1059"/>
      <c r="V1059"/>
      <c r="W1059"/>
      <c r="X1059"/>
      <c r="Y1059"/>
      <c r="Z1059"/>
      <c r="AA1059"/>
      <c r="AB1059"/>
      <c r="AC1059"/>
      <c r="AD1059"/>
      <c r="AE1059"/>
      <c r="AF1059" s="254"/>
      <c r="AG1059" s="253"/>
      <c r="AH1059"/>
      <c r="AL1059"/>
    </row>
    <row r="1060" spans="7:38">
      <c r="G1060"/>
      <c r="J1060"/>
      <c r="Q1060"/>
      <c r="R1060"/>
      <c r="U1060"/>
      <c r="V1060"/>
      <c r="W1060"/>
      <c r="X1060"/>
      <c r="Y1060"/>
      <c r="Z1060"/>
      <c r="AA1060"/>
      <c r="AB1060"/>
      <c r="AC1060"/>
      <c r="AD1060"/>
      <c r="AE1060"/>
      <c r="AF1060" s="254"/>
      <c r="AG1060" s="253"/>
      <c r="AH1060"/>
      <c r="AL1060"/>
    </row>
    <row r="1061" spans="7:38">
      <c r="G1061"/>
      <c r="J1061"/>
      <c r="Q1061"/>
      <c r="R1061"/>
      <c r="U1061"/>
      <c r="V1061"/>
      <c r="W1061"/>
      <c r="X1061"/>
      <c r="Y1061"/>
      <c r="Z1061"/>
      <c r="AA1061"/>
      <c r="AB1061"/>
      <c r="AC1061"/>
      <c r="AD1061"/>
      <c r="AE1061"/>
      <c r="AF1061" s="254"/>
      <c r="AG1061" s="253"/>
      <c r="AH1061"/>
      <c r="AL1061"/>
    </row>
    <row r="1062" spans="7:38">
      <c r="G1062"/>
      <c r="J1062"/>
      <c r="Q1062"/>
      <c r="R1062"/>
      <c r="U1062"/>
      <c r="V1062"/>
      <c r="W1062"/>
      <c r="X1062"/>
      <c r="Y1062"/>
      <c r="Z1062"/>
      <c r="AA1062"/>
      <c r="AB1062"/>
      <c r="AC1062"/>
      <c r="AD1062"/>
      <c r="AE1062"/>
      <c r="AF1062" s="254"/>
      <c r="AG1062" s="253"/>
      <c r="AH1062"/>
      <c r="AL1062"/>
    </row>
    <row r="1063" spans="7:38">
      <c r="G1063"/>
      <c r="J1063"/>
      <c r="Q1063"/>
      <c r="R1063"/>
      <c r="U1063"/>
      <c r="V1063"/>
      <c r="W1063"/>
      <c r="X1063"/>
      <c r="Y1063"/>
      <c r="Z1063"/>
      <c r="AA1063"/>
      <c r="AB1063"/>
      <c r="AC1063"/>
      <c r="AD1063"/>
      <c r="AE1063"/>
      <c r="AF1063" s="254"/>
      <c r="AG1063" s="253"/>
      <c r="AH1063"/>
      <c r="AL1063"/>
    </row>
    <row r="1064" spans="7:38">
      <c r="G1064"/>
      <c r="J1064"/>
      <c r="Q1064"/>
      <c r="R1064"/>
      <c r="U1064"/>
      <c r="V1064"/>
      <c r="W1064"/>
      <c r="X1064"/>
      <c r="Y1064"/>
      <c r="Z1064"/>
      <c r="AA1064"/>
      <c r="AB1064"/>
      <c r="AC1064"/>
      <c r="AD1064"/>
      <c r="AE1064"/>
      <c r="AF1064" s="254"/>
      <c r="AG1064" s="253"/>
      <c r="AH1064"/>
      <c r="AL1064"/>
    </row>
    <row r="1065" spans="7:38">
      <c r="G1065"/>
      <c r="J1065"/>
      <c r="Q1065"/>
      <c r="R1065"/>
      <c r="U1065"/>
      <c r="V1065"/>
      <c r="W1065"/>
      <c r="X1065"/>
      <c r="Y1065"/>
      <c r="Z1065"/>
      <c r="AA1065"/>
      <c r="AB1065"/>
      <c r="AC1065"/>
      <c r="AD1065"/>
      <c r="AE1065"/>
      <c r="AF1065" s="254"/>
      <c r="AG1065" s="253"/>
      <c r="AH1065"/>
      <c r="AL1065"/>
    </row>
    <row r="1066" spans="7:38">
      <c r="G1066"/>
      <c r="J1066"/>
      <c r="Q1066"/>
      <c r="R1066"/>
      <c r="U1066"/>
      <c r="V1066"/>
      <c r="W1066"/>
      <c r="X1066"/>
      <c r="Y1066"/>
      <c r="Z1066"/>
      <c r="AA1066"/>
      <c r="AB1066"/>
      <c r="AC1066"/>
      <c r="AD1066"/>
      <c r="AE1066"/>
      <c r="AF1066" s="254"/>
      <c r="AG1066" s="253"/>
      <c r="AH1066"/>
      <c r="AL1066"/>
    </row>
    <row r="1067" spans="7:38">
      <c r="G1067"/>
      <c r="J1067"/>
      <c r="Q1067"/>
      <c r="R1067"/>
      <c r="U1067"/>
      <c r="V1067"/>
      <c r="W1067"/>
      <c r="X1067"/>
      <c r="Y1067"/>
      <c r="Z1067"/>
      <c r="AA1067"/>
      <c r="AB1067"/>
      <c r="AC1067"/>
      <c r="AD1067"/>
      <c r="AE1067"/>
      <c r="AF1067" s="254"/>
      <c r="AG1067" s="253"/>
      <c r="AH1067"/>
      <c r="AL1067"/>
    </row>
    <row r="1068" spans="7:38">
      <c r="G1068"/>
      <c r="J1068"/>
      <c r="Q1068"/>
      <c r="R1068"/>
      <c r="U1068"/>
      <c r="V1068"/>
      <c r="W1068"/>
      <c r="X1068"/>
      <c r="Y1068"/>
      <c r="Z1068"/>
      <c r="AA1068"/>
      <c r="AB1068"/>
      <c r="AC1068"/>
      <c r="AD1068"/>
      <c r="AE1068"/>
      <c r="AF1068" s="254"/>
      <c r="AG1068" s="253"/>
      <c r="AH1068"/>
      <c r="AL1068"/>
    </row>
    <row r="1069" spans="7:38">
      <c r="G1069"/>
      <c r="J1069"/>
      <c r="Q1069"/>
      <c r="R1069"/>
      <c r="U1069"/>
      <c r="V1069"/>
      <c r="W1069"/>
      <c r="X1069"/>
      <c r="Y1069"/>
      <c r="Z1069"/>
      <c r="AA1069"/>
      <c r="AB1069"/>
      <c r="AC1069"/>
      <c r="AD1069"/>
      <c r="AE1069"/>
      <c r="AF1069" s="254"/>
      <c r="AG1069" s="253"/>
      <c r="AH1069"/>
      <c r="AL1069"/>
    </row>
    <row r="1070" spans="7:38">
      <c r="G1070"/>
      <c r="J1070"/>
      <c r="Q1070"/>
      <c r="R1070"/>
      <c r="U1070"/>
      <c r="V1070"/>
      <c r="W1070"/>
      <c r="X1070"/>
      <c r="Y1070"/>
      <c r="Z1070"/>
      <c r="AA1070"/>
      <c r="AB1070"/>
      <c r="AC1070"/>
      <c r="AD1070"/>
      <c r="AE1070"/>
      <c r="AF1070" s="254"/>
      <c r="AG1070" s="253"/>
      <c r="AH1070"/>
      <c r="AL1070"/>
    </row>
    <row r="1071" spans="7:38">
      <c r="G1071"/>
      <c r="J1071"/>
      <c r="Q1071"/>
      <c r="R1071"/>
      <c r="U1071"/>
      <c r="V1071"/>
      <c r="W1071"/>
      <c r="X1071"/>
      <c r="Y1071"/>
      <c r="Z1071"/>
      <c r="AA1071"/>
      <c r="AB1071"/>
      <c r="AC1071"/>
      <c r="AD1071"/>
      <c r="AE1071"/>
      <c r="AF1071" s="254"/>
      <c r="AG1071" s="253"/>
      <c r="AH1071"/>
      <c r="AL1071"/>
    </row>
    <row r="1072" spans="7:38">
      <c r="G1072"/>
      <c r="J1072"/>
      <c r="Q1072"/>
      <c r="R1072"/>
      <c r="U1072"/>
      <c r="V1072"/>
      <c r="W1072"/>
      <c r="X1072"/>
      <c r="Y1072"/>
      <c r="Z1072"/>
      <c r="AA1072"/>
      <c r="AB1072"/>
      <c r="AC1072"/>
      <c r="AD1072"/>
      <c r="AE1072"/>
      <c r="AF1072" s="254"/>
      <c r="AG1072" s="253"/>
      <c r="AH1072"/>
      <c r="AL1072"/>
    </row>
    <row r="1073" spans="7:38">
      <c r="G1073"/>
      <c r="J1073"/>
      <c r="Q1073"/>
      <c r="R1073"/>
      <c r="U1073"/>
      <c r="V1073"/>
      <c r="W1073"/>
      <c r="X1073"/>
      <c r="Y1073"/>
      <c r="Z1073"/>
      <c r="AA1073"/>
      <c r="AB1073"/>
      <c r="AC1073"/>
      <c r="AD1073"/>
      <c r="AE1073"/>
      <c r="AF1073" s="254"/>
      <c r="AG1073" s="253"/>
      <c r="AH1073"/>
      <c r="AL1073"/>
    </row>
    <row r="1074" spans="7:38">
      <c r="G1074"/>
      <c r="J1074"/>
      <c r="Q1074"/>
      <c r="R1074"/>
      <c r="U1074"/>
      <c r="V1074"/>
      <c r="W1074"/>
      <c r="X1074"/>
      <c r="Y1074"/>
      <c r="Z1074"/>
      <c r="AA1074"/>
      <c r="AB1074"/>
      <c r="AC1074"/>
      <c r="AD1074"/>
      <c r="AE1074"/>
      <c r="AF1074" s="254"/>
      <c r="AG1074" s="253"/>
      <c r="AH1074"/>
      <c r="AL1074"/>
    </row>
    <row r="1075" spans="7:38">
      <c r="G1075"/>
      <c r="J1075"/>
      <c r="Q1075"/>
      <c r="R1075"/>
      <c r="U1075"/>
      <c r="V1075"/>
      <c r="W1075"/>
      <c r="X1075"/>
      <c r="Y1075"/>
      <c r="Z1075"/>
      <c r="AA1075"/>
      <c r="AB1075"/>
      <c r="AC1075"/>
      <c r="AD1075"/>
      <c r="AE1075"/>
      <c r="AF1075" s="254"/>
      <c r="AG1075" s="253"/>
      <c r="AH1075"/>
      <c r="AL1075"/>
    </row>
    <row r="1076" spans="7:38">
      <c r="G1076"/>
      <c r="J1076"/>
      <c r="Q1076"/>
      <c r="R1076"/>
      <c r="U1076"/>
      <c r="V1076"/>
      <c r="W1076"/>
      <c r="X1076"/>
      <c r="Y1076"/>
      <c r="Z1076"/>
      <c r="AA1076"/>
      <c r="AB1076"/>
      <c r="AC1076"/>
      <c r="AD1076"/>
      <c r="AE1076"/>
      <c r="AF1076" s="254"/>
      <c r="AG1076" s="253"/>
      <c r="AH1076"/>
      <c r="AL1076"/>
    </row>
    <row r="1077" spans="7:38">
      <c r="G1077"/>
      <c r="J1077"/>
      <c r="Q1077"/>
      <c r="R1077"/>
      <c r="U1077"/>
      <c r="V1077"/>
      <c r="W1077"/>
      <c r="X1077"/>
      <c r="Y1077"/>
      <c r="Z1077"/>
      <c r="AA1077"/>
      <c r="AB1077"/>
      <c r="AC1077"/>
      <c r="AD1077"/>
      <c r="AE1077"/>
      <c r="AF1077" s="254"/>
      <c r="AG1077" s="253"/>
      <c r="AH1077"/>
      <c r="AL1077"/>
    </row>
    <row r="1078" spans="7:38">
      <c r="G1078"/>
      <c r="J1078"/>
      <c r="Q1078"/>
      <c r="R1078"/>
      <c r="U1078"/>
      <c r="V1078"/>
      <c r="W1078"/>
      <c r="X1078"/>
      <c r="Y1078"/>
      <c r="Z1078"/>
      <c r="AA1078"/>
      <c r="AB1078"/>
      <c r="AC1078"/>
      <c r="AD1078"/>
      <c r="AE1078"/>
      <c r="AF1078" s="254"/>
      <c r="AG1078" s="253"/>
      <c r="AH1078"/>
      <c r="AL1078"/>
    </row>
    <row r="1079" spans="7:38">
      <c r="G1079"/>
      <c r="J1079"/>
      <c r="Q1079"/>
      <c r="R1079"/>
      <c r="U1079"/>
      <c r="V1079"/>
      <c r="W1079"/>
      <c r="X1079"/>
      <c r="Y1079"/>
      <c r="Z1079"/>
      <c r="AA1079"/>
      <c r="AB1079"/>
      <c r="AC1079"/>
      <c r="AD1079"/>
      <c r="AE1079"/>
      <c r="AF1079" s="254"/>
      <c r="AG1079" s="253"/>
      <c r="AH1079"/>
      <c r="AL1079"/>
    </row>
    <row r="1080" spans="7:38">
      <c r="G1080"/>
      <c r="J1080"/>
      <c r="Q1080"/>
      <c r="R1080"/>
      <c r="U1080"/>
      <c r="V1080"/>
      <c r="W1080"/>
      <c r="X1080"/>
      <c r="Y1080"/>
      <c r="Z1080"/>
      <c r="AA1080"/>
      <c r="AB1080"/>
      <c r="AC1080"/>
      <c r="AD1080"/>
      <c r="AE1080"/>
      <c r="AF1080" s="254"/>
      <c r="AG1080" s="253"/>
      <c r="AH1080"/>
      <c r="AL1080"/>
    </row>
    <row r="1081" spans="7:38">
      <c r="G1081"/>
      <c r="J1081"/>
      <c r="Q1081"/>
      <c r="R1081"/>
      <c r="U1081"/>
      <c r="V1081"/>
      <c r="W1081"/>
      <c r="X1081"/>
      <c r="Y1081"/>
      <c r="Z1081"/>
      <c r="AA1081"/>
      <c r="AB1081"/>
      <c r="AC1081"/>
      <c r="AD1081"/>
      <c r="AE1081"/>
      <c r="AF1081" s="254"/>
      <c r="AG1081" s="253"/>
      <c r="AH1081"/>
      <c r="AL1081"/>
    </row>
    <row r="1082" spans="7:38">
      <c r="G1082"/>
      <c r="J1082"/>
      <c r="Q1082"/>
      <c r="R1082"/>
      <c r="U1082"/>
      <c r="V1082"/>
      <c r="W1082"/>
      <c r="X1082"/>
      <c r="Y1082"/>
      <c r="Z1082"/>
      <c r="AA1082"/>
      <c r="AB1082"/>
      <c r="AC1082"/>
      <c r="AD1082"/>
      <c r="AE1082"/>
      <c r="AF1082" s="254"/>
      <c r="AG1082" s="253"/>
      <c r="AH1082"/>
      <c r="AL1082"/>
    </row>
    <row r="1083" spans="7:38">
      <c r="G1083"/>
      <c r="J1083"/>
      <c r="Q1083"/>
      <c r="R1083"/>
      <c r="U1083"/>
      <c r="V1083"/>
      <c r="W1083"/>
      <c r="X1083"/>
      <c r="Y1083"/>
      <c r="Z1083"/>
      <c r="AA1083"/>
      <c r="AB1083"/>
      <c r="AC1083"/>
      <c r="AD1083"/>
      <c r="AE1083"/>
      <c r="AF1083" s="254"/>
      <c r="AG1083" s="253"/>
      <c r="AH1083"/>
      <c r="AL1083"/>
    </row>
    <row r="1084" spans="7:38">
      <c r="G1084"/>
      <c r="J1084"/>
      <c r="Q1084"/>
      <c r="R1084"/>
      <c r="U1084"/>
      <c r="V1084"/>
      <c r="W1084"/>
      <c r="X1084"/>
      <c r="Y1084"/>
      <c r="Z1084"/>
      <c r="AA1084"/>
      <c r="AB1084"/>
      <c r="AC1084"/>
      <c r="AD1084"/>
      <c r="AE1084"/>
      <c r="AF1084" s="254"/>
      <c r="AG1084" s="253"/>
      <c r="AH1084"/>
      <c r="AL1084"/>
    </row>
    <row r="1085" spans="7:38">
      <c r="G1085"/>
      <c r="J1085"/>
      <c r="Q1085"/>
      <c r="R1085"/>
      <c r="U1085"/>
      <c r="V1085"/>
      <c r="W1085"/>
      <c r="X1085"/>
      <c r="Y1085"/>
      <c r="Z1085"/>
      <c r="AA1085"/>
      <c r="AB1085"/>
      <c r="AC1085"/>
      <c r="AD1085"/>
      <c r="AE1085"/>
      <c r="AF1085" s="254"/>
      <c r="AG1085" s="253"/>
      <c r="AH1085"/>
      <c r="AL1085"/>
    </row>
    <row r="1086" spans="7:38">
      <c r="G1086"/>
      <c r="J1086"/>
      <c r="Q1086"/>
      <c r="R1086"/>
      <c r="U1086"/>
      <c r="V1086"/>
      <c r="W1086"/>
      <c r="X1086"/>
      <c r="Y1086"/>
      <c r="Z1086"/>
      <c r="AA1086"/>
      <c r="AB1086"/>
      <c r="AC1086"/>
      <c r="AD1086"/>
      <c r="AE1086"/>
      <c r="AF1086" s="254"/>
      <c r="AG1086" s="253"/>
      <c r="AH1086"/>
      <c r="AL1086"/>
    </row>
    <row r="1087" spans="7:38">
      <c r="AL1087"/>
    </row>
    <row r="1088" spans="7:38">
      <c r="AI1088" s="203"/>
      <c r="AL1088"/>
    </row>
    <row r="1089" spans="7:38">
      <c r="AI1089" s="203"/>
      <c r="AL1089"/>
    </row>
    <row r="1090" spans="7:38">
      <c r="AI1090" s="203"/>
      <c r="AL1090"/>
    </row>
    <row r="1091" spans="7:38">
      <c r="AI1091" s="203"/>
      <c r="AL1091"/>
    </row>
    <row r="1092" spans="7:38">
      <c r="AL1092"/>
    </row>
    <row r="1093" spans="7:38">
      <c r="AL1093"/>
    </row>
    <row r="1094" spans="7:38">
      <c r="AL1094"/>
    </row>
    <row r="1095" spans="7:38">
      <c r="AL1095"/>
    </row>
    <row r="1096" spans="7:38">
      <c r="AL1096"/>
    </row>
    <row r="1097" spans="7:38">
      <c r="AL1097"/>
    </row>
    <row r="1098" spans="7:38">
      <c r="AL1098"/>
    </row>
    <row r="1099" spans="7:38">
      <c r="AL1099"/>
    </row>
    <row r="1100" spans="7:38">
      <c r="AL1100"/>
    </row>
    <row r="1101" spans="7:38">
      <c r="G1101"/>
      <c r="J1101"/>
      <c r="Q1101"/>
      <c r="R1101"/>
      <c r="U1101"/>
      <c r="V1101"/>
      <c r="W1101"/>
      <c r="X1101"/>
      <c r="Y1101"/>
      <c r="Z1101"/>
      <c r="AA1101"/>
      <c r="AB1101"/>
      <c r="AC1101"/>
      <c r="AD1101"/>
      <c r="AE1101"/>
      <c r="AF1101" s="254"/>
      <c r="AG1101" s="253"/>
      <c r="AH1101"/>
      <c r="AL1101"/>
    </row>
    <row r="1102" spans="7:38">
      <c r="G1102"/>
      <c r="J1102"/>
      <c r="Q1102"/>
      <c r="R1102"/>
      <c r="U1102"/>
      <c r="V1102"/>
      <c r="W1102"/>
      <c r="X1102"/>
      <c r="Y1102"/>
      <c r="Z1102"/>
      <c r="AA1102"/>
      <c r="AB1102"/>
      <c r="AC1102"/>
      <c r="AD1102"/>
      <c r="AE1102"/>
      <c r="AF1102" s="254"/>
      <c r="AG1102" s="253"/>
      <c r="AH1102"/>
      <c r="AL1102"/>
    </row>
    <row r="1103" spans="7:38">
      <c r="G1103"/>
      <c r="J1103"/>
      <c r="Q1103"/>
      <c r="R1103"/>
      <c r="U1103"/>
      <c r="V1103"/>
      <c r="W1103"/>
      <c r="X1103"/>
      <c r="Y1103"/>
      <c r="Z1103"/>
      <c r="AA1103"/>
      <c r="AB1103"/>
      <c r="AC1103"/>
      <c r="AD1103"/>
      <c r="AE1103"/>
      <c r="AF1103" s="254"/>
      <c r="AG1103" s="253"/>
      <c r="AH1103"/>
      <c r="AL1103"/>
    </row>
    <row r="1104" spans="7:38">
      <c r="G1104"/>
      <c r="J1104"/>
      <c r="Q1104"/>
      <c r="R1104"/>
      <c r="U1104"/>
      <c r="V1104"/>
      <c r="W1104"/>
      <c r="X1104"/>
      <c r="Y1104"/>
      <c r="Z1104"/>
      <c r="AA1104"/>
      <c r="AB1104"/>
      <c r="AC1104"/>
      <c r="AD1104"/>
      <c r="AE1104"/>
      <c r="AF1104" s="254"/>
      <c r="AG1104" s="253"/>
      <c r="AH1104"/>
      <c r="AL1104"/>
    </row>
    <row r="1105" spans="7:38">
      <c r="G1105"/>
      <c r="J1105"/>
      <c r="Q1105"/>
      <c r="R1105"/>
      <c r="U1105"/>
      <c r="V1105"/>
      <c r="W1105"/>
      <c r="X1105"/>
      <c r="Y1105"/>
      <c r="Z1105"/>
      <c r="AA1105"/>
      <c r="AB1105"/>
      <c r="AC1105"/>
      <c r="AD1105"/>
      <c r="AE1105"/>
      <c r="AF1105" s="254"/>
      <c r="AG1105" s="253"/>
      <c r="AH1105"/>
      <c r="AL1105"/>
    </row>
    <row r="1106" spans="7:38">
      <c r="G1106"/>
      <c r="J1106"/>
      <c r="Q1106"/>
      <c r="R1106"/>
      <c r="U1106"/>
      <c r="V1106"/>
      <c r="W1106"/>
      <c r="X1106"/>
      <c r="Y1106"/>
      <c r="Z1106"/>
      <c r="AA1106"/>
      <c r="AB1106"/>
      <c r="AC1106"/>
      <c r="AD1106"/>
      <c r="AE1106"/>
      <c r="AF1106" s="254"/>
      <c r="AG1106" s="253"/>
      <c r="AH1106"/>
      <c r="AL1106"/>
    </row>
    <row r="1107" spans="7:38">
      <c r="G1107"/>
      <c r="J1107"/>
      <c r="Q1107"/>
      <c r="R1107"/>
      <c r="U1107"/>
      <c r="V1107"/>
      <c r="W1107"/>
      <c r="X1107"/>
      <c r="Y1107"/>
      <c r="Z1107"/>
      <c r="AA1107"/>
      <c r="AB1107"/>
      <c r="AC1107"/>
      <c r="AD1107"/>
      <c r="AE1107"/>
      <c r="AF1107" s="254"/>
      <c r="AG1107" s="253"/>
      <c r="AH1107"/>
      <c r="AL1107"/>
    </row>
    <row r="1108" spans="7:38">
      <c r="G1108"/>
      <c r="J1108"/>
      <c r="Q1108"/>
      <c r="R1108"/>
      <c r="U1108"/>
      <c r="V1108"/>
      <c r="W1108"/>
      <c r="X1108"/>
      <c r="Y1108"/>
      <c r="Z1108"/>
      <c r="AA1108"/>
      <c r="AB1108"/>
      <c r="AC1108"/>
      <c r="AD1108"/>
      <c r="AE1108"/>
      <c r="AF1108" s="254"/>
      <c r="AG1108" s="253"/>
      <c r="AH1108"/>
      <c r="AL1108"/>
    </row>
    <row r="1109" spans="7:38">
      <c r="G1109"/>
      <c r="J1109"/>
      <c r="Q1109"/>
      <c r="R1109"/>
      <c r="U1109"/>
      <c r="V1109"/>
      <c r="W1109"/>
      <c r="X1109"/>
      <c r="Y1109"/>
      <c r="Z1109"/>
      <c r="AA1109"/>
      <c r="AB1109"/>
      <c r="AC1109"/>
      <c r="AD1109"/>
      <c r="AE1109"/>
      <c r="AF1109" s="254"/>
      <c r="AG1109" s="253"/>
      <c r="AH1109"/>
      <c r="AL1109"/>
    </row>
    <row r="1110" spans="7:38">
      <c r="G1110"/>
      <c r="J1110"/>
      <c r="Q1110"/>
      <c r="R1110"/>
      <c r="U1110"/>
      <c r="V1110"/>
      <c r="W1110"/>
      <c r="X1110"/>
      <c r="Y1110"/>
      <c r="Z1110"/>
      <c r="AA1110"/>
      <c r="AB1110"/>
      <c r="AC1110"/>
      <c r="AD1110"/>
      <c r="AE1110"/>
      <c r="AF1110" s="254"/>
      <c r="AG1110" s="253"/>
      <c r="AH1110"/>
      <c r="AL1110"/>
    </row>
    <row r="1111" spans="7:38">
      <c r="G1111"/>
      <c r="J1111"/>
      <c r="Q1111"/>
      <c r="R1111"/>
      <c r="U1111"/>
      <c r="V1111"/>
      <c r="W1111"/>
      <c r="X1111"/>
      <c r="Y1111"/>
      <c r="Z1111"/>
      <c r="AA1111"/>
      <c r="AB1111"/>
      <c r="AC1111"/>
      <c r="AD1111"/>
      <c r="AE1111"/>
      <c r="AF1111" s="254"/>
      <c r="AG1111" s="253"/>
      <c r="AH1111"/>
      <c r="AL1111"/>
    </row>
    <row r="1112" spans="7:38">
      <c r="G1112"/>
      <c r="J1112"/>
      <c r="Q1112"/>
      <c r="R1112"/>
      <c r="U1112"/>
      <c r="V1112"/>
      <c r="W1112"/>
      <c r="X1112"/>
      <c r="Y1112"/>
      <c r="Z1112"/>
      <c r="AA1112"/>
      <c r="AB1112"/>
      <c r="AC1112"/>
      <c r="AD1112"/>
      <c r="AE1112"/>
      <c r="AF1112" s="254"/>
      <c r="AG1112" s="253"/>
      <c r="AH1112"/>
      <c r="AL1112"/>
    </row>
    <row r="1113" spans="7:38">
      <c r="G1113"/>
      <c r="J1113"/>
      <c r="Q1113"/>
      <c r="R1113"/>
      <c r="U1113"/>
      <c r="V1113"/>
      <c r="W1113"/>
      <c r="X1113"/>
      <c r="Y1113"/>
      <c r="Z1113"/>
      <c r="AA1113"/>
      <c r="AB1113"/>
      <c r="AC1113"/>
      <c r="AD1113"/>
      <c r="AE1113"/>
      <c r="AF1113" s="254"/>
      <c r="AG1113" s="253"/>
      <c r="AH1113"/>
      <c r="AL1113"/>
    </row>
    <row r="1114" spans="7:38">
      <c r="G1114"/>
      <c r="J1114"/>
      <c r="Q1114"/>
      <c r="R1114"/>
      <c r="U1114"/>
      <c r="V1114"/>
      <c r="W1114"/>
      <c r="X1114"/>
      <c r="Y1114"/>
      <c r="Z1114"/>
      <c r="AA1114"/>
      <c r="AB1114"/>
      <c r="AC1114"/>
      <c r="AD1114"/>
      <c r="AE1114"/>
      <c r="AF1114" s="254"/>
      <c r="AG1114" s="253"/>
      <c r="AH1114"/>
      <c r="AL1114"/>
    </row>
    <row r="1115" spans="7:38">
      <c r="G1115"/>
      <c r="J1115"/>
      <c r="Q1115"/>
      <c r="R1115"/>
      <c r="U1115"/>
      <c r="V1115"/>
      <c r="W1115"/>
      <c r="X1115"/>
      <c r="Y1115"/>
      <c r="Z1115"/>
      <c r="AA1115"/>
      <c r="AB1115"/>
      <c r="AC1115"/>
      <c r="AD1115"/>
      <c r="AE1115"/>
      <c r="AF1115" s="254"/>
      <c r="AG1115" s="253"/>
      <c r="AH1115"/>
      <c r="AL1115"/>
    </row>
    <row r="1116" spans="7:38">
      <c r="G1116"/>
      <c r="J1116"/>
      <c r="Q1116"/>
      <c r="R1116"/>
      <c r="U1116"/>
      <c r="V1116"/>
      <c r="W1116"/>
      <c r="X1116"/>
      <c r="Y1116"/>
      <c r="Z1116"/>
      <c r="AA1116"/>
      <c r="AB1116"/>
      <c r="AC1116"/>
      <c r="AD1116"/>
      <c r="AE1116"/>
      <c r="AF1116" s="254"/>
      <c r="AG1116" s="253"/>
      <c r="AH1116"/>
      <c r="AL1116"/>
    </row>
    <row r="1117" spans="7:38">
      <c r="G1117"/>
      <c r="J1117"/>
      <c r="Q1117"/>
      <c r="R1117"/>
      <c r="U1117"/>
      <c r="V1117"/>
      <c r="W1117"/>
      <c r="X1117"/>
      <c r="Y1117"/>
      <c r="Z1117"/>
      <c r="AA1117"/>
      <c r="AB1117"/>
      <c r="AC1117"/>
      <c r="AD1117"/>
      <c r="AE1117"/>
      <c r="AF1117" s="254"/>
      <c r="AG1117" s="253"/>
      <c r="AH1117"/>
      <c r="AL1117"/>
    </row>
    <row r="1118" spans="7:38">
      <c r="G1118"/>
      <c r="J1118"/>
      <c r="Q1118"/>
      <c r="R1118"/>
      <c r="U1118"/>
      <c r="V1118"/>
      <c r="W1118"/>
      <c r="X1118"/>
      <c r="Y1118"/>
      <c r="Z1118"/>
      <c r="AA1118"/>
      <c r="AB1118"/>
      <c r="AC1118"/>
      <c r="AD1118"/>
      <c r="AE1118"/>
      <c r="AF1118" s="254"/>
      <c r="AG1118" s="253"/>
      <c r="AH1118"/>
      <c r="AL1118"/>
    </row>
    <row r="1119" spans="7:38">
      <c r="G1119"/>
      <c r="J1119"/>
      <c r="Q1119"/>
      <c r="R1119"/>
      <c r="U1119"/>
      <c r="V1119"/>
      <c r="W1119"/>
      <c r="X1119"/>
      <c r="Y1119"/>
      <c r="Z1119"/>
      <c r="AA1119"/>
      <c r="AB1119"/>
      <c r="AC1119"/>
      <c r="AD1119"/>
      <c r="AE1119"/>
      <c r="AF1119" s="254"/>
      <c r="AG1119" s="253"/>
      <c r="AH1119"/>
      <c r="AL1119"/>
    </row>
    <row r="1120" spans="7:38">
      <c r="G1120"/>
      <c r="J1120"/>
      <c r="Q1120"/>
      <c r="R1120"/>
      <c r="U1120"/>
      <c r="V1120"/>
      <c r="W1120"/>
      <c r="X1120"/>
      <c r="Y1120"/>
      <c r="Z1120"/>
      <c r="AA1120"/>
      <c r="AB1120"/>
      <c r="AC1120"/>
      <c r="AD1120"/>
      <c r="AE1120"/>
      <c r="AF1120" s="254"/>
      <c r="AG1120" s="253"/>
      <c r="AH1120"/>
      <c r="AL1120"/>
    </row>
    <row r="1121" spans="7:38">
      <c r="G1121"/>
      <c r="J1121"/>
      <c r="Q1121"/>
      <c r="R1121"/>
      <c r="U1121"/>
      <c r="V1121"/>
      <c r="W1121"/>
      <c r="X1121"/>
      <c r="Y1121"/>
      <c r="Z1121"/>
      <c r="AA1121"/>
      <c r="AB1121"/>
      <c r="AC1121"/>
      <c r="AD1121"/>
      <c r="AE1121"/>
      <c r="AF1121" s="254"/>
      <c r="AG1121" s="253"/>
      <c r="AH1121"/>
      <c r="AL1121"/>
    </row>
    <row r="1122" spans="7:38">
      <c r="G1122"/>
      <c r="J1122"/>
      <c r="Q1122"/>
      <c r="R1122"/>
      <c r="U1122"/>
      <c r="V1122"/>
      <c r="W1122"/>
      <c r="X1122"/>
      <c r="Y1122"/>
      <c r="Z1122"/>
      <c r="AA1122"/>
      <c r="AB1122"/>
      <c r="AC1122"/>
      <c r="AD1122"/>
      <c r="AE1122"/>
      <c r="AF1122" s="254"/>
      <c r="AG1122" s="253"/>
      <c r="AH1122"/>
      <c r="AL1122"/>
    </row>
    <row r="1123" spans="7:38">
      <c r="G1123"/>
      <c r="J1123"/>
      <c r="Q1123"/>
      <c r="R1123"/>
      <c r="U1123"/>
      <c r="V1123"/>
      <c r="W1123"/>
      <c r="X1123"/>
      <c r="Y1123"/>
      <c r="Z1123"/>
      <c r="AA1123"/>
      <c r="AB1123"/>
      <c r="AC1123"/>
      <c r="AD1123"/>
      <c r="AE1123"/>
      <c r="AF1123" s="254"/>
      <c r="AG1123" s="253"/>
      <c r="AH1123"/>
      <c r="AL1123"/>
    </row>
    <row r="1124" spans="7:38">
      <c r="G1124"/>
      <c r="J1124"/>
      <c r="Q1124"/>
      <c r="R1124"/>
      <c r="U1124"/>
      <c r="V1124"/>
      <c r="W1124"/>
      <c r="X1124"/>
      <c r="Y1124"/>
      <c r="Z1124"/>
      <c r="AA1124"/>
      <c r="AB1124"/>
      <c r="AC1124"/>
      <c r="AD1124"/>
      <c r="AE1124"/>
      <c r="AF1124" s="254"/>
      <c r="AG1124" s="253"/>
      <c r="AH1124"/>
      <c r="AL1124"/>
    </row>
    <row r="1125" spans="7:38">
      <c r="G1125"/>
      <c r="J1125"/>
      <c r="Q1125"/>
      <c r="R1125"/>
      <c r="U1125"/>
      <c r="V1125"/>
      <c r="W1125"/>
      <c r="X1125"/>
      <c r="Y1125"/>
      <c r="Z1125"/>
      <c r="AA1125"/>
      <c r="AB1125"/>
      <c r="AC1125"/>
      <c r="AD1125"/>
      <c r="AE1125"/>
      <c r="AF1125" s="254"/>
      <c r="AG1125" s="253"/>
      <c r="AH1125"/>
      <c r="AL1125"/>
    </row>
    <row r="1126" spans="7:38">
      <c r="G1126"/>
      <c r="J1126"/>
      <c r="Q1126"/>
      <c r="R1126"/>
      <c r="U1126"/>
      <c r="V1126"/>
      <c r="W1126"/>
      <c r="X1126"/>
      <c r="Y1126"/>
      <c r="Z1126"/>
      <c r="AA1126"/>
      <c r="AB1126"/>
      <c r="AC1126"/>
      <c r="AD1126"/>
      <c r="AE1126"/>
      <c r="AF1126" s="254"/>
      <c r="AG1126" s="253"/>
      <c r="AH1126"/>
      <c r="AL1126"/>
    </row>
    <row r="1127" spans="7:38">
      <c r="G1127"/>
      <c r="J1127"/>
      <c r="Q1127"/>
      <c r="R1127"/>
      <c r="U1127"/>
      <c r="V1127"/>
      <c r="W1127"/>
      <c r="X1127"/>
      <c r="Y1127"/>
      <c r="Z1127"/>
      <c r="AA1127"/>
      <c r="AB1127"/>
      <c r="AC1127"/>
      <c r="AD1127"/>
      <c r="AE1127"/>
      <c r="AF1127" s="254"/>
      <c r="AG1127" s="253"/>
      <c r="AH1127"/>
      <c r="AL1127"/>
    </row>
    <row r="1128" spans="7:38">
      <c r="G1128"/>
      <c r="J1128"/>
      <c r="Q1128"/>
      <c r="R1128"/>
      <c r="U1128"/>
      <c r="V1128"/>
      <c r="W1128"/>
      <c r="X1128"/>
      <c r="Y1128"/>
      <c r="Z1128"/>
      <c r="AA1128"/>
      <c r="AB1128"/>
      <c r="AC1128"/>
      <c r="AD1128"/>
      <c r="AE1128"/>
      <c r="AF1128" s="254"/>
      <c r="AG1128" s="253"/>
      <c r="AH1128"/>
      <c r="AL1128"/>
    </row>
    <row r="1129" spans="7:38">
      <c r="G1129"/>
      <c r="J1129"/>
      <c r="Q1129"/>
      <c r="R1129"/>
      <c r="U1129"/>
      <c r="V1129"/>
      <c r="W1129"/>
      <c r="X1129"/>
      <c r="Y1129"/>
      <c r="Z1129"/>
      <c r="AA1129"/>
      <c r="AB1129"/>
      <c r="AC1129"/>
      <c r="AD1129"/>
      <c r="AE1129"/>
      <c r="AF1129" s="254"/>
      <c r="AG1129" s="253"/>
      <c r="AH1129"/>
      <c r="AL1129"/>
    </row>
    <row r="1130" spans="7:38">
      <c r="G1130"/>
      <c r="J1130"/>
      <c r="Q1130"/>
      <c r="R1130"/>
      <c r="U1130"/>
      <c r="V1130"/>
      <c r="W1130"/>
      <c r="X1130"/>
      <c r="Y1130"/>
      <c r="Z1130"/>
      <c r="AA1130"/>
      <c r="AB1130"/>
      <c r="AC1130"/>
      <c r="AD1130"/>
      <c r="AE1130"/>
      <c r="AF1130" s="254"/>
      <c r="AG1130" s="253"/>
      <c r="AH1130"/>
      <c r="AL1130"/>
    </row>
    <row r="1131" spans="7:38">
      <c r="G1131"/>
      <c r="J1131"/>
      <c r="Q1131"/>
      <c r="R1131"/>
      <c r="U1131"/>
      <c r="V1131"/>
      <c r="W1131"/>
      <c r="X1131"/>
      <c r="Y1131"/>
      <c r="Z1131"/>
      <c r="AA1131"/>
      <c r="AB1131"/>
      <c r="AC1131"/>
      <c r="AD1131"/>
      <c r="AE1131"/>
      <c r="AF1131" s="254"/>
      <c r="AG1131" s="253"/>
      <c r="AH1131"/>
      <c r="AL1131"/>
    </row>
    <row r="1132" spans="7:38">
      <c r="G1132"/>
      <c r="J1132"/>
      <c r="Q1132"/>
      <c r="R1132"/>
      <c r="U1132"/>
      <c r="V1132"/>
      <c r="W1132"/>
      <c r="X1132"/>
      <c r="Y1132"/>
      <c r="Z1132"/>
      <c r="AA1132"/>
      <c r="AB1132"/>
      <c r="AC1132"/>
      <c r="AD1132"/>
      <c r="AE1132"/>
      <c r="AF1132" s="254"/>
      <c r="AG1132" s="253"/>
      <c r="AH1132"/>
      <c r="AL1132"/>
    </row>
    <row r="1133" spans="7:38">
      <c r="G1133"/>
      <c r="J1133"/>
      <c r="Q1133"/>
      <c r="R1133"/>
      <c r="U1133"/>
      <c r="V1133"/>
      <c r="W1133"/>
      <c r="X1133"/>
      <c r="Y1133"/>
      <c r="Z1133"/>
      <c r="AA1133"/>
      <c r="AB1133"/>
      <c r="AC1133"/>
      <c r="AD1133"/>
      <c r="AE1133"/>
      <c r="AF1133" s="254"/>
      <c r="AG1133" s="253"/>
      <c r="AH1133"/>
      <c r="AL1133"/>
    </row>
    <row r="1134" spans="7:38">
      <c r="G1134"/>
      <c r="J1134"/>
      <c r="Q1134"/>
      <c r="R1134"/>
      <c r="U1134"/>
      <c r="V1134"/>
      <c r="W1134"/>
      <c r="X1134"/>
      <c r="Y1134"/>
      <c r="Z1134"/>
      <c r="AA1134"/>
      <c r="AB1134"/>
      <c r="AC1134"/>
      <c r="AD1134"/>
      <c r="AE1134"/>
      <c r="AF1134" s="254"/>
      <c r="AG1134" s="253"/>
      <c r="AH1134"/>
      <c r="AL1134"/>
    </row>
    <row r="1135" spans="7:38">
      <c r="G1135"/>
      <c r="J1135"/>
      <c r="Q1135"/>
      <c r="R1135"/>
      <c r="U1135"/>
      <c r="V1135"/>
      <c r="W1135"/>
      <c r="X1135"/>
      <c r="Y1135"/>
      <c r="Z1135"/>
      <c r="AA1135"/>
      <c r="AB1135"/>
      <c r="AC1135"/>
      <c r="AD1135"/>
      <c r="AE1135"/>
      <c r="AF1135" s="254"/>
      <c r="AG1135" s="253"/>
      <c r="AH1135"/>
      <c r="AL1135"/>
    </row>
    <row r="1136" spans="7:38">
      <c r="G1136"/>
      <c r="J1136"/>
      <c r="Q1136"/>
      <c r="R1136"/>
      <c r="U1136"/>
      <c r="V1136"/>
      <c r="W1136"/>
      <c r="X1136"/>
      <c r="Y1136"/>
      <c r="Z1136"/>
      <c r="AA1136"/>
      <c r="AB1136"/>
      <c r="AC1136"/>
      <c r="AD1136"/>
      <c r="AE1136"/>
      <c r="AF1136" s="254"/>
      <c r="AG1136" s="253"/>
      <c r="AH1136"/>
      <c r="AL1136"/>
    </row>
    <row r="1137" spans="7:38">
      <c r="G1137"/>
      <c r="J1137"/>
      <c r="Q1137"/>
      <c r="R1137"/>
      <c r="U1137"/>
      <c r="V1137"/>
      <c r="W1137"/>
      <c r="X1137"/>
      <c r="Y1137"/>
      <c r="Z1137"/>
      <c r="AA1137"/>
      <c r="AB1137"/>
      <c r="AC1137"/>
      <c r="AD1137"/>
      <c r="AE1137"/>
      <c r="AF1137" s="254"/>
      <c r="AG1137" s="253"/>
      <c r="AH1137"/>
      <c r="AL1137"/>
    </row>
    <row r="1138" spans="7:38">
      <c r="G1138"/>
      <c r="J1138"/>
      <c r="Q1138"/>
      <c r="R1138"/>
      <c r="U1138"/>
      <c r="V1138"/>
      <c r="W1138"/>
      <c r="X1138"/>
      <c r="Y1138"/>
      <c r="Z1138"/>
      <c r="AA1138"/>
      <c r="AB1138"/>
      <c r="AC1138"/>
      <c r="AD1138"/>
      <c r="AE1138"/>
      <c r="AF1138" s="254"/>
      <c r="AG1138" s="253"/>
      <c r="AH1138"/>
      <c r="AL1138"/>
    </row>
    <row r="1139" spans="7:38">
      <c r="G1139"/>
      <c r="J1139"/>
      <c r="Q1139"/>
      <c r="R1139"/>
      <c r="U1139"/>
      <c r="V1139"/>
      <c r="W1139"/>
      <c r="X1139"/>
      <c r="Y1139"/>
      <c r="Z1139"/>
      <c r="AA1139"/>
      <c r="AB1139"/>
      <c r="AC1139"/>
      <c r="AD1139"/>
      <c r="AE1139"/>
      <c r="AF1139" s="254"/>
      <c r="AG1139" s="253"/>
      <c r="AH1139"/>
      <c r="AL1139"/>
    </row>
    <row r="1140" spans="7:38">
      <c r="G1140"/>
      <c r="J1140"/>
      <c r="Q1140"/>
      <c r="R1140"/>
      <c r="U1140"/>
      <c r="V1140"/>
      <c r="W1140"/>
      <c r="X1140"/>
      <c r="Y1140"/>
      <c r="Z1140"/>
      <c r="AA1140"/>
      <c r="AB1140"/>
      <c r="AC1140"/>
      <c r="AD1140"/>
      <c r="AE1140"/>
      <c r="AF1140" s="254"/>
      <c r="AG1140" s="253"/>
      <c r="AH1140"/>
      <c r="AL1140"/>
    </row>
    <row r="1141" spans="7:38">
      <c r="G1141"/>
      <c r="J1141"/>
      <c r="Q1141"/>
      <c r="R1141"/>
      <c r="U1141"/>
      <c r="V1141"/>
      <c r="W1141"/>
      <c r="X1141"/>
      <c r="Y1141"/>
      <c r="Z1141"/>
      <c r="AA1141"/>
      <c r="AB1141"/>
      <c r="AC1141"/>
      <c r="AD1141"/>
      <c r="AE1141"/>
      <c r="AF1141" s="254"/>
      <c r="AG1141" s="253"/>
      <c r="AH1141"/>
      <c r="AL1141"/>
    </row>
    <row r="1142" spans="7:38">
      <c r="G1142"/>
      <c r="J1142"/>
      <c r="Q1142"/>
      <c r="R1142"/>
      <c r="U1142"/>
      <c r="V1142"/>
      <c r="W1142"/>
      <c r="X1142"/>
      <c r="Y1142"/>
      <c r="Z1142"/>
      <c r="AA1142"/>
      <c r="AB1142"/>
      <c r="AC1142"/>
      <c r="AD1142"/>
      <c r="AE1142"/>
      <c r="AF1142" s="254"/>
      <c r="AG1142" s="253"/>
      <c r="AH1142"/>
      <c r="AL1142"/>
    </row>
    <row r="1143" spans="7:38">
      <c r="G1143"/>
      <c r="J1143"/>
      <c r="Q1143"/>
      <c r="R1143"/>
      <c r="U1143"/>
      <c r="V1143"/>
      <c r="W1143"/>
      <c r="X1143"/>
      <c r="Y1143"/>
      <c r="Z1143"/>
      <c r="AA1143"/>
      <c r="AB1143"/>
      <c r="AC1143"/>
      <c r="AD1143"/>
      <c r="AE1143"/>
      <c r="AF1143" s="254"/>
      <c r="AG1143" s="253"/>
      <c r="AH1143"/>
      <c r="AL1143"/>
    </row>
    <row r="1144" spans="7:38">
      <c r="G1144"/>
      <c r="J1144"/>
      <c r="Q1144"/>
      <c r="R1144"/>
      <c r="U1144"/>
      <c r="V1144"/>
      <c r="W1144"/>
      <c r="X1144"/>
      <c r="Y1144"/>
      <c r="Z1144"/>
      <c r="AA1144"/>
      <c r="AB1144"/>
      <c r="AC1144"/>
      <c r="AD1144"/>
      <c r="AE1144"/>
      <c r="AF1144" s="254"/>
      <c r="AG1144" s="253"/>
      <c r="AH1144"/>
      <c r="AL1144"/>
    </row>
    <row r="1145" spans="7:38">
      <c r="G1145"/>
      <c r="J1145"/>
      <c r="Q1145"/>
      <c r="R1145"/>
      <c r="U1145"/>
      <c r="V1145"/>
      <c r="W1145"/>
      <c r="X1145"/>
      <c r="Y1145"/>
      <c r="Z1145"/>
      <c r="AA1145"/>
      <c r="AB1145"/>
      <c r="AC1145"/>
      <c r="AD1145"/>
      <c r="AE1145"/>
      <c r="AF1145" s="254"/>
      <c r="AG1145" s="253"/>
      <c r="AH1145"/>
      <c r="AL1145"/>
    </row>
    <row r="1146" spans="7:38">
      <c r="G1146"/>
      <c r="J1146"/>
      <c r="Q1146"/>
      <c r="R1146"/>
      <c r="U1146"/>
      <c r="V1146"/>
      <c r="W1146"/>
      <c r="X1146"/>
      <c r="Y1146"/>
      <c r="Z1146"/>
      <c r="AA1146"/>
      <c r="AB1146"/>
      <c r="AC1146"/>
      <c r="AD1146"/>
      <c r="AE1146"/>
      <c r="AF1146" s="254"/>
      <c r="AG1146" s="253"/>
      <c r="AH1146"/>
      <c r="AL1146"/>
    </row>
    <row r="1147" spans="7:38">
      <c r="G1147"/>
      <c r="J1147"/>
      <c r="Q1147"/>
      <c r="R1147"/>
      <c r="U1147"/>
      <c r="V1147"/>
      <c r="W1147"/>
      <c r="X1147"/>
      <c r="Y1147"/>
      <c r="Z1147"/>
      <c r="AA1147"/>
      <c r="AB1147"/>
      <c r="AC1147"/>
      <c r="AD1147"/>
      <c r="AE1147"/>
      <c r="AF1147" s="254"/>
      <c r="AG1147" s="253"/>
      <c r="AH1147"/>
      <c r="AL1147"/>
    </row>
    <row r="1148" spans="7:38">
      <c r="G1148"/>
      <c r="J1148"/>
      <c r="Q1148"/>
      <c r="R1148"/>
      <c r="U1148"/>
      <c r="V1148"/>
      <c r="W1148"/>
      <c r="X1148"/>
      <c r="Y1148"/>
      <c r="Z1148"/>
      <c r="AA1148"/>
      <c r="AB1148"/>
      <c r="AC1148"/>
      <c r="AD1148"/>
      <c r="AE1148"/>
      <c r="AF1148" s="254"/>
      <c r="AG1148" s="253"/>
      <c r="AH1148"/>
      <c r="AL1148"/>
    </row>
    <row r="1149" spans="7:38">
      <c r="G1149"/>
      <c r="J1149"/>
      <c r="Q1149"/>
      <c r="R1149"/>
      <c r="U1149"/>
      <c r="V1149"/>
      <c r="W1149"/>
      <c r="X1149"/>
      <c r="Y1149"/>
      <c r="Z1149"/>
      <c r="AA1149"/>
      <c r="AB1149"/>
      <c r="AC1149"/>
      <c r="AD1149"/>
      <c r="AE1149"/>
      <c r="AF1149" s="254"/>
      <c r="AG1149" s="253"/>
      <c r="AH1149"/>
      <c r="AL1149"/>
    </row>
    <row r="1150" spans="7:38">
      <c r="G1150"/>
      <c r="J1150"/>
      <c r="Q1150"/>
      <c r="R1150"/>
      <c r="U1150"/>
      <c r="V1150"/>
      <c r="W1150"/>
      <c r="X1150"/>
      <c r="Y1150"/>
      <c r="Z1150"/>
      <c r="AA1150"/>
      <c r="AB1150"/>
      <c r="AC1150"/>
      <c r="AD1150"/>
      <c r="AE1150"/>
      <c r="AF1150" s="254"/>
      <c r="AG1150" s="253"/>
      <c r="AH1150"/>
      <c r="AL1150"/>
    </row>
    <row r="1151" spans="7:38">
      <c r="G1151"/>
      <c r="J1151"/>
      <c r="Q1151"/>
      <c r="R1151"/>
      <c r="U1151"/>
      <c r="V1151"/>
      <c r="W1151"/>
      <c r="X1151"/>
      <c r="Y1151"/>
      <c r="Z1151"/>
      <c r="AA1151"/>
      <c r="AB1151"/>
      <c r="AC1151"/>
      <c r="AD1151"/>
      <c r="AE1151"/>
      <c r="AF1151" s="254"/>
      <c r="AG1151" s="253"/>
      <c r="AH1151"/>
      <c r="AL1151"/>
    </row>
    <row r="1152" spans="7:38">
      <c r="G1152"/>
      <c r="J1152"/>
      <c r="Q1152"/>
      <c r="R1152"/>
      <c r="U1152"/>
      <c r="V1152"/>
      <c r="W1152"/>
      <c r="X1152"/>
      <c r="Y1152"/>
      <c r="Z1152"/>
      <c r="AA1152"/>
      <c r="AB1152"/>
      <c r="AC1152"/>
      <c r="AD1152"/>
      <c r="AE1152"/>
      <c r="AF1152" s="254"/>
      <c r="AG1152" s="253"/>
      <c r="AH1152"/>
      <c r="AL1152"/>
    </row>
    <row r="1153" spans="7:38">
      <c r="G1153"/>
      <c r="J1153"/>
      <c r="Q1153"/>
      <c r="R1153"/>
      <c r="U1153"/>
      <c r="V1153"/>
      <c r="W1153"/>
      <c r="X1153"/>
      <c r="Y1153"/>
      <c r="Z1153"/>
      <c r="AA1153"/>
      <c r="AB1153"/>
      <c r="AC1153"/>
      <c r="AD1153"/>
      <c r="AE1153"/>
      <c r="AF1153" s="254"/>
      <c r="AG1153" s="253"/>
      <c r="AH1153"/>
      <c r="AL1153"/>
    </row>
    <row r="1154" spans="7:38">
      <c r="G1154"/>
      <c r="J1154"/>
      <c r="Q1154"/>
      <c r="R1154"/>
      <c r="U1154"/>
      <c r="V1154"/>
      <c r="W1154"/>
      <c r="X1154"/>
      <c r="Y1154"/>
      <c r="Z1154"/>
      <c r="AA1154"/>
      <c r="AB1154"/>
      <c r="AC1154"/>
      <c r="AD1154"/>
      <c r="AE1154"/>
      <c r="AF1154" s="254"/>
      <c r="AG1154" s="253"/>
      <c r="AH1154"/>
      <c r="AL1154"/>
    </row>
    <row r="1155" spans="7:38">
      <c r="G1155"/>
      <c r="J1155"/>
      <c r="Q1155"/>
      <c r="R1155"/>
      <c r="U1155"/>
      <c r="V1155"/>
      <c r="W1155"/>
      <c r="X1155"/>
      <c r="Y1155"/>
      <c r="Z1155"/>
      <c r="AA1155"/>
      <c r="AB1155"/>
      <c r="AC1155"/>
      <c r="AD1155"/>
      <c r="AE1155"/>
      <c r="AF1155" s="254"/>
      <c r="AG1155" s="253"/>
      <c r="AH1155"/>
      <c r="AL1155"/>
    </row>
    <row r="1156" spans="7:38">
      <c r="G1156"/>
      <c r="J1156"/>
      <c r="Q1156"/>
      <c r="R1156"/>
      <c r="U1156"/>
      <c r="V1156"/>
      <c r="W1156"/>
      <c r="X1156"/>
      <c r="Y1156"/>
      <c r="Z1156"/>
      <c r="AA1156"/>
      <c r="AB1156"/>
      <c r="AC1156"/>
      <c r="AD1156"/>
      <c r="AE1156"/>
      <c r="AF1156" s="254"/>
      <c r="AG1156" s="253"/>
      <c r="AH1156"/>
      <c r="AL1156"/>
    </row>
    <row r="1157" spans="7:38">
      <c r="G1157"/>
      <c r="J1157"/>
      <c r="Q1157"/>
      <c r="R1157"/>
      <c r="U1157"/>
      <c r="V1157"/>
      <c r="W1157"/>
      <c r="X1157"/>
      <c r="Y1157"/>
      <c r="Z1157"/>
      <c r="AA1157"/>
      <c r="AB1157"/>
      <c r="AC1157"/>
      <c r="AD1157"/>
      <c r="AE1157"/>
      <c r="AF1157" s="254"/>
      <c r="AG1157" s="253"/>
      <c r="AH1157"/>
      <c r="AL1157"/>
    </row>
    <row r="1158" spans="7:38">
      <c r="G1158"/>
      <c r="J1158"/>
      <c r="Q1158"/>
      <c r="R1158"/>
      <c r="U1158"/>
      <c r="V1158"/>
      <c r="W1158"/>
      <c r="X1158"/>
      <c r="Y1158"/>
      <c r="Z1158"/>
      <c r="AA1158"/>
      <c r="AB1158"/>
      <c r="AC1158"/>
      <c r="AD1158"/>
      <c r="AE1158"/>
      <c r="AF1158" s="254"/>
      <c r="AG1158" s="253"/>
      <c r="AH1158"/>
      <c r="AL1158"/>
    </row>
    <row r="1159" spans="7:38">
      <c r="G1159"/>
      <c r="J1159"/>
      <c r="Q1159"/>
      <c r="R1159"/>
      <c r="U1159"/>
      <c r="V1159"/>
      <c r="W1159"/>
      <c r="X1159"/>
      <c r="Y1159"/>
      <c r="Z1159"/>
      <c r="AA1159"/>
      <c r="AB1159"/>
      <c r="AC1159"/>
      <c r="AD1159"/>
      <c r="AE1159"/>
      <c r="AF1159" s="254"/>
      <c r="AG1159" s="253"/>
      <c r="AH1159"/>
      <c r="AL1159"/>
    </row>
    <row r="1160" spans="7:38">
      <c r="G1160"/>
      <c r="J1160"/>
      <c r="Q1160"/>
      <c r="R1160"/>
      <c r="U1160"/>
      <c r="V1160"/>
      <c r="W1160"/>
      <c r="X1160"/>
      <c r="Y1160"/>
      <c r="Z1160"/>
      <c r="AA1160"/>
      <c r="AB1160"/>
      <c r="AC1160"/>
      <c r="AD1160"/>
      <c r="AE1160"/>
      <c r="AF1160" s="254"/>
      <c r="AG1160" s="253"/>
      <c r="AH1160"/>
      <c r="AL1160"/>
    </row>
    <row r="1161" spans="7:38">
      <c r="G1161"/>
      <c r="J1161"/>
      <c r="Q1161"/>
      <c r="R1161"/>
      <c r="U1161"/>
      <c r="V1161"/>
      <c r="W1161"/>
      <c r="X1161"/>
      <c r="Y1161"/>
      <c r="Z1161"/>
      <c r="AA1161"/>
      <c r="AB1161"/>
      <c r="AC1161"/>
      <c r="AD1161"/>
      <c r="AE1161"/>
      <c r="AF1161" s="254"/>
      <c r="AG1161" s="253"/>
      <c r="AH1161"/>
      <c r="AL1161"/>
    </row>
    <row r="1162" spans="7:38">
      <c r="G1162"/>
      <c r="J1162"/>
      <c r="Q1162"/>
      <c r="R1162"/>
      <c r="U1162"/>
      <c r="V1162"/>
      <c r="W1162"/>
      <c r="X1162"/>
      <c r="Y1162"/>
      <c r="Z1162"/>
      <c r="AA1162"/>
      <c r="AB1162"/>
      <c r="AC1162"/>
      <c r="AD1162"/>
      <c r="AE1162"/>
      <c r="AF1162" s="254"/>
      <c r="AG1162" s="253"/>
      <c r="AH1162"/>
      <c r="AL1162"/>
    </row>
    <row r="1163" spans="7:38">
      <c r="G1163"/>
      <c r="J1163"/>
      <c r="Q1163"/>
      <c r="R1163"/>
      <c r="U1163"/>
      <c r="V1163"/>
      <c r="W1163"/>
      <c r="X1163"/>
      <c r="Y1163"/>
      <c r="Z1163"/>
      <c r="AA1163"/>
      <c r="AB1163"/>
      <c r="AC1163"/>
      <c r="AD1163"/>
      <c r="AE1163"/>
      <c r="AF1163" s="254"/>
      <c r="AG1163" s="253"/>
      <c r="AH1163"/>
      <c r="AL1163"/>
    </row>
    <row r="1164" spans="7:38">
      <c r="G1164"/>
      <c r="J1164"/>
      <c r="Q1164"/>
      <c r="R1164"/>
      <c r="U1164"/>
      <c r="V1164"/>
      <c r="W1164"/>
      <c r="X1164"/>
      <c r="Y1164"/>
      <c r="Z1164"/>
      <c r="AA1164"/>
      <c r="AB1164"/>
      <c r="AC1164"/>
      <c r="AD1164"/>
      <c r="AE1164"/>
      <c r="AF1164" s="254"/>
      <c r="AG1164" s="253"/>
      <c r="AH1164"/>
      <c r="AL1164"/>
    </row>
    <row r="1165" spans="7:38">
      <c r="G1165"/>
      <c r="J1165"/>
      <c r="Q1165"/>
      <c r="R1165"/>
      <c r="U1165"/>
      <c r="V1165"/>
      <c r="W1165"/>
      <c r="X1165"/>
      <c r="Y1165"/>
      <c r="Z1165"/>
      <c r="AA1165"/>
      <c r="AB1165"/>
      <c r="AC1165"/>
      <c r="AD1165"/>
      <c r="AE1165"/>
      <c r="AF1165" s="254"/>
      <c r="AG1165" s="253"/>
      <c r="AH1165"/>
      <c r="AL1165"/>
    </row>
    <row r="1166" spans="7:38">
      <c r="G1166"/>
      <c r="J1166"/>
      <c r="Q1166"/>
      <c r="R1166"/>
      <c r="U1166"/>
      <c r="V1166"/>
      <c r="W1166"/>
      <c r="X1166"/>
      <c r="Y1166"/>
      <c r="Z1166"/>
      <c r="AA1166"/>
      <c r="AB1166"/>
      <c r="AC1166"/>
      <c r="AD1166"/>
      <c r="AE1166"/>
      <c r="AF1166" s="254"/>
      <c r="AG1166" s="253"/>
      <c r="AH1166"/>
      <c r="AL1166"/>
    </row>
    <row r="1167" spans="7:38">
      <c r="G1167"/>
      <c r="J1167"/>
      <c r="Q1167"/>
      <c r="R1167"/>
      <c r="U1167"/>
      <c r="V1167"/>
      <c r="W1167"/>
      <c r="X1167"/>
      <c r="Y1167"/>
      <c r="Z1167"/>
      <c r="AA1167"/>
      <c r="AB1167"/>
      <c r="AC1167"/>
      <c r="AD1167"/>
      <c r="AE1167"/>
      <c r="AF1167" s="254"/>
      <c r="AG1167" s="253"/>
      <c r="AH1167"/>
      <c r="AL1167"/>
    </row>
    <row r="1168" spans="7:38">
      <c r="G1168"/>
      <c r="J1168"/>
      <c r="Q1168"/>
      <c r="R1168"/>
      <c r="U1168"/>
      <c r="V1168"/>
      <c r="W1168"/>
      <c r="X1168"/>
      <c r="Y1168"/>
      <c r="Z1168"/>
      <c r="AA1168"/>
      <c r="AB1168"/>
      <c r="AC1168"/>
      <c r="AD1168"/>
      <c r="AE1168"/>
      <c r="AF1168" s="254"/>
      <c r="AG1168" s="253"/>
      <c r="AH1168"/>
      <c r="AL1168"/>
    </row>
    <row r="1169" spans="7:38">
      <c r="G1169"/>
      <c r="J1169"/>
      <c r="Q1169"/>
      <c r="R1169"/>
      <c r="U1169"/>
      <c r="V1169"/>
      <c r="W1169"/>
      <c r="X1169"/>
      <c r="Y1169"/>
      <c r="Z1169"/>
      <c r="AA1169"/>
      <c r="AB1169"/>
      <c r="AC1169"/>
      <c r="AD1169"/>
      <c r="AE1169"/>
      <c r="AF1169" s="254"/>
      <c r="AG1169" s="253"/>
      <c r="AH1169"/>
      <c r="AL1169"/>
    </row>
    <row r="1170" spans="7:38">
      <c r="G1170"/>
      <c r="J1170"/>
      <c r="Q1170"/>
      <c r="R1170"/>
      <c r="U1170"/>
      <c r="V1170"/>
      <c r="W1170"/>
      <c r="X1170"/>
      <c r="Y1170"/>
      <c r="Z1170"/>
      <c r="AA1170"/>
      <c r="AB1170"/>
      <c r="AC1170"/>
      <c r="AD1170"/>
      <c r="AE1170"/>
      <c r="AF1170" s="254"/>
      <c r="AG1170" s="253"/>
      <c r="AH1170"/>
      <c r="AL1170"/>
    </row>
    <row r="1171" spans="7:38">
      <c r="G1171"/>
      <c r="J1171"/>
      <c r="Q1171"/>
      <c r="R1171"/>
      <c r="U1171"/>
      <c r="V1171"/>
      <c r="W1171"/>
      <c r="X1171"/>
      <c r="Y1171"/>
      <c r="Z1171"/>
      <c r="AA1171"/>
      <c r="AB1171"/>
      <c r="AC1171"/>
      <c r="AD1171"/>
      <c r="AE1171"/>
      <c r="AF1171" s="254"/>
      <c r="AG1171" s="253"/>
      <c r="AH1171"/>
      <c r="AL1171"/>
    </row>
    <row r="1172" spans="7:38">
      <c r="G1172"/>
      <c r="J1172"/>
      <c r="Q1172"/>
      <c r="R1172"/>
      <c r="U1172"/>
      <c r="V1172"/>
      <c r="W1172"/>
      <c r="X1172"/>
      <c r="Y1172"/>
      <c r="Z1172"/>
      <c r="AA1172"/>
      <c r="AB1172"/>
      <c r="AC1172"/>
      <c r="AD1172"/>
      <c r="AE1172"/>
      <c r="AF1172" s="254"/>
      <c r="AG1172" s="253"/>
      <c r="AH1172"/>
      <c r="AL1172"/>
    </row>
    <row r="1173" spans="7:38">
      <c r="G1173"/>
      <c r="J1173"/>
      <c r="Q1173"/>
      <c r="R1173"/>
      <c r="U1173"/>
      <c r="V1173"/>
      <c r="W1173"/>
      <c r="X1173"/>
      <c r="Y1173"/>
      <c r="Z1173"/>
      <c r="AA1173"/>
      <c r="AB1173"/>
      <c r="AC1173"/>
      <c r="AD1173"/>
      <c r="AE1173"/>
      <c r="AF1173" s="254"/>
      <c r="AG1173" s="253"/>
      <c r="AH1173"/>
      <c r="AL1173"/>
    </row>
    <row r="1174" spans="7:38">
      <c r="G1174"/>
      <c r="J1174"/>
      <c r="Q1174"/>
      <c r="R1174"/>
      <c r="U1174"/>
      <c r="V1174"/>
      <c r="W1174"/>
      <c r="X1174"/>
      <c r="Y1174"/>
      <c r="Z1174"/>
      <c r="AA1174"/>
      <c r="AB1174"/>
      <c r="AC1174"/>
      <c r="AD1174"/>
      <c r="AE1174"/>
      <c r="AF1174" s="254"/>
      <c r="AG1174" s="253"/>
      <c r="AH1174"/>
      <c r="AL1174"/>
    </row>
    <row r="1175" spans="7:38">
      <c r="G1175"/>
      <c r="J1175"/>
      <c r="Q1175"/>
      <c r="R1175"/>
      <c r="U1175"/>
      <c r="V1175"/>
      <c r="W1175"/>
      <c r="X1175"/>
      <c r="Y1175"/>
      <c r="Z1175"/>
      <c r="AA1175"/>
      <c r="AB1175"/>
      <c r="AC1175"/>
      <c r="AD1175"/>
      <c r="AE1175"/>
      <c r="AF1175" s="254"/>
      <c r="AG1175" s="253"/>
      <c r="AH1175"/>
      <c r="AL1175"/>
    </row>
    <row r="1176" spans="7:38">
      <c r="G1176"/>
      <c r="J1176"/>
      <c r="Q1176"/>
      <c r="R1176"/>
      <c r="U1176"/>
      <c r="V1176"/>
      <c r="W1176"/>
      <c r="X1176"/>
      <c r="Y1176"/>
      <c r="Z1176"/>
      <c r="AA1176"/>
      <c r="AB1176"/>
      <c r="AC1176"/>
      <c r="AD1176"/>
      <c r="AE1176"/>
      <c r="AF1176" s="254"/>
      <c r="AG1176" s="253"/>
      <c r="AH1176"/>
      <c r="AL1176"/>
    </row>
    <row r="1177" spans="7:38">
      <c r="G1177"/>
      <c r="J1177"/>
      <c r="Q1177"/>
      <c r="R1177"/>
      <c r="U1177"/>
      <c r="V1177"/>
      <c r="W1177"/>
      <c r="X1177"/>
      <c r="Y1177"/>
      <c r="Z1177"/>
      <c r="AA1177"/>
      <c r="AB1177"/>
      <c r="AC1177"/>
      <c r="AD1177"/>
      <c r="AE1177"/>
      <c r="AF1177" s="254"/>
      <c r="AG1177" s="253"/>
      <c r="AH1177"/>
      <c r="AL1177"/>
    </row>
    <row r="1178" spans="7:38">
      <c r="G1178"/>
      <c r="J1178"/>
      <c r="Q1178"/>
      <c r="R1178"/>
      <c r="U1178"/>
      <c r="V1178"/>
      <c r="W1178"/>
      <c r="X1178"/>
      <c r="Y1178"/>
      <c r="Z1178"/>
      <c r="AA1178"/>
      <c r="AB1178"/>
      <c r="AC1178"/>
      <c r="AD1178"/>
      <c r="AE1178"/>
      <c r="AF1178" s="254"/>
      <c r="AG1178" s="253"/>
      <c r="AH1178"/>
      <c r="AL1178"/>
    </row>
    <row r="1179" spans="7:38">
      <c r="G1179"/>
      <c r="J1179"/>
      <c r="Q1179"/>
      <c r="R1179"/>
      <c r="U1179"/>
      <c r="V1179"/>
      <c r="W1179"/>
      <c r="X1179"/>
      <c r="Y1179"/>
      <c r="Z1179"/>
      <c r="AA1179"/>
      <c r="AB1179"/>
      <c r="AC1179"/>
      <c r="AD1179"/>
      <c r="AE1179"/>
      <c r="AF1179" s="254"/>
      <c r="AG1179" s="253"/>
      <c r="AH1179"/>
      <c r="AL1179"/>
    </row>
    <row r="1180" spans="7:38">
      <c r="G1180"/>
      <c r="J1180"/>
      <c r="Q1180"/>
      <c r="R1180"/>
      <c r="U1180"/>
      <c r="V1180"/>
      <c r="W1180"/>
      <c r="X1180"/>
      <c r="Y1180"/>
      <c r="Z1180"/>
      <c r="AA1180"/>
      <c r="AB1180"/>
      <c r="AC1180"/>
      <c r="AD1180"/>
      <c r="AE1180"/>
      <c r="AF1180" s="254"/>
      <c r="AG1180" s="253"/>
      <c r="AH1180"/>
      <c r="AL1180"/>
    </row>
    <row r="1181" spans="7:38">
      <c r="G1181"/>
      <c r="J1181"/>
      <c r="Q1181"/>
      <c r="R1181"/>
      <c r="U1181"/>
      <c r="V1181"/>
      <c r="W1181"/>
      <c r="X1181"/>
      <c r="Y1181"/>
      <c r="Z1181"/>
      <c r="AA1181"/>
      <c r="AB1181"/>
      <c r="AC1181"/>
      <c r="AD1181"/>
      <c r="AE1181"/>
      <c r="AF1181" s="254"/>
      <c r="AG1181" s="253"/>
      <c r="AH1181"/>
      <c r="AL1181"/>
    </row>
    <row r="1182" spans="7:38">
      <c r="G1182"/>
      <c r="J1182"/>
      <c r="Q1182"/>
      <c r="R1182"/>
      <c r="U1182"/>
      <c r="V1182"/>
      <c r="W1182"/>
      <c r="X1182"/>
      <c r="Y1182"/>
      <c r="Z1182"/>
      <c r="AA1182"/>
      <c r="AB1182"/>
      <c r="AC1182"/>
      <c r="AD1182"/>
      <c r="AE1182"/>
      <c r="AF1182" s="254"/>
      <c r="AG1182" s="253"/>
      <c r="AH1182"/>
      <c r="AL1182"/>
    </row>
    <row r="1183" spans="7:38">
      <c r="G1183"/>
      <c r="J1183"/>
      <c r="Q1183"/>
      <c r="R1183"/>
      <c r="U1183"/>
      <c r="V1183"/>
      <c r="W1183"/>
      <c r="X1183"/>
      <c r="Y1183"/>
      <c r="Z1183"/>
      <c r="AA1183"/>
      <c r="AB1183"/>
      <c r="AC1183"/>
      <c r="AD1183"/>
      <c r="AE1183"/>
      <c r="AF1183" s="254"/>
      <c r="AG1183" s="253"/>
      <c r="AH1183"/>
      <c r="AL1183"/>
    </row>
    <row r="1184" spans="7:38">
      <c r="G1184"/>
      <c r="J1184"/>
      <c r="Q1184"/>
      <c r="R1184"/>
      <c r="U1184"/>
      <c r="V1184"/>
      <c r="W1184"/>
      <c r="X1184"/>
      <c r="Y1184"/>
      <c r="Z1184"/>
      <c r="AA1184"/>
      <c r="AB1184"/>
      <c r="AC1184"/>
      <c r="AD1184"/>
      <c r="AE1184"/>
      <c r="AF1184" s="254"/>
      <c r="AG1184" s="253"/>
      <c r="AH1184"/>
      <c r="AL1184"/>
    </row>
    <row r="1185" spans="7:38">
      <c r="G1185"/>
      <c r="J1185"/>
      <c r="Q1185"/>
      <c r="R1185"/>
      <c r="U1185"/>
      <c r="V1185"/>
      <c r="W1185"/>
      <c r="X1185"/>
      <c r="Y1185"/>
      <c r="Z1185"/>
      <c r="AA1185"/>
      <c r="AB1185"/>
      <c r="AC1185"/>
      <c r="AD1185"/>
      <c r="AE1185"/>
      <c r="AF1185" s="254"/>
      <c r="AG1185" s="253"/>
      <c r="AH1185"/>
      <c r="AL1185"/>
    </row>
    <row r="1186" spans="7:38">
      <c r="G1186"/>
      <c r="J1186"/>
      <c r="Q1186"/>
      <c r="R1186"/>
      <c r="U1186"/>
      <c r="V1186"/>
      <c r="W1186"/>
      <c r="X1186"/>
      <c r="Y1186"/>
      <c r="Z1186"/>
      <c r="AA1186"/>
      <c r="AB1186"/>
      <c r="AC1186"/>
      <c r="AD1186"/>
      <c r="AE1186"/>
      <c r="AF1186" s="254"/>
      <c r="AG1186" s="253"/>
      <c r="AH1186"/>
      <c r="AL1186"/>
    </row>
    <row r="1187" spans="7:38">
      <c r="G1187"/>
      <c r="J1187"/>
      <c r="Q1187"/>
      <c r="R1187"/>
      <c r="U1187"/>
      <c r="V1187"/>
      <c r="W1187"/>
      <c r="X1187"/>
      <c r="Y1187"/>
      <c r="Z1187"/>
      <c r="AA1187"/>
      <c r="AB1187"/>
      <c r="AC1187"/>
      <c r="AD1187"/>
      <c r="AE1187"/>
      <c r="AF1187" s="254"/>
      <c r="AG1187" s="253"/>
      <c r="AH1187"/>
      <c r="AL1187"/>
    </row>
    <row r="1188" spans="7:38">
      <c r="G1188"/>
      <c r="J1188"/>
      <c r="Q1188"/>
      <c r="R1188"/>
      <c r="U1188"/>
      <c r="V1188"/>
      <c r="W1188"/>
      <c r="X1188"/>
      <c r="Y1188"/>
      <c r="Z1188"/>
      <c r="AA1188"/>
      <c r="AB1188"/>
      <c r="AC1188"/>
      <c r="AD1188"/>
      <c r="AE1188"/>
      <c r="AF1188" s="254"/>
      <c r="AG1188" s="253"/>
      <c r="AH1188"/>
      <c r="AL1188"/>
    </row>
    <row r="1189" spans="7:38">
      <c r="G1189"/>
      <c r="J1189"/>
      <c r="Q1189"/>
      <c r="R1189"/>
      <c r="U1189"/>
      <c r="V1189"/>
      <c r="W1189"/>
      <c r="X1189"/>
      <c r="Y1189"/>
      <c r="Z1189"/>
      <c r="AA1189"/>
      <c r="AB1189"/>
      <c r="AC1189"/>
      <c r="AD1189"/>
      <c r="AE1189"/>
      <c r="AF1189" s="254"/>
      <c r="AG1189" s="253"/>
      <c r="AH1189"/>
      <c r="AL1189"/>
    </row>
    <row r="1190" spans="7:38">
      <c r="G1190"/>
      <c r="J1190"/>
      <c r="Q1190"/>
      <c r="R1190"/>
      <c r="U1190"/>
      <c r="V1190"/>
      <c r="W1190"/>
      <c r="X1190"/>
      <c r="Y1190"/>
      <c r="Z1190"/>
      <c r="AA1190"/>
      <c r="AB1190"/>
      <c r="AC1190"/>
      <c r="AD1190"/>
      <c r="AE1190"/>
      <c r="AF1190" s="254"/>
      <c r="AG1190" s="253"/>
      <c r="AH1190"/>
      <c r="AL1190"/>
    </row>
    <row r="1191" spans="7:38">
      <c r="G1191"/>
      <c r="J1191"/>
      <c r="Q1191"/>
      <c r="R1191"/>
      <c r="U1191"/>
      <c r="V1191"/>
      <c r="W1191"/>
      <c r="X1191"/>
      <c r="Y1191"/>
      <c r="Z1191"/>
      <c r="AA1191"/>
      <c r="AB1191"/>
      <c r="AC1191"/>
      <c r="AD1191"/>
      <c r="AE1191"/>
      <c r="AF1191" s="254"/>
      <c r="AG1191" s="253"/>
      <c r="AH1191"/>
      <c r="AL1191"/>
    </row>
    <row r="1192" spans="7:38">
      <c r="G1192"/>
      <c r="J1192"/>
      <c r="Q1192"/>
      <c r="R1192"/>
      <c r="U1192"/>
      <c r="V1192"/>
      <c r="W1192"/>
      <c r="X1192"/>
      <c r="Y1192"/>
      <c r="Z1192"/>
      <c r="AA1192"/>
      <c r="AB1192"/>
      <c r="AC1192"/>
      <c r="AD1192"/>
      <c r="AE1192"/>
      <c r="AF1192" s="254"/>
      <c r="AG1192" s="253"/>
      <c r="AH1192"/>
      <c r="AL1192"/>
    </row>
    <row r="1193" spans="7:38">
      <c r="G1193"/>
      <c r="J1193"/>
      <c r="Q1193"/>
      <c r="R1193"/>
      <c r="U1193"/>
      <c r="V1193"/>
      <c r="W1193"/>
      <c r="X1193"/>
      <c r="Y1193"/>
      <c r="Z1193"/>
      <c r="AA1193"/>
      <c r="AB1193"/>
      <c r="AC1193"/>
      <c r="AD1193"/>
      <c r="AE1193"/>
      <c r="AF1193" s="254"/>
      <c r="AG1193" s="253"/>
      <c r="AH1193"/>
      <c r="AL1193"/>
    </row>
    <row r="1194" spans="7:38">
      <c r="G1194"/>
      <c r="J1194"/>
      <c r="Q1194"/>
      <c r="R1194"/>
      <c r="U1194"/>
      <c r="V1194"/>
      <c r="W1194"/>
      <c r="X1194"/>
      <c r="Y1194"/>
      <c r="Z1194"/>
      <c r="AA1194"/>
      <c r="AB1194"/>
      <c r="AC1194"/>
      <c r="AD1194"/>
      <c r="AE1194"/>
      <c r="AF1194" s="254"/>
      <c r="AG1194" s="253"/>
      <c r="AH1194"/>
      <c r="AL1194"/>
    </row>
    <row r="1195" spans="7:38">
      <c r="G1195"/>
      <c r="J1195"/>
      <c r="Q1195"/>
      <c r="R1195"/>
      <c r="U1195"/>
      <c r="V1195"/>
      <c r="W1195"/>
      <c r="X1195"/>
      <c r="Y1195"/>
      <c r="Z1195"/>
      <c r="AA1195"/>
      <c r="AB1195"/>
      <c r="AC1195"/>
      <c r="AD1195"/>
      <c r="AE1195"/>
      <c r="AF1195" s="254"/>
      <c r="AG1195" s="253"/>
      <c r="AH1195"/>
      <c r="AL1195"/>
    </row>
    <row r="1196" spans="7:38">
      <c r="G1196"/>
      <c r="J1196"/>
      <c r="Q1196"/>
      <c r="R1196"/>
      <c r="U1196"/>
      <c r="V1196"/>
      <c r="W1196"/>
      <c r="X1196"/>
      <c r="Y1196"/>
      <c r="Z1196"/>
      <c r="AA1196"/>
      <c r="AB1196"/>
      <c r="AC1196"/>
      <c r="AD1196"/>
      <c r="AE1196"/>
      <c r="AF1196" s="254"/>
      <c r="AG1196" s="253"/>
      <c r="AH1196"/>
      <c r="AL1196"/>
    </row>
    <row r="1197" spans="7:38">
      <c r="G1197"/>
      <c r="J1197"/>
      <c r="Q1197"/>
      <c r="R1197"/>
      <c r="U1197"/>
      <c r="V1197"/>
      <c r="W1197"/>
      <c r="X1197"/>
      <c r="Y1197"/>
      <c r="Z1197"/>
      <c r="AA1197"/>
      <c r="AB1197"/>
      <c r="AC1197"/>
      <c r="AD1197"/>
      <c r="AE1197"/>
      <c r="AF1197" s="254"/>
      <c r="AG1197" s="253"/>
      <c r="AH1197"/>
      <c r="AL1197"/>
    </row>
    <row r="1198" spans="7:38">
      <c r="G1198"/>
      <c r="J1198"/>
      <c r="Q1198"/>
      <c r="R1198"/>
      <c r="U1198"/>
      <c r="V1198"/>
      <c r="W1198"/>
      <c r="X1198"/>
      <c r="Y1198"/>
      <c r="Z1198"/>
      <c r="AA1198"/>
      <c r="AB1198"/>
      <c r="AC1198"/>
      <c r="AD1198"/>
      <c r="AE1198"/>
      <c r="AF1198" s="254"/>
      <c r="AG1198" s="253"/>
      <c r="AH1198"/>
      <c r="AL1198"/>
    </row>
    <row r="1199" spans="7:38">
      <c r="G1199"/>
      <c r="J1199"/>
      <c r="Q1199"/>
      <c r="R1199"/>
      <c r="U1199"/>
      <c r="V1199"/>
      <c r="W1199"/>
      <c r="X1199"/>
      <c r="Y1199"/>
      <c r="Z1199"/>
      <c r="AA1199"/>
      <c r="AB1199"/>
      <c r="AC1199"/>
      <c r="AD1199"/>
      <c r="AE1199"/>
      <c r="AF1199" s="254"/>
      <c r="AG1199" s="253"/>
      <c r="AH1199"/>
      <c r="AL1199"/>
    </row>
    <row r="1200" spans="7:38">
      <c r="G1200"/>
      <c r="J1200"/>
      <c r="Q1200"/>
      <c r="R1200"/>
      <c r="U1200"/>
      <c r="V1200"/>
      <c r="W1200"/>
      <c r="X1200"/>
      <c r="Y1200"/>
      <c r="Z1200"/>
      <c r="AA1200"/>
      <c r="AB1200"/>
      <c r="AC1200"/>
      <c r="AD1200"/>
      <c r="AE1200"/>
      <c r="AF1200" s="254"/>
      <c r="AG1200" s="253"/>
      <c r="AH1200"/>
      <c r="AL1200"/>
    </row>
    <row r="1201" spans="7:38">
      <c r="G1201"/>
      <c r="J1201"/>
      <c r="Q1201"/>
      <c r="R1201"/>
      <c r="U1201"/>
      <c r="V1201"/>
      <c r="W1201"/>
      <c r="X1201"/>
      <c r="Y1201"/>
      <c r="Z1201"/>
      <c r="AA1201"/>
      <c r="AB1201"/>
      <c r="AC1201"/>
      <c r="AD1201"/>
      <c r="AE1201"/>
      <c r="AF1201" s="254"/>
      <c r="AG1201" s="253"/>
      <c r="AH1201"/>
      <c r="AL1201"/>
    </row>
    <row r="1202" spans="7:38">
      <c r="G1202"/>
      <c r="J1202"/>
      <c r="Q1202"/>
      <c r="R1202"/>
      <c r="U1202"/>
      <c r="V1202"/>
      <c r="W1202"/>
      <c r="X1202"/>
      <c r="Y1202"/>
      <c r="Z1202"/>
      <c r="AA1202"/>
      <c r="AB1202"/>
      <c r="AC1202"/>
      <c r="AD1202"/>
      <c r="AE1202"/>
      <c r="AF1202" s="254"/>
      <c r="AG1202" s="253"/>
      <c r="AH1202"/>
      <c r="AL1202"/>
    </row>
    <row r="1203" spans="7:38">
      <c r="G1203"/>
      <c r="J1203"/>
      <c r="Q1203"/>
      <c r="R1203"/>
      <c r="U1203"/>
      <c r="V1203"/>
      <c r="W1203"/>
      <c r="X1203"/>
      <c r="Y1203"/>
      <c r="Z1203"/>
      <c r="AA1203"/>
      <c r="AB1203"/>
      <c r="AC1203"/>
      <c r="AD1203"/>
      <c r="AE1203"/>
      <c r="AF1203" s="254"/>
      <c r="AG1203" s="253"/>
      <c r="AH1203"/>
      <c r="AL1203"/>
    </row>
    <row r="1204" spans="7:38">
      <c r="G1204"/>
      <c r="J1204"/>
      <c r="Q1204"/>
      <c r="R1204"/>
      <c r="U1204"/>
      <c r="V1204"/>
      <c r="W1204"/>
      <c r="X1204"/>
      <c r="Y1204"/>
      <c r="Z1204"/>
      <c r="AA1204"/>
      <c r="AB1204"/>
      <c r="AC1204"/>
      <c r="AD1204"/>
      <c r="AE1204"/>
      <c r="AF1204" s="254"/>
      <c r="AG1204" s="253"/>
      <c r="AH1204"/>
      <c r="AL1204"/>
    </row>
    <row r="1205" spans="7:38">
      <c r="G1205"/>
      <c r="J1205"/>
      <c r="Q1205"/>
      <c r="R1205"/>
      <c r="U1205"/>
      <c r="V1205"/>
      <c r="W1205"/>
      <c r="X1205"/>
      <c r="Y1205"/>
      <c r="Z1205"/>
      <c r="AA1205"/>
      <c r="AB1205"/>
      <c r="AC1205"/>
      <c r="AD1205"/>
      <c r="AE1205"/>
      <c r="AF1205" s="254"/>
      <c r="AG1205" s="253"/>
      <c r="AH1205"/>
      <c r="AL1205"/>
    </row>
    <row r="1206" spans="7:38">
      <c r="G1206"/>
      <c r="J1206"/>
      <c r="Q1206"/>
      <c r="R1206"/>
      <c r="U1206"/>
      <c r="V1206"/>
      <c r="W1206"/>
      <c r="X1206"/>
      <c r="Y1206"/>
      <c r="Z1206"/>
      <c r="AA1206"/>
      <c r="AB1206"/>
      <c r="AC1206"/>
      <c r="AD1206"/>
      <c r="AE1206"/>
      <c r="AF1206" s="254"/>
      <c r="AG1206" s="253"/>
      <c r="AH1206"/>
      <c r="AL1206"/>
    </row>
    <row r="1207" spans="7:38">
      <c r="G1207"/>
      <c r="J1207"/>
      <c r="Q1207"/>
      <c r="R1207"/>
      <c r="U1207"/>
      <c r="V1207"/>
      <c r="W1207"/>
      <c r="X1207"/>
      <c r="Y1207"/>
      <c r="Z1207"/>
      <c r="AA1207"/>
      <c r="AB1207"/>
      <c r="AC1207"/>
      <c r="AD1207"/>
      <c r="AE1207"/>
      <c r="AF1207" s="254"/>
      <c r="AG1207" s="253"/>
      <c r="AH1207"/>
      <c r="AL1207"/>
    </row>
    <row r="1208" spans="7:38">
      <c r="G1208"/>
      <c r="J1208"/>
      <c r="Q1208"/>
      <c r="R1208"/>
      <c r="U1208"/>
      <c r="V1208"/>
      <c r="W1208"/>
      <c r="X1208"/>
      <c r="Y1208"/>
      <c r="Z1208"/>
      <c r="AA1208"/>
      <c r="AB1208"/>
      <c r="AC1208"/>
      <c r="AD1208"/>
      <c r="AE1208"/>
      <c r="AF1208" s="254"/>
      <c r="AG1208" s="253"/>
      <c r="AH1208"/>
      <c r="AL1208"/>
    </row>
    <row r="1209" spans="7:38">
      <c r="G1209"/>
      <c r="J1209"/>
      <c r="Q1209"/>
      <c r="R1209"/>
      <c r="U1209"/>
      <c r="V1209"/>
      <c r="W1209"/>
      <c r="X1209"/>
      <c r="Y1209"/>
      <c r="Z1209"/>
      <c r="AA1209"/>
      <c r="AB1209"/>
      <c r="AC1209"/>
      <c r="AD1209"/>
      <c r="AE1209"/>
      <c r="AF1209" s="254"/>
      <c r="AG1209" s="253"/>
      <c r="AH1209"/>
      <c r="AL1209"/>
    </row>
    <row r="1210" spans="7:38">
      <c r="G1210"/>
      <c r="J1210"/>
      <c r="Q1210"/>
      <c r="R1210"/>
      <c r="U1210"/>
      <c r="V1210"/>
      <c r="W1210"/>
      <c r="X1210"/>
      <c r="Y1210"/>
      <c r="Z1210"/>
      <c r="AA1210"/>
      <c r="AB1210"/>
      <c r="AC1210"/>
      <c r="AD1210"/>
      <c r="AE1210"/>
      <c r="AF1210" s="254"/>
      <c r="AG1210" s="253"/>
      <c r="AH1210"/>
      <c r="AL1210"/>
    </row>
    <row r="1211" spans="7:38">
      <c r="G1211"/>
      <c r="J1211"/>
      <c r="Q1211"/>
      <c r="R1211"/>
      <c r="U1211"/>
      <c r="V1211"/>
      <c r="W1211"/>
      <c r="X1211"/>
      <c r="Y1211"/>
      <c r="Z1211"/>
      <c r="AA1211"/>
      <c r="AB1211"/>
      <c r="AC1211"/>
      <c r="AD1211"/>
      <c r="AE1211"/>
      <c r="AF1211" s="254"/>
      <c r="AG1211" s="253"/>
      <c r="AH1211"/>
      <c r="AL1211"/>
    </row>
    <row r="1212" spans="7:38">
      <c r="G1212"/>
      <c r="J1212"/>
      <c r="Q1212"/>
      <c r="R1212"/>
      <c r="U1212"/>
      <c r="V1212"/>
      <c r="W1212"/>
      <c r="X1212"/>
      <c r="Y1212"/>
      <c r="Z1212"/>
      <c r="AA1212"/>
      <c r="AB1212"/>
      <c r="AC1212"/>
      <c r="AD1212"/>
      <c r="AE1212"/>
      <c r="AF1212" s="254"/>
      <c r="AG1212" s="253"/>
      <c r="AH1212"/>
      <c r="AL1212"/>
    </row>
    <row r="1213" spans="7:38">
      <c r="G1213"/>
      <c r="J1213"/>
      <c r="Q1213"/>
      <c r="R1213"/>
      <c r="U1213"/>
      <c r="V1213"/>
      <c r="W1213"/>
      <c r="X1213"/>
      <c r="Y1213"/>
      <c r="Z1213"/>
      <c r="AA1213"/>
      <c r="AB1213"/>
      <c r="AC1213"/>
      <c r="AD1213"/>
      <c r="AE1213"/>
      <c r="AF1213" s="254"/>
      <c r="AG1213" s="253"/>
      <c r="AH1213"/>
      <c r="AL1213"/>
    </row>
    <row r="1214" spans="7:38">
      <c r="G1214"/>
      <c r="J1214"/>
      <c r="Q1214"/>
      <c r="R1214"/>
      <c r="U1214"/>
      <c r="V1214"/>
      <c r="W1214"/>
      <c r="X1214"/>
      <c r="Y1214"/>
      <c r="Z1214"/>
      <c r="AA1214"/>
      <c r="AB1214"/>
      <c r="AC1214"/>
      <c r="AD1214"/>
      <c r="AE1214"/>
      <c r="AF1214" s="254"/>
      <c r="AG1214" s="253"/>
      <c r="AH1214"/>
      <c r="AL1214"/>
    </row>
    <row r="1215" spans="7:38">
      <c r="G1215"/>
      <c r="J1215"/>
      <c r="Q1215"/>
      <c r="R1215"/>
      <c r="U1215"/>
      <c r="V1215"/>
      <c r="W1215"/>
      <c r="X1215"/>
      <c r="Y1215"/>
      <c r="Z1215"/>
      <c r="AA1215"/>
      <c r="AB1215"/>
      <c r="AC1215"/>
      <c r="AD1215"/>
      <c r="AE1215"/>
      <c r="AF1215" s="254"/>
      <c r="AG1215" s="253"/>
      <c r="AH1215"/>
      <c r="AL1215"/>
    </row>
    <row r="1216" spans="7:38">
      <c r="G1216"/>
      <c r="J1216"/>
      <c r="Q1216"/>
      <c r="R1216"/>
      <c r="U1216"/>
      <c r="V1216"/>
      <c r="W1216"/>
      <c r="X1216"/>
      <c r="Y1216"/>
      <c r="Z1216"/>
      <c r="AA1216"/>
      <c r="AB1216"/>
      <c r="AC1216"/>
      <c r="AD1216"/>
      <c r="AE1216"/>
      <c r="AF1216" s="254"/>
      <c r="AG1216" s="253"/>
      <c r="AH1216"/>
      <c r="AL1216"/>
    </row>
    <row r="1217" spans="7:38">
      <c r="G1217"/>
      <c r="J1217"/>
      <c r="Q1217"/>
      <c r="R1217"/>
      <c r="U1217"/>
      <c r="V1217"/>
      <c r="W1217"/>
      <c r="X1217"/>
      <c r="Y1217"/>
      <c r="Z1217"/>
      <c r="AA1217"/>
      <c r="AB1217"/>
      <c r="AC1217"/>
      <c r="AD1217"/>
      <c r="AE1217"/>
      <c r="AF1217" s="254"/>
      <c r="AG1217" s="253"/>
      <c r="AH1217"/>
      <c r="AL1217"/>
    </row>
    <row r="1218" spans="7:38">
      <c r="G1218"/>
      <c r="J1218"/>
      <c r="Q1218"/>
      <c r="R1218"/>
      <c r="U1218"/>
      <c r="V1218"/>
      <c r="W1218"/>
      <c r="X1218"/>
      <c r="Y1218"/>
      <c r="Z1218"/>
      <c r="AA1218"/>
      <c r="AB1218"/>
      <c r="AC1218"/>
      <c r="AD1218"/>
      <c r="AE1218"/>
      <c r="AF1218" s="254"/>
      <c r="AG1218" s="253"/>
      <c r="AH1218"/>
      <c r="AL1218"/>
    </row>
    <row r="1219" spans="7:38">
      <c r="G1219"/>
      <c r="J1219"/>
      <c r="Q1219"/>
      <c r="R1219"/>
      <c r="U1219"/>
      <c r="V1219"/>
      <c r="W1219"/>
      <c r="X1219"/>
      <c r="Y1219"/>
      <c r="Z1219"/>
      <c r="AA1219"/>
      <c r="AB1219"/>
      <c r="AC1219"/>
      <c r="AD1219"/>
      <c r="AE1219"/>
      <c r="AF1219" s="254"/>
      <c r="AG1219" s="253"/>
      <c r="AH1219"/>
      <c r="AL1219"/>
    </row>
    <row r="1220" spans="7:38">
      <c r="G1220"/>
      <c r="J1220"/>
      <c r="Q1220"/>
      <c r="R1220"/>
      <c r="U1220"/>
      <c r="V1220"/>
      <c r="W1220"/>
      <c r="X1220"/>
      <c r="Y1220"/>
      <c r="Z1220"/>
      <c r="AA1220"/>
      <c r="AB1220"/>
      <c r="AC1220"/>
      <c r="AD1220"/>
      <c r="AE1220"/>
      <c r="AF1220" s="254"/>
      <c r="AG1220" s="253"/>
      <c r="AH1220"/>
      <c r="AL1220"/>
    </row>
    <row r="1221" spans="7:38">
      <c r="G1221"/>
      <c r="J1221"/>
      <c r="Q1221"/>
      <c r="R1221"/>
      <c r="U1221"/>
      <c r="V1221"/>
      <c r="W1221"/>
      <c r="X1221"/>
      <c r="Y1221"/>
      <c r="Z1221"/>
      <c r="AA1221"/>
      <c r="AB1221"/>
      <c r="AC1221"/>
      <c r="AD1221"/>
      <c r="AE1221"/>
      <c r="AF1221" s="254"/>
      <c r="AG1221" s="253"/>
      <c r="AH1221"/>
      <c r="AL1221"/>
    </row>
    <row r="1222" spans="7:38">
      <c r="G1222"/>
      <c r="J1222"/>
      <c r="Q1222"/>
      <c r="R1222"/>
      <c r="U1222"/>
      <c r="V1222"/>
      <c r="W1222"/>
      <c r="X1222"/>
      <c r="Y1222"/>
      <c r="Z1222"/>
      <c r="AA1222"/>
      <c r="AB1222"/>
      <c r="AC1222"/>
      <c r="AD1222"/>
      <c r="AE1222"/>
      <c r="AF1222" s="254"/>
      <c r="AG1222" s="253"/>
      <c r="AH1222"/>
      <c r="AL1222"/>
    </row>
    <row r="1223" spans="7:38">
      <c r="G1223"/>
      <c r="J1223"/>
      <c r="Q1223"/>
      <c r="R1223"/>
      <c r="U1223"/>
      <c r="V1223"/>
      <c r="W1223"/>
      <c r="X1223"/>
      <c r="Y1223"/>
      <c r="Z1223"/>
      <c r="AA1223"/>
      <c r="AB1223"/>
      <c r="AC1223"/>
      <c r="AD1223"/>
      <c r="AE1223"/>
      <c r="AF1223" s="254"/>
      <c r="AG1223" s="253"/>
      <c r="AH1223"/>
      <c r="AL1223"/>
    </row>
    <row r="1224" spans="7:38">
      <c r="G1224"/>
      <c r="J1224"/>
      <c r="Q1224"/>
      <c r="R1224"/>
      <c r="U1224"/>
      <c r="V1224"/>
      <c r="W1224"/>
      <c r="X1224"/>
      <c r="Y1224"/>
      <c r="Z1224"/>
      <c r="AA1224"/>
      <c r="AB1224"/>
      <c r="AC1224"/>
      <c r="AD1224"/>
      <c r="AE1224"/>
      <c r="AF1224" s="254"/>
      <c r="AG1224" s="253"/>
      <c r="AH1224"/>
      <c r="AL1224"/>
    </row>
    <row r="1225" spans="7:38">
      <c r="G1225"/>
      <c r="J1225"/>
      <c r="Q1225"/>
      <c r="R1225"/>
      <c r="U1225"/>
      <c r="V1225"/>
      <c r="W1225"/>
      <c r="X1225"/>
      <c r="Y1225"/>
      <c r="Z1225"/>
      <c r="AA1225"/>
      <c r="AB1225"/>
      <c r="AC1225"/>
      <c r="AD1225"/>
      <c r="AE1225"/>
      <c r="AF1225" s="254"/>
      <c r="AG1225" s="253"/>
      <c r="AH1225"/>
      <c r="AL1225"/>
    </row>
    <row r="1226" spans="7:38">
      <c r="G1226"/>
      <c r="J1226"/>
      <c r="Q1226"/>
      <c r="R1226"/>
      <c r="U1226"/>
      <c r="V1226"/>
      <c r="W1226"/>
      <c r="X1226"/>
      <c r="Y1226"/>
      <c r="Z1226"/>
      <c r="AA1226"/>
      <c r="AB1226"/>
      <c r="AC1226"/>
      <c r="AD1226"/>
      <c r="AE1226"/>
      <c r="AF1226" s="254"/>
      <c r="AG1226" s="253"/>
      <c r="AH1226"/>
      <c r="AL1226"/>
    </row>
    <row r="1227" spans="7:38">
      <c r="G1227"/>
      <c r="J1227"/>
      <c r="Q1227"/>
      <c r="R1227"/>
      <c r="U1227"/>
      <c r="V1227"/>
      <c r="W1227"/>
      <c r="X1227"/>
      <c r="Y1227"/>
      <c r="Z1227"/>
      <c r="AA1227"/>
      <c r="AB1227"/>
      <c r="AC1227"/>
      <c r="AD1227"/>
      <c r="AE1227"/>
      <c r="AF1227" s="254"/>
      <c r="AG1227" s="253"/>
      <c r="AH1227"/>
      <c r="AL1227"/>
    </row>
    <row r="1228" spans="7:38">
      <c r="G1228"/>
      <c r="J1228"/>
      <c r="Q1228"/>
      <c r="R1228"/>
      <c r="U1228"/>
      <c r="V1228"/>
      <c r="W1228"/>
      <c r="X1228"/>
      <c r="Y1228"/>
      <c r="Z1228"/>
      <c r="AA1228"/>
      <c r="AB1228"/>
      <c r="AC1228"/>
      <c r="AD1228"/>
      <c r="AE1228"/>
      <c r="AF1228" s="254"/>
      <c r="AG1228" s="253"/>
      <c r="AH1228"/>
      <c r="AL1228"/>
    </row>
    <row r="1229" spans="7:38">
      <c r="G1229"/>
      <c r="J1229"/>
      <c r="Q1229"/>
      <c r="R1229"/>
      <c r="U1229"/>
      <c r="V1229"/>
      <c r="W1229"/>
      <c r="X1229"/>
      <c r="Y1229"/>
      <c r="Z1229"/>
      <c r="AA1229"/>
      <c r="AB1229"/>
      <c r="AC1229"/>
      <c r="AD1229"/>
      <c r="AE1229"/>
      <c r="AF1229" s="254"/>
      <c r="AG1229" s="253"/>
      <c r="AH1229"/>
      <c r="AL1229"/>
    </row>
    <row r="1230" spans="7:38">
      <c r="G1230"/>
      <c r="J1230"/>
      <c r="Q1230"/>
      <c r="R1230"/>
      <c r="U1230"/>
      <c r="V1230"/>
      <c r="W1230"/>
      <c r="X1230"/>
      <c r="Y1230"/>
      <c r="Z1230"/>
      <c r="AA1230"/>
      <c r="AB1230"/>
      <c r="AC1230"/>
      <c r="AD1230"/>
      <c r="AE1230"/>
      <c r="AF1230" s="254"/>
      <c r="AG1230" s="253"/>
      <c r="AH1230"/>
      <c r="AL1230"/>
    </row>
    <row r="1231" spans="7:38">
      <c r="G1231"/>
      <c r="J1231"/>
      <c r="Q1231"/>
      <c r="R1231"/>
      <c r="U1231"/>
      <c r="V1231"/>
      <c r="W1231"/>
      <c r="X1231"/>
      <c r="Y1231"/>
      <c r="Z1231"/>
      <c r="AA1231"/>
      <c r="AB1231"/>
      <c r="AC1231"/>
      <c r="AD1231"/>
      <c r="AE1231"/>
      <c r="AF1231" s="254"/>
      <c r="AG1231" s="253"/>
      <c r="AH1231"/>
      <c r="AL1231"/>
    </row>
    <row r="1232" spans="7:38">
      <c r="G1232"/>
      <c r="J1232"/>
      <c r="Q1232"/>
      <c r="R1232"/>
      <c r="U1232"/>
      <c r="V1232"/>
      <c r="W1232"/>
      <c r="X1232"/>
      <c r="Y1232"/>
      <c r="Z1232"/>
      <c r="AA1232"/>
      <c r="AB1232"/>
      <c r="AC1232"/>
      <c r="AD1232"/>
      <c r="AE1232"/>
      <c r="AF1232" s="254"/>
      <c r="AG1232" s="253"/>
      <c r="AH1232"/>
      <c r="AL1232"/>
    </row>
    <row r="1233" spans="7:38">
      <c r="G1233"/>
      <c r="J1233"/>
      <c r="Q1233"/>
      <c r="R1233"/>
      <c r="U1233"/>
      <c r="V1233"/>
      <c r="W1233"/>
      <c r="X1233"/>
      <c r="Y1233"/>
      <c r="Z1233"/>
      <c r="AA1233"/>
      <c r="AB1233"/>
      <c r="AC1233"/>
      <c r="AD1233"/>
      <c r="AE1233"/>
      <c r="AF1233" s="254"/>
      <c r="AG1233" s="253"/>
      <c r="AH1233"/>
      <c r="AL1233"/>
    </row>
    <row r="1234" spans="7:38">
      <c r="G1234"/>
      <c r="J1234"/>
      <c r="Q1234"/>
      <c r="R1234"/>
      <c r="U1234"/>
      <c r="V1234"/>
      <c r="W1234"/>
      <c r="X1234"/>
      <c r="Y1234"/>
      <c r="Z1234"/>
      <c r="AA1234"/>
      <c r="AB1234"/>
      <c r="AC1234"/>
      <c r="AD1234"/>
      <c r="AE1234"/>
      <c r="AF1234" s="254"/>
      <c r="AG1234" s="253"/>
      <c r="AH1234"/>
      <c r="AL1234"/>
    </row>
    <row r="1235" spans="7:38">
      <c r="G1235"/>
      <c r="J1235"/>
      <c r="Q1235"/>
      <c r="R1235"/>
      <c r="U1235"/>
      <c r="V1235"/>
      <c r="W1235"/>
      <c r="X1235"/>
      <c r="Y1235"/>
      <c r="Z1235"/>
      <c r="AA1235"/>
      <c r="AB1235"/>
      <c r="AC1235"/>
      <c r="AD1235"/>
      <c r="AE1235"/>
      <c r="AF1235" s="254"/>
      <c r="AG1235" s="253"/>
      <c r="AH1235"/>
      <c r="AL1235"/>
    </row>
    <row r="1236" spans="7:38">
      <c r="G1236"/>
      <c r="J1236"/>
      <c r="Q1236"/>
      <c r="R1236"/>
      <c r="U1236"/>
      <c r="V1236"/>
      <c r="W1236"/>
      <c r="X1236"/>
      <c r="Y1236"/>
      <c r="Z1236"/>
      <c r="AA1236"/>
      <c r="AB1236"/>
      <c r="AC1236"/>
      <c r="AD1236"/>
      <c r="AE1236"/>
      <c r="AF1236" s="254"/>
      <c r="AG1236" s="253"/>
      <c r="AH1236"/>
      <c r="AL1236"/>
    </row>
    <row r="1237" spans="7:38">
      <c r="G1237"/>
      <c r="J1237"/>
      <c r="Q1237"/>
      <c r="R1237"/>
      <c r="U1237"/>
      <c r="V1237"/>
      <c r="W1237"/>
      <c r="X1237"/>
      <c r="Y1237"/>
      <c r="Z1237"/>
      <c r="AA1237"/>
      <c r="AB1237"/>
      <c r="AC1237"/>
      <c r="AD1237"/>
      <c r="AE1237"/>
      <c r="AF1237" s="254"/>
      <c r="AG1237" s="253"/>
      <c r="AH1237"/>
      <c r="AL1237"/>
    </row>
    <row r="1238" spans="7:38">
      <c r="G1238"/>
      <c r="J1238"/>
      <c r="Q1238"/>
      <c r="R1238"/>
      <c r="U1238"/>
      <c r="V1238"/>
      <c r="W1238"/>
      <c r="X1238"/>
      <c r="Y1238"/>
      <c r="Z1238"/>
      <c r="AA1238"/>
      <c r="AB1238"/>
      <c r="AC1238"/>
      <c r="AD1238"/>
      <c r="AE1238"/>
      <c r="AF1238" s="254"/>
      <c r="AG1238" s="253"/>
      <c r="AH1238"/>
      <c r="AL1238"/>
    </row>
    <row r="1239" spans="7:38">
      <c r="G1239"/>
      <c r="J1239"/>
      <c r="Q1239"/>
      <c r="R1239"/>
      <c r="U1239"/>
      <c r="V1239"/>
      <c r="W1239"/>
      <c r="X1239"/>
      <c r="Y1239"/>
      <c r="Z1239"/>
      <c r="AA1239"/>
      <c r="AB1239"/>
      <c r="AC1239"/>
      <c r="AD1239"/>
      <c r="AE1239"/>
      <c r="AF1239" s="254"/>
      <c r="AG1239" s="253"/>
      <c r="AH1239"/>
      <c r="AL1239"/>
    </row>
    <row r="1240" spans="7:38">
      <c r="G1240"/>
      <c r="J1240"/>
      <c r="Q1240"/>
      <c r="R1240"/>
      <c r="U1240"/>
      <c r="V1240"/>
      <c r="W1240"/>
      <c r="X1240"/>
      <c r="Y1240"/>
      <c r="Z1240"/>
      <c r="AA1240"/>
      <c r="AB1240"/>
      <c r="AC1240"/>
      <c r="AD1240"/>
      <c r="AE1240"/>
      <c r="AF1240" s="254"/>
      <c r="AG1240" s="253"/>
      <c r="AH1240"/>
      <c r="AL1240"/>
    </row>
    <row r="1241" spans="7:38">
      <c r="G1241"/>
      <c r="J1241"/>
      <c r="Q1241"/>
      <c r="R1241"/>
      <c r="U1241"/>
      <c r="V1241"/>
      <c r="W1241"/>
      <c r="X1241"/>
      <c r="Y1241"/>
      <c r="Z1241"/>
      <c r="AA1241"/>
      <c r="AB1241"/>
      <c r="AC1241"/>
      <c r="AD1241"/>
      <c r="AE1241"/>
      <c r="AF1241" s="254"/>
      <c r="AG1241" s="253"/>
      <c r="AH1241"/>
      <c r="AL1241"/>
    </row>
    <row r="1242" spans="7:38">
      <c r="G1242"/>
      <c r="J1242"/>
      <c r="Q1242"/>
      <c r="R1242"/>
      <c r="U1242"/>
      <c r="V1242"/>
      <c r="W1242"/>
      <c r="X1242"/>
      <c r="Y1242"/>
      <c r="Z1242"/>
      <c r="AA1242"/>
      <c r="AB1242"/>
      <c r="AC1242"/>
      <c r="AD1242"/>
      <c r="AE1242"/>
      <c r="AF1242" s="254"/>
      <c r="AG1242" s="253"/>
      <c r="AH1242"/>
      <c r="AL1242"/>
    </row>
    <row r="1243" spans="7:38">
      <c r="G1243"/>
      <c r="J1243"/>
      <c r="Q1243"/>
      <c r="R1243"/>
      <c r="U1243"/>
      <c r="V1243"/>
      <c r="W1243"/>
      <c r="X1243"/>
      <c r="Y1243"/>
      <c r="Z1243"/>
      <c r="AA1243"/>
      <c r="AB1243"/>
      <c r="AC1243"/>
      <c r="AD1243"/>
      <c r="AE1243"/>
      <c r="AF1243" s="254"/>
      <c r="AG1243" s="253"/>
      <c r="AH1243"/>
      <c r="AL1243"/>
    </row>
    <row r="1244" spans="7:38">
      <c r="G1244"/>
      <c r="J1244"/>
      <c r="Q1244"/>
      <c r="R1244"/>
      <c r="U1244"/>
      <c r="V1244"/>
      <c r="W1244"/>
      <c r="X1244"/>
      <c r="Y1244"/>
      <c r="Z1244"/>
      <c r="AA1244"/>
      <c r="AB1244"/>
      <c r="AC1244"/>
      <c r="AD1244"/>
      <c r="AE1244"/>
      <c r="AF1244" s="254"/>
      <c r="AG1244" s="253"/>
      <c r="AH1244"/>
      <c r="AL1244"/>
    </row>
    <row r="1245" spans="7:38">
      <c r="G1245"/>
      <c r="J1245"/>
      <c r="Q1245"/>
      <c r="R1245"/>
      <c r="U1245"/>
      <c r="V1245"/>
      <c r="W1245"/>
      <c r="X1245"/>
      <c r="Y1245"/>
      <c r="Z1245"/>
      <c r="AA1245"/>
      <c r="AB1245"/>
      <c r="AC1245"/>
      <c r="AD1245"/>
      <c r="AE1245"/>
      <c r="AF1245" s="254"/>
      <c r="AG1245" s="253"/>
      <c r="AH1245"/>
      <c r="AL1245"/>
    </row>
    <row r="1246" spans="7:38">
      <c r="G1246"/>
      <c r="J1246"/>
      <c r="Q1246"/>
      <c r="R1246"/>
      <c r="U1246"/>
      <c r="V1246"/>
      <c r="W1246"/>
      <c r="X1246"/>
      <c r="Y1246"/>
      <c r="Z1246"/>
      <c r="AA1246"/>
      <c r="AB1246"/>
      <c r="AC1246"/>
      <c r="AD1246"/>
      <c r="AE1246"/>
      <c r="AF1246" s="254"/>
      <c r="AG1246" s="253"/>
      <c r="AH1246"/>
      <c r="AL1246"/>
    </row>
    <row r="1247" spans="7:38">
      <c r="G1247"/>
      <c r="J1247"/>
      <c r="Q1247"/>
      <c r="R1247"/>
      <c r="U1247"/>
      <c r="V1247"/>
      <c r="W1247"/>
      <c r="X1247"/>
      <c r="Y1247"/>
      <c r="Z1247"/>
      <c r="AA1247"/>
      <c r="AB1247"/>
      <c r="AC1247"/>
      <c r="AD1247"/>
      <c r="AE1247"/>
      <c r="AF1247" s="254"/>
      <c r="AG1247" s="253"/>
      <c r="AH1247"/>
      <c r="AL1247"/>
    </row>
    <row r="1248" spans="7:38">
      <c r="G1248"/>
      <c r="J1248"/>
      <c r="Q1248"/>
      <c r="R1248"/>
      <c r="U1248"/>
      <c r="V1248"/>
      <c r="W1248"/>
      <c r="X1248"/>
      <c r="Y1248"/>
      <c r="Z1248"/>
      <c r="AA1248"/>
      <c r="AB1248"/>
      <c r="AC1248"/>
      <c r="AD1248"/>
      <c r="AE1248"/>
      <c r="AF1248" s="254"/>
      <c r="AG1248" s="253"/>
      <c r="AH1248"/>
      <c r="AL1248"/>
    </row>
    <row r="1249" spans="7:38">
      <c r="G1249"/>
      <c r="J1249"/>
      <c r="Q1249"/>
      <c r="R1249"/>
      <c r="U1249"/>
      <c r="V1249"/>
      <c r="W1249"/>
      <c r="X1249"/>
      <c r="Y1249"/>
      <c r="Z1249"/>
      <c r="AA1249"/>
      <c r="AB1249"/>
      <c r="AC1249"/>
      <c r="AD1249"/>
      <c r="AE1249"/>
      <c r="AF1249" s="254"/>
      <c r="AG1249" s="253"/>
      <c r="AH1249"/>
      <c r="AL1249"/>
    </row>
    <row r="1250" spans="7:38">
      <c r="G1250"/>
      <c r="J1250"/>
      <c r="Q1250"/>
      <c r="R1250"/>
      <c r="U1250"/>
      <c r="V1250"/>
      <c r="W1250"/>
      <c r="X1250"/>
      <c r="Y1250"/>
      <c r="Z1250"/>
      <c r="AA1250"/>
      <c r="AB1250"/>
      <c r="AC1250"/>
      <c r="AD1250"/>
      <c r="AE1250"/>
      <c r="AF1250" s="254"/>
      <c r="AG1250" s="253"/>
      <c r="AH1250"/>
      <c r="AL1250"/>
    </row>
    <row r="1251" spans="7:38">
      <c r="G1251"/>
      <c r="J1251"/>
      <c r="Q1251"/>
      <c r="R1251"/>
      <c r="U1251"/>
      <c r="V1251"/>
      <c r="W1251"/>
      <c r="X1251"/>
      <c r="Y1251"/>
      <c r="Z1251"/>
      <c r="AA1251"/>
      <c r="AB1251"/>
      <c r="AC1251"/>
      <c r="AD1251"/>
      <c r="AE1251"/>
      <c r="AF1251" s="254"/>
      <c r="AG1251" s="253"/>
      <c r="AH1251"/>
      <c r="AL1251"/>
    </row>
    <row r="1252" spans="7:38">
      <c r="G1252"/>
      <c r="J1252"/>
      <c r="Q1252"/>
      <c r="R1252"/>
      <c r="U1252"/>
      <c r="V1252"/>
      <c r="W1252"/>
      <c r="X1252"/>
      <c r="Y1252"/>
      <c r="Z1252"/>
      <c r="AA1252"/>
      <c r="AB1252"/>
      <c r="AC1252"/>
      <c r="AD1252"/>
      <c r="AE1252"/>
      <c r="AF1252" s="254"/>
      <c r="AG1252" s="253"/>
      <c r="AH1252"/>
      <c r="AL1252"/>
    </row>
    <row r="1253" spans="7:38">
      <c r="G1253"/>
      <c r="J1253"/>
      <c r="Q1253"/>
      <c r="R1253"/>
      <c r="U1253"/>
      <c r="V1253"/>
      <c r="W1253"/>
      <c r="X1253"/>
      <c r="Y1253"/>
      <c r="Z1253"/>
      <c r="AA1253"/>
      <c r="AB1253"/>
      <c r="AC1253"/>
      <c r="AD1253"/>
      <c r="AE1253"/>
      <c r="AF1253" s="254"/>
      <c r="AG1253" s="253"/>
      <c r="AH1253"/>
      <c r="AL1253"/>
    </row>
    <row r="1254" spans="7:38">
      <c r="G1254"/>
      <c r="J1254"/>
      <c r="Q1254"/>
      <c r="R1254"/>
      <c r="U1254"/>
      <c r="V1254"/>
      <c r="W1254"/>
      <c r="X1254"/>
      <c r="Y1254"/>
      <c r="Z1254"/>
      <c r="AA1254"/>
      <c r="AB1254"/>
      <c r="AC1254"/>
      <c r="AD1254"/>
      <c r="AE1254"/>
      <c r="AF1254" s="254"/>
      <c r="AG1254" s="253"/>
      <c r="AH1254"/>
      <c r="AL1254"/>
    </row>
    <row r="1255" spans="7:38">
      <c r="G1255"/>
      <c r="J1255"/>
      <c r="Q1255"/>
      <c r="R1255"/>
      <c r="U1255"/>
      <c r="V1255"/>
      <c r="W1255"/>
      <c r="X1255"/>
      <c r="Y1255"/>
      <c r="Z1255"/>
      <c r="AA1255"/>
      <c r="AB1255"/>
      <c r="AC1255"/>
      <c r="AD1255"/>
      <c r="AE1255"/>
      <c r="AF1255" s="254"/>
      <c r="AG1255" s="253"/>
      <c r="AH1255"/>
      <c r="AL1255"/>
    </row>
    <row r="1256" spans="7:38">
      <c r="G1256"/>
      <c r="J1256"/>
      <c r="Q1256"/>
      <c r="R1256"/>
      <c r="U1256"/>
      <c r="V1256"/>
      <c r="W1256"/>
      <c r="X1256"/>
      <c r="Y1256"/>
      <c r="Z1256"/>
      <c r="AA1256"/>
      <c r="AB1256"/>
      <c r="AC1256"/>
      <c r="AD1256"/>
      <c r="AE1256"/>
      <c r="AF1256" s="254"/>
      <c r="AG1256" s="253"/>
      <c r="AH1256"/>
      <c r="AL1256"/>
    </row>
    <row r="1257" spans="7:38">
      <c r="G1257"/>
      <c r="J1257"/>
      <c r="Q1257"/>
      <c r="R1257"/>
      <c r="U1257"/>
      <c r="V1257"/>
      <c r="W1257"/>
      <c r="X1257"/>
      <c r="Y1257"/>
      <c r="Z1257"/>
      <c r="AA1257"/>
      <c r="AB1257"/>
      <c r="AC1257"/>
      <c r="AD1257"/>
      <c r="AE1257"/>
      <c r="AF1257" s="254"/>
      <c r="AG1257" s="253"/>
      <c r="AH1257"/>
      <c r="AL1257"/>
    </row>
    <row r="1258" spans="7:38">
      <c r="G1258"/>
      <c r="J1258"/>
      <c r="Q1258"/>
      <c r="R1258"/>
      <c r="U1258"/>
      <c r="V1258"/>
      <c r="W1258"/>
      <c r="X1258"/>
      <c r="Y1258"/>
      <c r="Z1258"/>
      <c r="AA1258"/>
      <c r="AB1258"/>
      <c r="AC1258"/>
      <c r="AD1258"/>
      <c r="AE1258"/>
      <c r="AF1258" s="254"/>
      <c r="AG1258" s="253"/>
      <c r="AH1258"/>
      <c r="AL1258"/>
    </row>
    <row r="1259" spans="7:38">
      <c r="G1259"/>
      <c r="J1259"/>
      <c r="Q1259"/>
      <c r="R1259"/>
      <c r="U1259"/>
      <c r="V1259"/>
      <c r="W1259"/>
      <c r="X1259"/>
      <c r="Y1259"/>
      <c r="Z1259"/>
      <c r="AA1259"/>
      <c r="AB1259"/>
      <c r="AC1259"/>
      <c r="AD1259"/>
      <c r="AE1259"/>
      <c r="AF1259" s="254"/>
      <c r="AG1259" s="253"/>
      <c r="AH1259"/>
      <c r="AL1259"/>
    </row>
    <row r="1260" spans="7:38">
      <c r="G1260"/>
      <c r="J1260"/>
      <c r="Q1260"/>
      <c r="R1260"/>
      <c r="U1260"/>
      <c r="V1260"/>
      <c r="W1260"/>
      <c r="X1260"/>
      <c r="Y1260"/>
      <c r="Z1260"/>
      <c r="AA1260"/>
      <c r="AB1260"/>
      <c r="AC1260"/>
      <c r="AD1260"/>
      <c r="AE1260"/>
      <c r="AF1260" s="254"/>
      <c r="AG1260" s="253"/>
      <c r="AH1260"/>
      <c r="AL1260"/>
    </row>
    <row r="1261" spans="7:38">
      <c r="G1261"/>
      <c r="J1261"/>
      <c r="Q1261"/>
      <c r="R1261"/>
      <c r="U1261"/>
      <c r="V1261"/>
      <c r="W1261"/>
      <c r="X1261"/>
      <c r="Y1261"/>
      <c r="Z1261"/>
      <c r="AA1261"/>
      <c r="AB1261"/>
      <c r="AC1261"/>
      <c r="AD1261"/>
      <c r="AE1261"/>
      <c r="AF1261" s="254"/>
      <c r="AG1261" s="253"/>
      <c r="AH1261"/>
      <c r="AL1261"/>
    </row>
    <row r="1262" spans="7:38">
      <c r="G1262"/>
      <c r="J1262"/>
      <c r="Q1262"/>
      <c r="R1262"/>
      <c r="U1262"/>
      <c r="V1262"/>
      <c r="W1262"/>
      <c r="X1262"/>
      <c r="Y1262"/>
      <c r="Z1262"/>
      <c r="AA1262"/>
      <c r="AB1262"/>
      <c r="AC1262"/>
      <c r="AD1262"/>
      <c r="AE1262"/>
      <c r="AF1262" s="254"/>
      <c r="AG1262" s="253"/>
      <c r="AH1262"/>
      <c r="AL1262"/>
    </row>
    <row r="1263" spans="7:38">
      <c r="G1263"/>
      <c r="J1263"/>
      <c r="Q1263"/>
      <c r="R1263"/>
      <c r="U1263"/>
      <c r="V1263"/>
      <c r="W1263"/>
      <c r="X1263"/>
      <c r="Y1263"/>
      <c r="Z1263"/>
      <c r="AA1263"/>
      <c r="AB1263"/>
      <c r="AC1263"/>
      <c r="AD1263"/>
      <c r="AE1263"/>
      <c r="AF1263" s="254"/>
      <c r="AG1263" s="253"/>
      <c r="AH1263"/>
      <c r="AL1263"/>
    </row>
    <row r="1264" spans="7:38">
      <c r="G1264"/>
      <c r="J1264"/>
      <c r="Q1264"/>
      <c r="R1264"/>
      <c r="U1264"/>
      <c r="V1264"/>
      <c r="W1264"/>
      <c r="X1264"/>
      <c r="Y1264"/>
      <c r="Z1264"/>
      <c r="AA1264"/>
      <c r="AB1264"/>
      <c r="AC1264"/>
      <c r="AD1264"/>
      <c r="AE1264"/>
      <c r="AF1264" s="254"/>
      <c r="AG1264" s="253"/>
      <c r="AH1264"/>
      <c r="AL1264"/>
    </row>
    <row r="1265" spans="7:38">
      <c r="G1265"/>
      <c r="J1265"/>
      <c r="Q1265"/>
      <c r="R1265"/>
      <c r="U1265"/>
      <c r="V1265"/>
      <c r="W1265"/>
      <c r="X1265"/>
      <c r="Y1265"/>
      <c r="Z1265"/>
      <c r="AA1265"/>
      <c r="AB1265"/>
      <c r="AC1265"/>
      <c r="AD1265"/>
      <c r="AE1265"/>
      <c r="AF1265" s="254"/>
      <c r="AG1265" s="253"/>
      <c r="AH1265"/>
      <c r="AL1265"/>
    </row>
    <row r="1266" spans="7:38">
      <c r="G1266"/>
      <c r="J1266"/>
      <c r="Q1266"/>
      <c r="R1266"/>
      <c r="U1266"/>
      <c r="V1266"/>
      <c r="W1266"/>
      <c r="X1266"/>
      <c r="Y1266"/>
      <c r="Z1266"/>
      <c r="AA1266"/>
      <c r="AB1266"/>
      <c r="AC1266"/>
      <c r="AD1266"/>
      <c r="AE1266"/>
      <c r="AF1266" s="254"/>
      <c r="AG1266" s="253"/>
      <c r="AH1266"/>
      <c r="AL1266"/>
    </row>
    <row r="1267" spans="7:38">
      <c r="G1267"/>
      <c r="J1267"/>
      <c r="Q1267"/>
      <c r="R1267"/>
      <c r="U1267"/>
      <c r="V1267"/>
      <c r="W1267"/>
      <c r="X1267"/>
      <c r="Y1267"/>
      <c r="Z1267"/>
      <c r="AA1267"/>
      <c r="AB1267"/>
      <c r="AC1267"/>
      <c r="AD1267"/>
      <c r="AE1267"/>
      <c r="AF1267" s="254"/>
      <c r="AG1267" s="253"/>
      <c r="AH1267"/>
      <c r="AL1267"/>
    </row>
    <row r="1268" spans="7:38">
      <c r="G1268"/>
      <c r="J1268"/>
      <c r="Q1268"/>
      <c r="R1268"/>
      <c r="U1268"/>
      <c r="V1268"/>
      <c r="W1268"/>
      <c r="X1268"/>
      <c r="Y1268"/>
      <c r="Z1268"/>
      <c r="AA1268"/>
      <c r="AB1268"/>
      <c r="AC1268"/>
      <c r="AD1268"/>
      <c r="AE1268"/>
      <c r="AF1268" s="254"/>
      <c r="AG1268" s="253"/>
      <c r="AH1268"/>
      <c r="AL1268"/>
    </row>
    <row r="1269" spans="7:38">
      <c r="G1269"/>
      <c r="J1269"/>
      <c r="Q1269"/>
      <c r="R1269"/>
      <c r="U1269"/>
      <c r="V1269"/>
      <c r="W1269"/>
      <c r="X1269"/>
      <c r="Y1269"/>
      <c r="Z1269"/>
      <c r="AA1269"/>
      <c r="AB1269"/>
      <c r="AC1269"/>
      <c r="AD1269"/>
      <c r="AE1269"/>
      <c r="AF1269" s="254"/>
      <c r="AG1269" s="253"/>
      <c r="AH1269"/>
      <c r="AL1269"/>
    </row>
    <row r="1270" spans="7:38">
      <c r="G1270"/>
      <c r="J1270"/>
      <c r="Q1270"/>
      <c r="R1270"/>
      <c r="U1270"/>
      <c r="V1270"/>
      <c r="W1270"/>
      <c r="X1270"/>
      <c r="Y1270"/>
      <c r="Z1270"/>
      <c r="AA1270"/>
      <c r="AB1270"/>
      <c r="AC1270"/>
      <c r="AD1270"/>
      <c r="AE1270"/>
      <c r="AF1270" s="254"/>
      <c r="AG1270" s="253"/>
      <c r="AH1270"/>
      <c r="AL1270"/>
    </row>
    <row r="1271" spans="7:38">
      <c r="G1271"/>
      <c r="J1271"/>
      <c r="Q1271"/>
      <c r="R1271"/>
      <c r="U1271"/>
      <c r="V1271"/>
      <c r="W1271"/>
      <c r="X1271"/>
      <c r="Y1271"/>
      <c r="Z1271"/>
      <c r="AA1271"/>
      <c r="AB1271"/>
      <c r="AC1271"/>
      <c r="AD1271"/>
      <c r="AE1271"/>
      <c r="AF1271" s="254"/>
      <c r="AG1271" s="253"/>
      <c r="AH1271"/>
      <c r="AL1271"/>
    </row>
    <row r="1272" spans="7:38">
      <c r="G1272"/>
      <c r="J1272"/>
      <c r="Q1272"/>
      <c r="R1272"/>
      <c r="U1272"/>
      <c r="V1272"/>
      <c r="W1272"/>
      <c r="X1272"/>
      <c r="Y1272"/>
      <c r="Z1272"/>
      <c r="AA1272"/>
      <c r="AB1272"/>
      <c r="AC1272"/>
      <c r="AD1272"/>
      <c r="AE1272"/>
      <c r="AF1272" s="254"/>
      <c r="AG1272" s="253"/>
      <c r="AH1272"/>
      <c r="AL1272"/>
    </row>
    <row r="1273" spans="7:38">
      <c r="G1273"/>
      <c r="J1273"/>
      <c r="Q1273"/>
      <c r="R1273"/>
      <c r="U1273"/>
      <c r="V1273"/>
      <c r="W1273"/>
      <c r="X1273"/>
      <c r="Y1273"/>
      <c r="Z1273"/>
      <c r="AA1273"/>
      <c r="AB1273"/>
      <c r="AC1273"/>
      <c r="AD1273"/>
      <c r="AE1273"/>
      <c r="AF1273" s="254"/>
      <c r="AG1273" s="253"/>
      <c r="AH1273"/>
      <c r="AL1273"/>
    </row>
    <row r="1274" spans="7:38">
      <c r="G1274"/>
      <c r="J1274"/>
      <c r="Q1274"/>
      <c r="R1274"/>
      <c r="U1274"/>
      <c r="V1274"/>
      <c r="W1274"/>
      <c r="X1274"/>
      <c r="Y1274"/>
      <c r="Z1274"/>
      <c r="AA1274"/>
      <c r="AB1274"/>
      <c r="AC1274"/>
      <c r="AD1274"/>
      <c r="AE1274"/>
      <c r="AF1274" s="254"/>
      <c r="AG1274" s="253"/>
      <c r="AH1274"/>
      <c r="AL1274"/>
    </row>
    <row r="1275" spans="7:38">
      <c r="G1275"/>
      <c r="J1275"/>
      <c r="Q1275"/>
      <c r="R1275"/>
      <c r="U1275"/>
      <c r="V1275"/>
      <c r="W1275"/>
      <c r="X1275"/>
      <c r="Y1275"/>
      <c r="Z1275"/>
      <c r="AA1275"/>
      <c r="AB1275"/>
      <c r="AC1275"/>
      <c r="AD1275"/>
      <c r="AE1275"/>
      <c r="AF1275" s="254"/>
      <c r="AG1275" s="253"/>
      <c r="AH1275"/>
      <c r="AL1275"/>
    </row>
    <row r="1276" spans="7:38">
      <c r="G1276"/>
      <c r="J1276"/>
      <c r="Q1276"/>
      <c r="R1276"/>
      <c r="U1276"/>
      <c r="V1276"/>
      <c r="W1276"/>
      <c r="X1276"/>
      <c r="Y1276"/>
      <c r="Z1276"/>
      <c r="AA1276"/>
      <c r="AB1276"/>
      <c r="AC1276"/>
      <c r="AD1276"/>
      <c r="AE1276"/>
      <c r="AF1276" s="254"/>
      <c r="AG1276" s="253"/>
      <c r="AH1276"/>
      <c r="AL1276"/>
    </row>
    <row r="1277" spans="7:38">
      <c r="G1277"/>
      <c r="J1277"/>
      <c r="Q1277"/>
      <c r="R1277"/>
      <c r="U1277"/>
      <c r="V1277"/>
      <c r="W1277"/>
      <c r="X1277"/>
      <c r="Y1277"/>
      <c r="Z1277"/>
      <c r="AA1277"/>
      <c r="AB1277"/>
      <c r="AC1277"/>
      <c r="AD1277"/>
      <c r="AE1277"/>
      <c r="AF1277" s="254"/>
      <c r="AG1277" s="253"/>
      <c r="AH1277"/>
      <c r="AL1277"/>
    </row>
    <row r="1278" spans="7:38">
      <c r="G1278"/>
      <c r="J1278"/>
      <c r="Q1278"/>
      <c r="R1278"/>
      <c r="U1278"/>
      <c r="V1278"/>
      <c r="W1278"/>
      <c r="X1278"/>
      <c r="Y1278"/>
      <c r="Z1278"/>
      <c r="AA1278"/>
      <c r="AB1278"/>
      <c r="AC1278"/>
      <c r="AD1278"/>
      <c r="AE1278"/>
      <c r="AF1278" s="254"/>
      <c r="AG1278" s="253"/>
      <c r="AH1278"/>
      <c r="AL1278"/>
    </row>
    <row r="1279" spans="7:38">
      <c r="G1279"/>
      <c r="J1279"/>
      <c r="Q1279"/>
      <c r="R1279"/>
      <c r="U1279"/>
      <c r="V1279"/>
      <c r="W1279"/>
      <c r="X1279"/>
      <c r="Y1279"/>
      <c r="Z1279"/>
      <c r="AA1279"/>
      <c r="AB1279"/>
      <c r="AC1279"/>
      <c r="AD1279"/>
      <c r="AE1279"/>
      <c r="AF1279" s="254"/>
      <c r="AG1279" s="253"/>
      <c r="AH1279"/>
      <c r="AL1279"/>
    </row>
    <row r="1280" spans="7:38">
      <c r="G1280"/>
      <c r="J1280"/>
      <c r="Q1280"/>
      <c r="R1280"/>
      <c r="U1280"/>
      <c r="V1280"/>
      <c r="W1280"/>
      <c r="X1280"/>
      <c r="Y1280"/>
      <c r="Z1280"/>
      <c r="AA1280"/>
      <c r="AB1280"/>
      <c r="AC1280"/>
      <c r="AD1280"/>
      <c r="AE1280"/>
      <c r="AF1280" s="254"/>
      <c r="AG1280" s="253"/>
      <c r="AH1280"/>
      <c r="AL1280"/>
    </row>
    <row r="1281" spans="7:38">
      <c r="G1281"/>
      <c r="J1281"/>
      <c r="Q1281"/>
      <c r="R1281"/>
      <c r="U1281"/>
      <c r="V1281"/>
      <c r="W1281"/>
      <c r="X1281"/>
      <c r="Y1281"/>
      <c r="Z1281"/>
      <c r="AA1281"/>
      <c r="AB1281"/>
      <c r="AC1281"/>
      <c r="AD1281"/>
      <c r="AE1281"/>
      <c r="AF1281" s="254"/>
      <c r="AG1281" s="253"/>
      <c r="AH1281"/>
      <c r="AL1281"/>
    </row>
    <row r="1282" spans="7:38">
      <c r="G1282"/>
      <c r="J1282"/>
      <c r="Q1282"/>
      <c r="R1282"/>
      <c r="U1282"/>
      <c r="V1282"/>
      <c r="W1282"/>
      <c r="X1282"/>
      <c r="Y1282"/>
      <c r="Z1282"/>
      <c r="AA1282"/>
      <c r="AB1282"/>
      <c r="AC1282"/>
      <c r="AD1282"/>
      <c r="AE1282"/>
      <c r="AF1282" s="254"/>
      <c r="AG1282" s="253"/>
      <c r="AH1282"/>
      <c r="AL1282"/>
    </row>
    <row r="1283" spans="7:38">
      <c r="G1283"/>
      <c r="J1283"/>
      <c r="Q1283"/>
      <c r="R1283"/>
      <c r="U1283"/>
      <c r="V1283"/>
      <c r="W1283"/>
      <c r="X1283"/>
      <c r="Y1283"/>
      <c r="Z1283"/>
      <c r="AA1283"/>
      <c r="AB1283"/>
      <c r="AC1283"/>
      <c r="AD1283"/>
      <c r="AE1283"/>
      <c r="AF1283" s="254"/>
      <c r="AG1283" s="253"/>
      <c r="AH1283"/>
      <c r="AL1283"/>
    </row>
    <row r="1284" spans="7:38">
      <c r="G1284"/>
      <c r="J1284"/>
      <c r="Q1284"/>
      <c r="R1284"/>
      <c r="U1284"/>
      <c r="V1284"/>
      <c r="W1284"/>
      <c r="X1284"/>
      <c r="Y1284"/>
      <c r="Z1284"/>
      <c r="AA1284"/>
      <c r="AB1284"/>
      <c r="AC1284"/>
      <c r="AD1284"/>
      <c r="AE1284"/>
      <c r="AF1284" s="254"/>
      <c r="AG1284" s="253"/>
      <c r="AH1284"/>
      <c r="AL1284"/>
    </row>
    <row r="1285" spans="7:38">
      <c r="G1285"/>
      <c r="J1285"/>
      <c r="Q1285"/>
      <c r="R1285"/>
      <c r="U1285"/>
      <c r="V1285"/>
      <c r="W1285"/>
      <c r="X1285"/>
      <c r="Y1285"/>
      <c r="Z1285"/>
      <c r="AA1285"/>
      <c r="AB1285"/>
      <c r="AC1285"/>
      <c r="AD1285"/>
      <c r="AE1285"/>
      <c r="AF1285" s="254"/>
      <c r="AG1285" s="253"/>
      <c r="AH1285"/>
      <c r="AL1285"/>
    </row>
    <row r="1286" spans="7:38">
      <c r="G1286"/>
      <c r="J1286"/>
      <c r="Q1286"/>
      <c r="R1286"/>
      <c r="U1286"/>
      <c r="V1286"/>
      <c r="W1286"/>
      <c r="X1286"/>
      <c r="Y1286"/>
      <c r="Z1286"/>
      <c r="AA1286"/>
      <c r="AB1286"/>
      <c r="AC1286"/>
      <c r="AD1286"/>
      <c r="AE1286"/>
      <c r="AF1286" s="254"/>
      <c r="AG1286" s="253"/>
      <c r="AH1286"/>
      <c r="AL1286"/>
    </row>
    <row r="1287" spans="7:38">
      <c r="G1287"/>
      <c r="J1287"/>
      <c r="Q1287"/>
      <c r="R1287"/>
      <c r="U1287"/>
      <c r="V1287"/>
      <c r="W1287"/>
      <c r="X1287"/>
      <c r="Y1287"/>
      <c r="Z1287"/>
      <c r="AA1287"/>
      <c r="AB1287"/>
      <c r="AC1287"/>
      <c r="AD1287"/>
      <c r="AE1287"/>
      <c r="AF1287" s="254"/>
      <c r="AG1287" s="253"/>
      <c r="AH1287"/>
      <c r="AL1287"/>
    </row>
    <row r="1288" spans="7:38">
      <c r="G1288"/>
      <c r="J1288"/>
      <c r="Q1288"/>
      <c r="R1288"/>
      <c r="U1288"/>
      <c r="V1288"/>
      <c r="W1288"/>
      <c r="X1288"/>
      <c r="Y1288"/>
      <c r="Z1288"/>
      <c r="AA1288"/>
      <c r="AB1288"/>
      <c r="AC1288"/>
      <c r="AD1288"/>
      <c r="AE1288"/>
      <c r="AF1288" s="254"/>
      <c r="AG1288" s="253"/>
      <c r="AH1288"/>
      <c r="AL1288"/>
    </row>
    <row r="1289" spans="7:38">
      <c r="G1289"/>
      <c r="J1289"/>
      <c r="Q1289"/>
      <c r="R1289"/>
      <c r="U1289"/>
      <c r="V1289"/>
      <c r="W1289"/>
      <c r="X1289"/>
      <c r="Y1289"/>
      <c r="Z1289"/>
      <c r="AA1289"/>
      <c r="AB1289"/>
      <c r="AC1289"/>
      <c r="AD1289"/>
      <c r="AE1289"/>
      <c r="AF1289" s="254"/>
      <c r="AG1289" s="253"/>
      <c r="AH1289"/>
      <c r="AL1289"/>
    </row>
    <row r="1290" spans="7:38">
      <c r="G1290"/>
      <c r="J1290"/>
      <c r="Q1290"/>
      <c r="R1290"/>
      <c r="U1290"/>
      <c r="V1290"/>
      <c r="W1290"/>
      <c r="X1290"/>
      <c r="Y1290"/>
      <c r="Z1290"/>
      <c r="AA1290"/>
      <c r="AB1290"/>
      <c r="AC1290"/>
      <c r="AD1290"/>
      <c r="AE1290"/>
      <c r="AF1290" s="254"/>
      <c r="AG1290" s="253"/>
      <c r="AH1290"/>
      <c r="AL1290"/>
    </row>
    <row r="1291" spans="7:38">
      <c r="G1291"/>
      <c r="J1291"/>
      <c r="Q1291"/>
      <c r="R1291"/>
      <c r="U1291"/>
      <c r="V1291"/>
      <c r="W1291"/>
      <c r="X1291"/>
      <c r="Y1291"/>
      <c r="Z1291"/>
      <c r="AA1291"/>
      <c r="AB1291"/>
      <c r="AC1291"/>
      <c r="AD1291"/>
      <c r="AE1291"/>
      <c r="AF1291" s="254"/>
      <c r="AG1291" s="253"/>
      <c r="AH1291"/>
      <c r="AL1291"/>
    </row>
    <row r="1292" spans="7:38">
      <c r="G1292"/>
      <c r="J1292"/>
      <c r="Q1292"/>
      <c r="R1292"/>
      <c r="U1292"/>
      <c r="V1292"/>
      <c r="W1292"/>
      <c r="X1292"/>
      <c r="Y1292"/>
      <c r="Z1292"/>
      <c r="AA1292"/>
      <c r="AB1292"/>
      <c r="AC1292"/>
      <c r="AD1292"/>
      <c r="AE1292"/>
      <c r="AF1292" s="254"/>
      <c r="AG1292" s="253"/>
      <c r="AH1292"/>
      <c r="AL1292"/>
    </row>
    <row r="1293" spans="7:38">
      <c r="G1293"/>
      <c r="J1293"/>
      <c r="Q1293"/>
      <c r="R1293"/>
      <c r="U1293"/>
      <c r="V1293"/>
      <c r="W1293"/>
      <c r="X1293"/>
      <c r="Y1293"/>
      <c r="Z1293"/>
      <c r="AA1293"/>
      <c r="AB1293"/>
      <c r="AC1293"/>
      <c r="AD1293"/>
      <c r="AE1293"/>
      <c r="AF1293" s="254"/>
      <c r="AG1293" s="253"/>
      <c r="AH1293"/>
      <c r="AL1293"/>
    </row>
    <row r="1294" spans="7:38">
      <c r="G1294"/>
      <c r="J1294"/>
      <c r="Q1294"/>
      <c r="R1294"/>
      <c r="U1294"/>
      <c r="V1294"/>
      <c r="W1294"/>
      <c r="X1294"/>
      <c r="Y1294"/>
      <c r="Z1294"/>
      <c r="AA1294"/>
      <c r="AB1294"/>
      <c r="AC1294"/>
      <c r="AD1294"/>
      <c r="AE1294"/>
      <c r="AF1294" s="254"/>
      <c r="AG1294" s="253"/>
      <c r="AH1294"/>
      <c r="AL1294"/>
    </row>
    <row r="1295" spans="7:38">
      <c r="G1295"/>
      <c r="J1295"/>
      <c r="Q1295"/>
      <c r="R1295"/>
      <c r="U1295"/>
      <c r="V1295"/>
      <c r="W1295"/>
      <c r="X1295"/>
      <c r="Y1295"/>
      <c r="Z1295"/>
      <c r="AA1295"/>
      <c r="AB1295"/>
      <c r="AC1295"/>
      <c r="AD1295"/>
      <c r="AE1295"/>
      <c r="AF1295" s="254"/>
      <c r="AG1295" s="253"/>
      <c r="AH1295"/>
      <c r="AL1295"/>
    </row>
    <row r="1296" spans="7:38">
      <c r="G1296"/>
      <c r="J1296"/>
      <c r="Q1296"/>
      <c r="R1296"/>
      <c r="U1296"/>
      <c r="V1296"/>
      <c r="W1296"/>
      <c r="X1296"/>
      <c r="Y1296"/>
      <c r="Z1296"/>
      <c r="AA1296"/>
      <c r="AB1296"/>
      <c r="AC1296"/>
      <c r="AD1296"/>
      <c r="AE1296"/>
      <c r="AF1296" s="254"/>
      <c r="AG1296" s="253"/>
      <c r="AH1296"/>
      <c r="AL1296"/>
    </row>
    <row r="1297" spans="7:38">
      <c r="G1297"/>
      <c r="J1297"/>
      <c r="Q1297"/>
      <c r="R1297"/>
      <c r="U1297"/>
      <c r="V1297"/>
      <c r="W1297"/>
      <c r="X1297"/>
      <c r="Y1297"/>
      <c r="Z1297"/>
      <c r="AA1297"/>
      <c r="AB1297"/>
      <c r="AC1297"/>
      <c r="AD1297"/>
      <c r="AE1297"/>
      <c r="AF1297" s="254"/>
      <c r="AG1297" s="253"/>
      <c r="AH1297"/>
      <c r="AL1297"/>
    </row>
    <row r="1298" spans="7:38">
      <c r="G1298"/>
      <c r="J1298"/>
      <c r="Q1298"/>
      <c r="R1298"/>
      <c r="U1298"/>
      <c r="V1298"/>
      <c r="W1298"/>
      <c r="X1298"/>
      <c r="Y1298"/>
      <c r="Z1298"/>
      <c r="AA1298"/>
      <c r="AB1298"/>
      <c r="AC1298"/>
      <c r="AD1298"/>
      <c r="AE1298"/>
      <c r="AF1298" s="254"/>
      <c r="AG1298" s="253"/>
      <c r="AH1298"/>
      <c r="AL1298"/>
    </row>
    <row r="1299" spans="7:38">
      <c r="G1299"/>
      <c r="J1299"/>
      <c r="Q1299"/>
      <c r="R1299"/>
      <c r="U1299"/>
      <c r="V1299"/>
      <c r="W1299"/>
      <c r="X1299"/>
      <c r="Y1299"/>
      <c r="Z1299"/>
      <c r="AA1299"/>
      <c r="AB1299"/>
      <c r="AC1299"/>
      <c r="AD1299"/>
      <c r="AE1299"/>
      <c r="AF1299" s="254"/>
      <c r="AG1299" s="253"/>
      <c r="AH1299"/>
      <c r="AL1299"/>
    </row>
    <row r="1300" spans="7:38">
      <c r="G1300"/>
      <c r="J1300"/>
      <c r="Q1300"/>
      <c r="R1300"/>
      <c r="U1300"/>
      <c r="V1300"/>
      <c r="W1300"/>
      <c r="X1300"/>
      <c r="Y1300"/>
      <c r="Z1300"/>
      <c r="AA1300"/>
      <c r="AB1300"/>
      <c r="AC1300"/>
      <c r="AD1300"/>
      <c r="AE1300"/>
      <c r="AF1300" s="254"/>
      <c r="AG1300" s="253"/>
      <c r="AH1300"/>
      <c r="AL1300"/>
    </row>
    <row r="1301" spans="7:38">
      <c r="G1301"/>
      <c r="J1301"/>
      <c r="Q1301"/>
      <c r="R1301"/>
      <c r="U1301"/>
      <c r="V1301"/>
      <c r="W1301"/>
      <c r="X1301"/>
      <c r="Y1301"/>
      <c r="Z1301"/>
      <c r="AA1301"/>
      <c r="AB1301"/>
      <c r="AC1301"/>
      <c r="AD1301"/>
      <c r="AE1301"/>
      <c r="AF1301" s="254"/>
      <c r="AG1301" s="253"/>
      <c r="AH1301"/>
      <c r="AL1301"/>
    </row>
    <row r="1302" spans="7:38">
      <c r="G1302"/>
      <c r="J1302"/>
      <c r="Q1302"/>
      <c r="R1302"/>
      <c r="U1302"/>
      <c r="V1302"/>
      <c r="W1302"/>
      <c r="X1302"/>
      <c r="Y1302"/>
      <c r="Z1302"/>
      <c r="AA1302"/>
      <c r="AB1302"/>
      <c r="AC1302"/>
      <c r="AD1302"/>
      <c r="AE1302"/>
      <c r="AF1302" s="254"/>
      <c r="AG1302" s="253"/>
      <c r="AH1302"/>
      <c r="AL1302"/>
    </row>
    <row r="1303" spans="7:38">
      <c r="G1303"/>
      <c r="J1303"/>
      <c r="Q1303"/>
      <c r="R1303"/>
      <c r="U1303"/>
      <c r="V1303"/>
      <c r="W1303"/>
      <c r="X1303"/>
      <c r="Y1303"/>
      <c r="Z1303"/>
      <c r="AA1303"/>
      <c r="AB1303"/>
      <c r="AC1303"/>
      <c r="AD1303"/>
      <c r="AE1303"/>
      <c r="AF1303" s="254"/>
      <c r="AG1303" s="253"/>
      <c r="AH1303"/>
      <c r="AL1303"/>
    </row>
    <row r="1304" spans="7:38">
      <c r="G1304"/>
      <c r="J1304"/>
      <c r="Q1304"/>
      <c r="R1304"/>
      <c r="U1304"/>
      <c r="V1304"/>
      <c r="W1304"/>
      <c r="X1304"/>
      <c r="Y1304"/>
      <c r="Z1304"/>
      <c r="AA1304"/>
      <c r="AB1304"/>
      <c r="AC1304"/>
      <c r="AD1304"/>
      <c r="AE1304"/>
      <c r="AF1304" s="254"/>
      <c r="AG1304" s="253"/>
      <c r="AH1304"/>
      <c r="AL1304"/>
    </row>
    <row r="1305" spans="7:38">
      <c r="G1305"/>
      <c r="J1305"/>
      <c r="Q1305"/>
      <c r="R1305"/>
      <c r="U1305"/>
      <c r="V1305"/>
      <c r="W1305"/>
      <c r="X1305"/>
      <c r="Y1305"/>
      <c r="Z1305"/>
      <c r="AA1305"/>
      <c r="AB1305"/>
      <c r="AC1305"/>
      <c r="AD1305"/>
      <c r="AE1305"/>
      <c r="AF1305" s="254"/>
      <c r="AG1305" s="253"/>
      <c r="AH1305"/>
      <c r="AL1305"/>
    </row>
    <row r="1306" spans="7:38">
      <c r="G1306"/>
      <c r="J1306"/>
      <c r="Q1306"/>
      <c r="R1306"/>
      <c r="U1306"/>
      <c r="V1306"/>
      <c r="W1306"/>
      <c r="X1306"/>
      <c r="Y1306"/>
      <c r="Z1306"/>
      <c r="AA1306"/>
      <c r="AB1306"/>
      <c r="AC1306"/>
      <c r="AD1306"/>
      <c r="AE1306"/>
      <c r="AF1306" s="254"/>
      <c r="AG1306" s="253"/>
      <c r="AH1306"/>
      <c r="AL1306"/>
    </row>
    <row r="1307" spans="7:38">
      <c r="G1307"/>
      <c r="J1307"/>
      <c r="Q1307"/>
      <c r="R1307"/>
      <c r="U1307"/>
      <c r="V1307"/>
      <c r="W1307"/>
      <c r="X1307"/>
      <c r="Y1307"/>
      <c r="Z1307"/>
      <c r="AA1307"/>
      <c r="AB1307"/>
      <c r="AC1307"/>
      <c r="AD1307"/>
      <c r="AE1307"/>
      <c r="AF1307" s="254"/>
      <c r="AG1307" s="253"/>
      <c r="AH1307"/>
      <c r="AL1307"/>
    </row>
    <row r="1308" spans="7:38">
      <c r="G1308"/>
      <c r="J1308"/>
      <c r="Q1308"/>
      <c r="R1308"/>
      <c r="U1308"/>
      <c r="V1308"/>
      <c r="W1308"/>
      <c r="X1308"/>
      <c r="Y1308"/>
      <c r="Z1308"/>
      <c r="AA1308"/>
      <c r="AB1308"/>
      <c r="AC1308"/>
      <c r="AD1308"/>
      <c r="AE1308"/>
      <c r="AF1308" s="254"/>
      <c r="AG1308" s="253"/>
      <c r="AH1308"/>
      <c r="AL1308"/>
    </row>
    <row r="1309" spans="7:38">
      <c r="G1309"/>
      <c r="J1309"/>
      <c r="Q1309"/>
      <c r="R1309"/>
      <c r="U1309"/>
      <c r="V1309"/>
      <c r="W1309"/>
      <c r="X1309"/>
      <c r="Y1309"/>
      <c r="Z1309"/>
      <c r="AA1309"/>
      <c r="AB1309"/>
      <c r="AC1309"/>
      <c r="AD1309"/>
      <c r="AE1309"/>
      <c r="AF1309" s="254"/>
      <c r="AG1309" s="253"/>
      <c r="AH1309"/>
      <c r="AL1309"/>
    </row>
    <row r="1310" spans="7:38">
      <c r="G1310"/>
      <c r="J1310"/>
      <c r="Q1310"/>
      <c r="R1310"/>
      <c r="U1310"/>
      <c r="V1310"/>
      <c r="W1310"/>
      <c r="X1310"/>
      <c r="Y1310"/>
      <c r="Z1310"/>
      <c r="AA1310"/>
      <c r="AB1310"/>
      <c r="AC1310"/>
      <c r="AD1310"/>
      <c r="AE1310"/>
      <c r="AF1310" s="254"/>
      <c r="AG1310" s="253"/>
      <c r="AH1310"/>
      <c r="AL1310"/>
    </row>
    <row r="1311" spans="7:38">
      <c r="G1311"/>
      <c r="J1311"/>
      <c r="Q1311"/>
      <c r="R1311"/>
      <c r="U1311"/>
      <c r="V1311"/>
      <c r="W1311"/>
      <c r="X1311"/>
      <c r="Y1311"/>
      <c r="Z1311"/>
      <c r="AA1311"/>
      <c r="AB1311"/>
      <c r="AC1311"/>
      <c r="AD1311"/>
      <c r="AE1311"/>
      <c r="AF1311" s="254"/>
      <c r="AG1311" s="253"/>
      <c r="AH1311"/>
      <c r="AL1311"/>
    </row>
    <row r="1312" spans="7:38">
      <c r="G1312"/>
      <c r="J1312"/>
      <c r="Q1312"/>
      <c r="R1312"/>
      <c r="U1312"/>
      <c r="V1312"/>
      <c r="W1312"/>
      <c r="X1312"/>
      <c r="Y1312"/>
      <c r="Z1312"/>
      <c r="AA1312"/>
      <c r="AB1312"/>
      <c r="AC1312"/>
      <c r="AD1312"/>
      <c r="AE1312"/>
      <c r="AF1312" s="254"/>
      <c r="AG1312" s="253"/>
      <c r="AH1312"/>
      <c r="AL1312"/>
    </row>
    <row r="1313" spans="7:38">
      <c r="G1313"/>
      <c r="J1313"/>
      <c r="Q1313"/>
      <c r="R1313"/>
      <c r="U1313"/>
      <c r="V1313"/>
      <c r="W1313"/>
      <c r="X1313"/>
      <c r="Y1313"/>
      <c r="Z1313"/>
      <c r="AA1313"/>
      <c r="AB1313"/>
      <c r="AC1313"/>
      <c r="AD1313"/>
      <c r="AE1313"/>
      <c r="AF1313" s="254"/>
      <c r="AG1313" s="253"/>
      <c r="AH1313"/>
      <c r="AL1313"/>
    </row>
    <row r="1314" spans="7:38">
      <c r="G1314"/>
      <c r="J1314"/>
      <c r="Q1314"/>
      <c r="R1314"/>
      <c r="U1314"/>
      <c r="V1314"/>
      <c r="W1314"/>
      <c r="X1314"/>
      <c r="Y1314"/>
      <c r="Z1314"/>
      <c r="AA1314"/>
      <c r="AB1314"/>
      <c r="AC1314"/>
      <c r="AD1314"/>
      <c r="AE1314"/>
      <c r="AF1314" s="254"/>
      <c r="AG1314" s="253"/>
      <c r="AH1314"/>
      <c r="AL1314"/>
    </row>
    <row r="1315" spans="7:38">
      <c r="G1315"/>
      <c r="J1315"/>
      <c r="Q1315"/>
      <c r="R1315"/>
      <c r="U1315"/>
      <c r="V1315"/>
      <c r="W1315"/>
      <c r="X1315"/>
      <c r="Y1315"/>
      <c r="Z1315"/>
      <c r="AA1315"/>
      <c r="AB1315"/>
      <c r="AC1315"/>
      <c r="AD1315"/>
      <c r="AE1315"/>
      <c r="AF1315" s="254"/>
      <c r="AG1315" s="253"/>
      <c r="AH1315"/>
      <c r="AL1315"/>
    </row>
    <row r="1316" spans="7:38">
      <c r="G1316"/>
      <c r="J1316"/>
      <c r="Q1316"/>
      <c r="R1316"/>
      <c r="U1316"/>
      <c r="V1316"/>
      <c r="W1316"/>
      <c r="X1316"/>
      <c r="Y1316"/>
      <c r="Z1316"/>
      <c r="AA1316"/>
      <c r="AB1316"/>
      <c r="AC1316"/>
      <c r="AD1316"/>
      <c r="AE1316"/>
      <c r="AF1316" s="254"/>
      <c r="AG1316" s="253"/>
      <c r="AH1316"/>
      <c r="AL1316"/>
    </row>
    <row r="1317" spans="7:38">
      <c r="G1317"/>
      <c r="J1317"/>
      <c r="Q1317"/>
      <c r="R1317"/>
      <c r="U1317"/>
      <c r="V1317"/>
      <c r="W1317"/>
      <c r="X1317"/>
      <c r="Y1317"/>
      <c r="Z1317"/>
      <c r="AA1317"/>
      <c r="AB1317"/>
      <c r="AC1317"/>
      <c r="AD1317"/>
      <c r="AE1317"/>
      <c r="AF1317" s="254"/>
      <c r="AG1317" s="253"/>
      <c r="AH1317"/>
      <c r="AL1317"/>
    </row>
    <row r="1318" spans="7:38">
      <c r="G1318"/>
      <c r="J1318"/>
      <c r="Q1318"/>
      <c r="R1318"/>
      <c r="U1318"/>
      <c r="V1318"/>
      <c r="W1318"/>
      <c r="X1318"/>
      <c r="Y1318"/>
      <c r="Z1318"/>
      <c r="AA1318"/>
      <c r="AB1318"/>
      <c r="AC1318"/>
      <c r="AD1318"/>
      <c r="AE1318"/>
      <c r="AF1318" s="254"/>
      <c r="AG1318" s="253"/>
      <c r="AH1318"/>
      <c r="AL1318"/>
    </row>
    <row r="1319" spans="7:38">
      <c r="G1319"/>
      <c r="J1319"/>
      <c r="Q1319"/>
      <c r="R1319"/>
      <c r="U1319"/>
      <c r="V1319"/>
      <c r="W1319"/>
      <c r="X1319"/>
      <c r="Y1319"/>
      <c r="Z1319"/>
      <c r="AA1319"/>
      <c r="AB1319"/>
      <c r="AC1319"/>
      <c r="AD1319"/>
      <c r="AE1319"/>
      <c r="AF1319" s="254"/>
      <c r="AG1319" s="253"/>
      <c r="AH1319"/>
      <c r="AL1319"/>
    </row>
    <row r="1320" spans="7:38">
      <c r="G1320"/>
      <c r="J1320"/>
      <c r="Q1320"/>
      <c r="R1320"/>
      <c r="U1320"/>
      <c r="V1320"/>
      <c r="W1320"/>
      <c r="X1320"/>
      <c r="Y1320"/>
      <c r="Z1320"/>
      <c r="AA1320"/>
      <c r="AB1320"/>
      <c r="AC1320"/>
      <c r="AD1320"/>
      <c r="AE1320"/>
      <c r="AF1320" s="254"/>
      <c r="AG1320" s="253"/>
      <c r="AH1320"/>
      <c r="AL1320"/>
    </row>
    <row r="1321" spans="7:38">
      <c r="G1321"/>
      <c r="J1321"/>
      <c r="Q1321"/>
      <c r="R1321"/>
      <c r="U1321"/>
      <c r="V1321"/>
      <c r="W1321"/>
      <c r="X1321"/>
      <c r="Y1321"/>
      <c r="Z1321"/>
      <c r="AA1321"/>
      <c r="AB1321"/>
      <c r="AC1321"/>
      <c r="AD1321"/>
      <c r="AE1321"/>
      <c r="AF1321" s="254"/>
      <c r="AG1321" s="253"/>
      <c r="AH1321"/>
      <c r="AL1321"/>
    </row>
    <row r="1322" spans="7:38">
      <c r="G1322"/>
      <c r="J1322"/>
      <c r="Q1322"/>
      <c r="R1322"/>
      <c r="U1322"/>
      <c r="V1322"/>
      <c r="W1322"/>
      <c r="X1322"/>
      <c r="Y1322"/>
      <c r="Z1322"/>
      <c r="AA1322"/>
      <c r="AB1322"/>
      <c r="AC1322"/>
      <c r="AD1322"/>
      <c r="AE1322"/>
      <c r="AF1322" s="254"/>
      <c r="AG1322" s="253"/>
      <c r="AH1322"/>
      <c r="AL1322"/>
    </row>
    <row r="1323" spans="7:38">
      <c r="G1323"/>
      <c r="J1323"/>
      <c r="Q1323"/>
      <c r="R1323"/>
      <c r="U1323"/>
      <c r="V1323"/>
      <c r="W1323"/>
      <c r="X1323"/>
      <c r="Y1323"/>
      <c r="Z1323"/>
      <c r="AA1323"/>
      <c r="AB1323"/>
      <c r="AC1323"/>
      <c r="AD1323"/>
      <c r="AE1323"/>
      <c r="AF1323" s="254"/>
      <c r="AG1323" s="253"/>
      <c r="AH1323"/>
      <c r="AL1323"/>
    </row>
    <row r="1324" spans="7:38">
      <c r="G1324"/>
      <c r="J1324"/>
      <c r="Q1324"/>
      <c r="R1324"/>
      <c r="U1324"/>
      <c r="V1324"/>
      <c r="W1324"/>
      <c r="X1324"/>
      <c r="Y1324"/>
      <c r="Z1324"/>
      <c r="AA1324"/>
      <c r="AB1324"/>
      <c r="AC1324"/>
      <c r="AD1324"/>
      <c r="AE1324"/>
      <c r="AF1324" s="254"/>
      <c r="AG1324" s="253"/>
      <c r="AH1324"/>
      <c r="AL1324"/>
    </row>
    <row r="1325" spans="7:38">
      <c r="G1325"/>
      <c r="J1325"/>
      <c r="Q1325"/>
      <c r="R1325"/>
      <c r="U1325"/>
      <c r="V1325"/>
      <c r="W1325"/>
      <c r="X1325"/>
      <c r="Y1325"/>
      <c r="Z1325"/>
      <c r="AA1325"/>
      <c r="AB1325"/>
      <c r="AC1325"/>
      <c r="AD1325"/>
      <c r="AE1325"/>
      <c r="AF1325" s="254"/>
      <c r="AG1325" s="253"/>
      <c r="AH1325"/>
      <c r="AL1325"/>
    </row>
    <row r="1326" spans="7:38">
      <c r="G1326"/>
      <c r="J1326"/>
      <c r="Q1326"/>
      <c r="R1326"/>
      <c r="U1326"/>
      <c r="V1326"/>
      <c r="W1326"/>
      <c r="X1326"/>
      <c r="Y1326"/>
      <c r="Z1326"/>
      <c r="AA1326"/>
      <c r="AB1326"/>
      <c r="AC1326"/>
      <c r="AD1326"/>
      <c r="AE1326"/>
      <c r="AF1326" s="254"/>
      <c r="AG1326" s="253"/>
      <c r="AH1326"/>
      <c r="AL1326"/>
    </row>
    <row r="1327" spans="7:38">
      <c r="G1327"/>
      <c r="J1327"/>
      <c r="Q1327"/>
      <c r="R1327"/>
      <c r="U1327"/>
      <c r="V1327"/>
      <c r="W1327"/>
      <c r="X1327"/>
      <c r="Y1327"/>
      <c r="Z1327"/>
      <c r="AA1327"/>
      <c r="AB1327"/>
      <c r="AC1327"/>
      <c r="AD1327"/>
      <c r="AE1327"/>
      <c r="AF1327" s="254"/>
      <c r="AG1327" s="253"/>
      <c r="AH1327"/>
      <c r="AL1327"/>
    </row>
    <row r="1328" spans="7:38">
      <c r="G1328"/>
      <c r="J1328"/>
      <c r="Q1328"/>
      <c r="R1328"/>
      <c r="U1328"/>
      <c r="V1328"/>
      <c r="W1328"/>
      <c r="X1328"/>
      <c r="Y1328"/>
      <c r="Z1328"/>
      <c r="AA1328"/>
      <c r="AB1328"/>
      <c r="AC1328"/>
      <c r="AD1328"/>
      <c r="AE1328"/>
      <c r="AF1328" s="254"/>
      <c r="AG1328" s="253"/>
      <c r="AH1328"/>
      <c r="AL1328"/>
    </row>
    <row r="1329" spans="7:38">
      <c r="G1329"/>
      <c r="J1329"/>
      <c r="Q1329"/>
      <c r="R1329"/>
      <c r="U1329"/>
      <c r="V1329"/>
      <c r="W1329"/>
      <c r="X1329"/>
      <c r="Y1329"/>
      <c r="Z1329"/>
      <c r="AA1329"/>
      <c r="AB1329"/>
      <c r="AC1329"/>
      <c r="AD1329"/>
      <c r="AE1329"/>
      <c r="AF1329" s="254"/>
      <c r="AG1329" s="253"/>
      <c r="AH1329"/>
      <c r="AL1329"/>
    </row>
    <row r="1330" spans="7:38">
      <c r="G1330"/>
      <c r="J1330"/>
      <c r="Q1330"/>
      <c r="R1330"/>
      <c r="U1330"/>
      <c r="V1330"/>
      <c r="W1330"/>
      <c r="X1330"/>
      <c r="Y1330"/>
      <c r="Z1330"/>
      <c r="AA1330"/>
      <c r="AB1330"/>
      <c r="AC1330"/>
      <c r="AD1330"/>
      <c r="AE1330"/>
      <c r="AF1330" s="254"/>
      <c r="AG1330" s="253"/>
      <c r="AH1330"/>
      <c r="AL1330"/>
    </row>
    <row r="1331" spans="7:38">
      <c r="G1331"/>
      <c r="J1331"/>
      <c r="Q1331"/>
      <c r="R1331"/>
      <c r="U1331"/>
      <c r="V1331"/>
      <c r="W1331"/>
      <c r="X1331"/>
      <c r="Y1331"/>
      <c r="Z1331"/>
      <c r="AA1331"/>
      <c r="AB1331"/>
      <c r="AC1331"/>
      <c r="AD1331"/>
      <c r="AE1331"/>
      <c r="AF1331" s="254"/>
      <c r="AG1331" s="253"/>
      <c r="AH1331"/>
      <c r="AL1331"/>
    </row>
    <row r="1332" spans="7:38">
      <c r="G1332"/>
      <c r="J1332"/>
      <c r="Q1332"/>
      <c r="R1332"/>
      <c r="U1332"/>
      <c r="V1332"/>
      <c r="W1332"/>
      <c r="X1332"/>
      <c r="Y1332"/>
      <c r="Z1332"/>
      <c r="AA1332"/>
      <c r="AB1332"/>
      <c r="AC1332"/>
      <c r="AD1332"/>
      <c r="AE1332"/>
      <c r="AF1332" s="254"/>
      <c r="AG1332" s="253"/>
      <c r="AH1332"/>
      <c r="AL1332"/>
    </row>
    <row r="1333" spans="7:38">
      <c r="G1333"/>
      <c r="J1333"/>
      <c r="Q1333"/>
      <c r="R1333"/>
      <c r="U1333"/>
      <c r="V1333"/>
      <c r="W1333"/>
      <c r="X1333"/>
      <c r="Y1333"/>
      <c r="Z1333"/>
      <c r="AA1333"/>
      <c r="AB1333"/>
      <c r="AC1333"/>
      <c r="AD1333"/>
      <c r="AE1333"/>
      <c r="AF1333" s="254"/>
      <c r="AG1333" s="253"/>
      <c r="AH1333"/>
      <c r="AL1333"/>
    </row>
    <row r="1334" spans="7:38">
      <c r="G1334"/>
      <c r="J1334"/>
      <c r="Q1334"/>
      <c r="R1334"/>
      <c r="U1334"/>
      <c r="V1334"/>
      <c r="W1334"/>
      <c r="X1334"/>
      <c r="Y1334"/>
      <c r="Z1334"/>
      <c r="AA1334"/>
      <c r="AB1334"/>
      <c r="AC1334"/>
      <c r="AD1334"/>
      <c r="AE1334"/>
      <c r="AF1334" s="254"/>
      <c r="AG1334" s="253"/>
      <c r="AH1334"/>
      <c r="AL1334"/>
    </row>
    <row r="1335" spans="7:38">
      <c r="G1335"/>
      <c r="J1335"/>
      <c r="Q1335"/>
      <c r="R1335"/>
      <c r="U1335"/>
      <c r="V1335"/>
      <c r="W1335"/>
      <c r="X1335"/>
      <c r="Y1335"/>
      <c r="Z1335"/>
      <c r="AA1335"/>
      <c r="AB1335"/>
      <c r="AC1335"/>
      <c r="AD1335"/>
      <c r="AE1335"/>
      <c r="AF1335" s="254"/>
      <c r="AG1335" s="253"/>
      <c r="AH1335"/>
      <c r="AL1335"/>
    </row>
    <row r="1336" spans="7:38">
      <c r="G1336"/>
      <c r="J1336"/>
      <c r="Q1336"/>
      <c r="R1336"/>
      <c r="U1336"/>
      <c r="V1336"/>
      <c r="W1336"/>
      <c r="X1336"/>
      <c r="Y1336"/>
      <c r="Z1336"/>
      <c r="AA1336"/>
      <c r="AB1336"/>
      <c r="AC1336"/>
      <c r="AD1336"/>
      <c r="AE1336"/>
      <c r="AF1336" s="254"/>
      <c r="AG1336" s="253"/>
      <c r="AH1336"/>
      <c r="AL1336"/>
    </row>
    <row r="1337" spans="7:38">
      <c r="G1337"/>
      <c r="J1337"/>
      <c r="Q1337"/>
      <c r="R1337"/>
      <c r="U1337"/>
      <c r="V1337"/>
      <c r="W1337"/>
      <c r="X1337"/>
      <c r="Y1337"/>
      <c r="Z1337"/>
      <c r="AA1337"/>
      <c r="AB1337"/>
      <c r="AC1337"/>
      <c r="AD1337"/>
      <c r="AE1337"/>
      <c r="AF1337" s="254"/>
      <c r="AG1337" s="253"/>
      <c r="AH1337"/>
      <c r="AL1337"/>
    </row>
    <row r="1338" spans="7:38">
      <c r="G1338"/>
      <c r="J1338"/>
      <c r="Q1338"/>
      <c r="R1338"/>
      <c r="U1338"/>
      <c r="V1338"/>
      <c r="W1338"/>
      <c r="X1338"/>
      <c r="Y1338"/>
      <c r="Z1338"/>
      <c r="AA1338"/>
      <c r="AB1338"/>
      <c r="AC1338"/>
      <c r="AD1338"/>
      <c r="AE1338"/>
      <c r="AF1338" s="254"/>
      <c r="AG1338" s="253"/>
      <c r="AH1338"/>
      <c r="AL1338"/>
    </row>
    <row r="1339" spans="7:38">
      <c r="G1339"/>
      <c r="J1339"/>
      <c r="Q1339"/>
      <c r="R1339"/>
      <c r="U1339"/>
      <c r="V1339"/>
      <c r="W1339"/>
      <c r="X1339"/>
      <c r="Y1339"/>
      <c r="Z1339"/>
      <c r="AA1339"/>
      <c r="AB1339"/>
      <c r="AC1339"/>
      <c r="AD1339"/>
      <c r="AE1339"/>
      <c r="AF1339" s="254"/>
      <c r="AG1339" s="253"/>
      <c r="AH1339"/>
      <c r="AL1339"/>
    </row>
    <row r="1340" spans="7:38">
      <c r="G1340"/>
      <c r="J1340"/>
      <c r="Q1340"/>
      <c r="R1340"/>
      <c r="U1340"/>
      <c r="V1340"/>
      <c r="W1340"/>
      <c r="X1340"/>
      <c r="Y1340"/>
      <c r="Z1340"/>
      <c r="AA1340"/>
      <c r="AB1340"/>
      <c r="AC1340"/>
      <c r="AD1340"/>
      <c r="AE1340"/>
      <c r="AF1340" s="254"/>
      <c r="AG1340" s="253"/>
      <c r="AH1340"/>
      <c r="AL1340"/>
    </row>
    <row r="1341" spans="7:38">
      <c r="G1341"/>
      <c r="J1341"/>
      <c r="Q1341"/>
      <c r="R1341"/>
      <c r="U1341"/>
      <c r="V1341"/>
      <c r="W1341"/>
      <c r="X1341"/>
      <c r="Y1341"/>
      <c r="Z1341"/>
      <c r="AA1341"/>
      <c r="AB1341"/>
      <c r="AC1341"/>
      <c r="AD1341"/>
      <c r="AE1341"/>
      <c r="AF1341" s="254"/>
      <c r="AG1341" s="253"/>
      <c r="AH1341"/>
      <c r="AL1341"/>
    </row>
    <row r="1342" spans="7:38">
      <c r="G1342"/>
      <c r="J1342"/>
      <c r="Q1342"/>
      <c r="R1342"/>
      <c r="U1342"/>
      <c r="V1342"/>
      <c r="W1342"/>
      <c r="X1342"/>
      <c r="Y1342"/>
      <c r="Z1342"/>
      <c r="AA1342"/>
      <c r="AB1342"/>
      <c r="AC1342"/>
      <c r="AD1342"/>
      <c r="AE1342"/>
      <c r="AF1342" s="254"/>
      <c r="AG1342" s="253"/>
      <c r="AH1342"/>
      <c r="AL1342"/>
    </row>
    <row r="1343" spans="7:38">
      <c r="G1343"/>
      <c r="J1343"/>
      <c r="Q1343"/>
      <c r="R1343"/>
      <c r="U1343"/>
      <c r="V1343"/>
      <c r="W1343"/>
      <c r="X1343"/>
      <c r="Y1343"/>
      <c r="Z1343"/>
      <c r="AA1343"/>
      <c r="AB1343"/>
      <c r="AC1343"/>
      <c r="AD1343"/>
      <c r="AE1343"/>
      <c r="AF1343" s="254"/>
      <c r="AG1343" s="253"/>
      <c r="AH1343"/>
      <c r="AL1343"/>
    </row>
    <row r="1344" spans="7:38">
      <c r="G1344"/>
      <c r="J1344"/>
      <c r="Q1344"/>
      <c r="R1344"/>
      <c r="U1344"/>
      <c r="V1344"/>
      <c r="W1344"/>
      <c r="X1344"/>
      <c r="Y1344"/>
      <c r="Z1344"/>
      <c r="AA1344"/>
      <c r="AB1344"/>
      <c r="AC1344"/>
      <c r="AD1344"/>
      <c r="AE1344"/>
      <c r="AF1344" s="254"/>
      <c r="AG1344" s="253"/>
      <c r="AH1344"/>
      <c r="AL1344"/>
    </row>
    <row r="1345" spans="7:38">
      <c r="G1345"/>
      <c r="J1345"/>
      <c r="Q1345"/>
      <c r="R1345"/>
      <c r="U1345"/>
      <c r="V1345"/>
      <c r="W1345"/>
      <c r="X1345"/>
      <c r="Y1345"/>
      <c r="Z1345"/>
      <c r="AA1345"/>
      <c r="AB1345"/>
      <c r="AC1345"/>
      <c r="AD1345"/>
      <c r="AE1345"/>
      <c r="AF1345" s="254"/>
      <c r="AG1345" s="253"/>
      <c r="AH1345"/>
      <c r="AL1345"/>
    </row>
    <row r="1346" spans="7:38">
      <c r="G1346"/>
      <c r="J1346"/>
      <c r="Q1346"/>
      <c r="R1346"/>
      <c r="U1346"/>
      <c r="V1346"/>
      <c r="W1346"/>
      <c r="X1346"/>
      <c r="Y1346"/>
      <c r="Z1346"/>
      <c r="AA1346"/>
      <c r="AB1346"/>
      <c r="AC1346"/>
      <c r="AD1346"/>
      <c r="AE1346"/>
      <c r="AF1346" s="254"/>
      <c r="AG1346" s="253"/>
      <c r="AH1346"/>
      <c r="AL1346"/>
    </row>
    <row r="1347" spans="7:38">
      <c r="G1347"/>
      <c r="J1347"/>
      <c r="Q1347"/>
      <c r="R1347"/>
      <c r="U1347"/>
      <c r="V1347"/>
      <c r="W1347"/>
      <c r="X1347"/>
      <c r="Y1347"/>
      <c r="Z1347"/>
      <c r="AA1347"/>
      <c r="AB1347"/>
      <c r="AC1347"/>
      <c r="AD1347"/>
      <c r="AE1347"/>
      <c r="AF1347" s="254"/>
      <c r="AG1347" s="253"/>
      <c r="AH1347"/>
      <c r="AL1347"/>
    </row>
    <row r="1348" spans="7:38">
      <c r="G1348"/>
      <c r="J1348"/>
      <c r="Q1348"/>
      <c r="R1348"/>
      <c r="U1348"/>
      <c r="V1348"/>
      <c r="W1348"/>
      <c r="X1348"/>
      <c r="Y1348"/>
      <c r="Z1348"/>
      <c r="AA1348"/>
      <c r="AB1348"/>
      <c r="AC1348"/>
      <c r="AD1348"/>
      <c r="AE1348"/>
      <c r="AF1348" s="254"/>
      <c r="AG1348" s="253"/>
      <c r="AH1348"/>
      <c r="AL1348"/>
    </row>
    <row r="1349" spans="7:38">
      <c r="G1349"/>
      <c r="J1349"/>
      <c r="Q1349"/>
      <c r="R1349"/>
      <c r="U1349"/>
      <c r="V1349"/>
      <c r="W1349"/>
      <c r="X1349"/>
      <c r="Y1349"/>
      <c r="Z1349"/>
      <c r="AA1349"/>
      <c r="AB1349"/>
      <c r="AC1349"/>
      <c r="AD1349"/>
      <c r="AE1349"/>
      <c r="AF1349" s="254"/>
      <c r="AG1349" s="253"/>
      <c r="AH1349"/>
      <c r="AL1349"/>
    </row>
    <row r="1350" spans="7:38">
      <c r="G1350"/>
      <c r="J1350"/>
      <c r="Q1350"/>
      <c r="R1350"/>
      <c r="U1350"/>
      <c r="V1350"/>
      <c r="W1350"/>
      <c r="X1350"/>
      <c r="Y1350"/>
      <c r="Z1350"/>
      <c r="AA1350"/>
      <c r="AB1350"/>
      <c r="AC1350"/>
      <c r="AD1350"/>
      <c r="AE1350"/>
      <c r="AF1350" s="254"/>
      <c r="AG1350" s="253"/>
      <c r="AH1350"/>
      <c r="AL1350"/>
    </row>
    <row r="1351" spans="7:38">
      <c r="G1351"/>
      <c r="J1351"/>
      <c r="Q1351"/>
      <c r="R1351"/>
      <c r="U1351"/>
      <c r="V1351"/>
      <c r="W1351"/>
      <c r="X1351"/>
      <c r="Y1351"/>
      <c r="Z1351"/>
      <c r="AA1351"/>
      <c r="AB1351"/>
      <c r="AC1351"/>
      <c r="AD1351"/>
      <c r="AE1351"/>
      <c r="AF1351" s="254"/>
      <c r="AG1351" s="253"/>
      <c r="AH1351"/>
      <c r="AL1351"/>
    </row>
    <row r="1352" spans="7:38">
      <c r="G1352"/>
      <c r="J1352"/>
      <c r="Q1352"/>
      <c r="R1352"/>
      <c r="U1352"/>
      <c r="V1352"/>
      <c r="W1352"/>
      <c r="X1352"/>
      <c r="Y1352"/>
      <c r="Z1352"/>
      <c r="AA1352"/>
      <c r="AB1352"/>
      <c r="AC1352"/>
      <c r="AD1352"/>
      <c r="AE1352"/>
      <c r="AF1352" s="254"/>
      <c r="AG1352" s="253"/>
      <c r="AH1352"/>
      <c r="AL1352"/>
    </row>
    <row r="1353" spans="7:38">
      <c r="G1353"/>
      <c r="J1353"/>
      <c r="Q1353"/>
      <c r="R1353"/>
      <c r="U1353"/>
      <c r="V1353"/>
      <c r="W1353"/>
      <c r="X1353"/>
      <c r="Y1353"/>
      <c r="Z1353"/>
      <c r="AA1353"/>
      <c r="AB1353"/>
      <c r="AC1353"/>
      <c r="AD1353"/>
      <c r="AE1353"/>
      <c r="AF1353" s="254"/>
      <c r="AG1353" s="253"/>
      <c r="AH1353"/>
      <c r="AL1353"/>
    </row>
    <row r="1354" spans="7:38">
      <c r="G1354"/>
      <c r="J1354"/>
      <c r="Q1354"/>
      <c r="R1354"/>
      <c r="U1354"/>
      <c r="V1354"/>
      <c r="W1354"/>
      <c r="X1354"/>
      <c r="Y1354"/>
      <c r="Z1354"/>
      <c r="AA1354"/>
      <c r="AB1354"/>
      <c r="AC1354"/>
      <c r="AD1354"/>
      <c r="AE1354"/>
      <c r="AF1354" s="254"/>
      <c r="AG1354" s="253"/>
      <c r="AH1354"/>
      <c r="AL1354"/>
    </row>
    <row r="1355" spans="7:38">
      <c r="G1355"/>
      <c r="J1355"/>
      <c r="Q1355"/>
      <c r="R1355"/>
      <c r="U1355"/>
      <c r="V1355"/>
      <c r="W1355"/>
      <c r="X1355"/>
      <c r="Y1355"/>
      <c r="Z1355"/>
      <c r="AA1355"/>
      <c r="AB1355"/>
      <c r="AC1355"/>
      <c r="AD1355"/>
      <c r="AE1355"/>
      <c r="AF1355" s="254"/>
      <c r="AG1355" s="253"/>
      <c r="AH1355"/>
      <c r="AL1355"/>
    </row>
    <row r="1356" spans="7:38">
      <c r="G1356"/>
      <c r="J1356"/>
      <c r="Q1356"/>
      <c r="R1356"/>
      <c r="U1356"/>
      <c r="V1356"/>
      <c r="W1356"/>
      <c r="X1356"/>
      <c r="Y1356"/>
      <c r="Z1356"/>
      <c r="AA1356"/>
      <c r="AB1356"/>
      <c r="AC1356"/>
      <c r="AD1356"/>
      <c r="AE1356"/>
      <c r="AF1356" s="254"/>
      <c r="AG1356" s="253"/>
      <c r="AH1356"/>
      <c r="AL1356"/>
    </row>
    <row r="1357" spans="7:38">
      <c r="G1357"/>
      <c r="J1357"/>
      <c r="Q1357"/>
      <c r="R1357"/>
      <c r="U1357"/>
      <c r="V1357"/>
      <c r="W1357"/>
      <c r="X1357"/>
      <c r="Y1357"/>
      <c r="Z1357"/>
      <c r="AA1357"/>
      <c r="AB1357"/>
      <c r="AC1357"/>
      <c r="AD1357"/>
      <c r="AE1357"/>
      <c r="AF1357" s="254"/>
      <c r="AG1357" s="253"/>
      <c r="AH1357"/>
      <c r="AL1357"/>
    </row>
    <row r="1358" spans="7:38">
      <c r="G1358"/>
      <c r="J1358"/>
      <c r="Q1358"/>
      <c r="R1358"/>
      <c r="U1358"/>
      <c r="V1358"/>
      <c r="W1358"/>
      <c r="X1358"/>
      <c r="Y1358"/>
      <c r="Z1358"/>
      <c r="AA1358"/>
      <c r="AB1358"/>
      <c r="AC1358"/>
      <c r="AD1358"/>
      <c r="AE1358"/>
      <c r="AF1358" s="254"/>
      <c r="AG1358" s="253"/>
      <c r="AH1358"/>
      <c r="AL1358"/>
    </row>
    <row r="1359" spans="7:38">
      <c r="G1359"/>
      <c r="J1359"/>
      <c r="Q1359"/>
      <c r="R1359"/>
      <c r="U1359"/>
      <c r="V1359"/>
      <c r="W1359"/>
      <c r="X1359"/>
      <c r="Y1359"/>
      <c r="Z1359"/>
      <c r="AA1359"/>
      <c r="AB1359"/>
      <c r="AC1359"/>
      <c r="AD1359"/>
      <c r="AE1359"/>
      <c r="AF1359" s="254"/>
      <c r="AG1359" s="253"/>
      <c r="AH1359"/>
      <c r="AL1359"/>
    </row>
    <row r="1360" spans="7:38">
      <c r="G1360"/>
      <c r="J1360"/>
      <c r="Q1360"/>
      <c r="R1360"/>
      <c r="U1360"/>
      <c r="V1360"/>
      <c r="W1360"/>
      <c r="X1360"/>
      <c r="Y1360"/>
      <c r="Z1360"/>
      <c r="AA1360"/>
      <c r="AB1360"/>
      <c r="AC1360"/>
      <c r="AD1360"/>
      <c r="AE1360"/>
      <c r="AF1360" s="254"/>
      <c r="AG1360" s="253"/>
      <c r="AH1360"/>
      <c r="AL1360"/>
    </row>
    <row r="1361" spans="7:38">
      <c r="G1361"/>
      <c r="J1361"/>
      <c r="Q1361"/>
      <c r="R1361"/>
      <c r="U1361"/>
      <c r="V1361"/>
      <c r="W1361"/>
      <c r="X1361"/>
      <c r="Y1361"/>
      <c r="Z1361"/>
      <c r="AA1361"/>
      <c r="AB1361"/>
      <c r="AC1361"/>
      <c r="AD1361"/>
      <c r="AE1361"/>
      <c r="AF1361" s="254"/>
      <c r="AG1361" s="253"/>
      <c r="AH1361"/>
      <c r="AL1361"/>
    </row>
    <row r="1362" spans="7:38">
      <c r="G1362"/>
      <c r="J1362"/>
      <c r="Q1362"/>
      <c r="R1362"/>
      <c r="U1362"/>
      <c r="V1362"/>
      <c r="W1362"/>
      <c r="X1362"/>
      <c r="Y1362"/>
      <c r="Z1362"/>
      <c r="AA1362"/>
      <c r="AB1362"/>
      <c r="AC1362"/>
      <c r="AD1362"/>
      <c r="AE1362"/>
      <c r="AF1362" s="254"/>
      <c r="AG1362" s="253"/>
      <c r="AH1362"/>
      <c r="AL1362"/>
    </row>
    <row r="1363" spans="7:38">
      <c r="G1363"/>
      <c r="J1363"/>
      <c r="Q1363"/>
      <c r="R1363"/>
      <c r="U1363"/>
      <c r="V1363"/>
      <c r="W1363"/>
      <c r="X1363"/>
      <c r="Y1363"/>
      <c r="Z1363"/>
      <c r="AA1363"/>
      <c r="AB1363"/>
      <c r="AC1363"/>
      <c r="AD1363"/>
      <c r="AE1363"/>
      <c r="AF1363" s="254"/>
      <c r="AG1363" s="253"/>
      <c r="AH1363"/>
      <c r="AL1363"/>
    </row>
    <row r="1364" spans="7:38">
      <c r="G1364"/>
      <c r="J1364"/>
      <c r="Q1364"/>
      <c r="R1364"/>
      <c r="U1364"/>
      <c r="V1364"/>
      <c r="W1364"/>
      <c r="X1364"/>
      <c r="Y1364"/>
      <c r="Z1364"/>
      <c r="AA1364"/>
      <c r="AB1364"/>
      <c r="AC1364"/>
      <c r="AD1364"/>
      <c r="AE1364"/>
      <c r="AF1364" s="254"/>
      <c r="AG1364" s="253"/>
      <c r="AH1364"/>
      <c r="AL1364"/>
    </row>
    <row r="1365" spans="7:38">
      <c r="G1365"/>
      <c r="J1365"/>
      <c r="Q1365"/>
      <c r="R1365"/>
      <c r="U1365"/>
      <c r="V1365"/>
      <c r="W1365"/>
      <c r="X1365"/>
      <c r="Y1365"/>
      <c r="Z1365"/>
      <c r="AA1365"/>
      <c r="AB1365"/>
      <c r="AC1365"/>
      <c r="AD1365"/>
      <c r="AE1365"/>
      <c r="AF1365" s="254"/>
      <c r="AG1365" s="253"/>
      <c r="AH1365"/>
      <c r="AL1365"/>
    </row>
    <row r="1366" spans="7:38">
      <c r="G1366"/>
      <c r="J1366"/>
      <c r="Q1366"/>
      <c r="R1366"/>
      <c r="U1366"/>
      <c r="V1366"/>
      <c r="W1366"/>
      <c r="X1366"/>
      <c r="Y1366"/>
      <c r="Z1366"/>
      <c r="AA1366"/>
      <c r="AB1366"/>
      <c r="AC1366"/>
      <c r="AD1366"/>
      <c r="AE1366"/>
      <c r="AF1366" s="254"/>
      <c r="AG1366" s="253"/>
      <c r="AH1366"/>
      <c r="AL1366"/>
    </row>
    <row r="1367" spans="7:38">
      <c r="G1367"/>
      <c r="J1367"/>
      <c r="Q1367"/>
      <c r="R1367"/>
      <c r="U1367"/>
      <c r="V1367"/>
      <c r="W1367"/>
      <c r="X1367"/>
      <c r="Y1367"/>
      <c r="Z1367"/>
      <c r="AA1367"/>
      <c r="AB1367"/>
      <c r="AC1367"/>
      <c r="AD1367"/>
      <c r="AE1367"/>
      <c r="AF1367" s="254"/>
      <c r="AG1367" s="253"/>
      <c r="AH1367"/>
      <c r="AL1367"/>
    </row>
    <row r="1368" spans="7:38">
      <c r="G1368"/>
      <c r="J1368"/>
      <c r="Q1368"/>
      <c r="R1368"/>
      <c r="U1368"/>
      <c r="V1368"/>
      <c r="W1368"/>
      <c r="X1368"/>
      <c r="Y1368"/>
      <c r="Z1368"/>
      <c r="AA1368"/>
      <c r="AB1368"/>
      <c r="AC1368"/>
      <c r="AD1368"/>
      <c r="AE1368"/>
      <c r="AF1368" s="254"/>
      <c r="AG1368" s="253"/>
      <c r="AH1368"/>
      <c r="AL1368"/>
    </row>
    <row r="1369" spans="7:38">
      <c r="G1369"/>
      <c r="J1369"/>
      <c r="Q1369"/>
      <c r="R1369"/>
      <c r="U1369"/>
      <c r="V1369"/>
      <c r="W1369"/>
      <c r="X1369"/>
      <c r="Y1369"/>
      <c r="Z1369"/>
      <c r="AA1369"/>
      <c r="AB1369"/>
      <c r="AC1369"/>
      <c r="AD1369"/>
      <c r="AE1369"/>
      <c r="AF1369" s="254"/>
      <c r="AG1369" s="253"/>
      <c r="AH1369"/>
      <c r="AL1369"/>
    </row>
    <row r="1370" spans="7:38">
      <c r="G1370"/>
      <c r="J1370"/>
      <c r="Q1370"/>
      <c r="R1370"/>
      <c r="U1370"/>
      <c r="V1370"/>
      <c r="W1370"/>
      <c r="X1370"/>
      <c r="Y1370"/>
      <c r="Z1370"/>
      <c r="AA1370"/>
      <c r="AB1370"/>
      <c r="AC1370"/>
      <c r="AD1370"/>
      <c r="AE1370"/>
      <c r="AF1370" s="254"/>
      <c r="AG1370" s="253"/>
      <c r="AH1370"/>
      <c r="AL1370"/>
    </row>
    <row r="1371" spans="7:38">
      <c r="G1371"/>
      <c r="J1371"/>
      <c r="Q1371"/>
      <c r="R1371"/>
      <c r="U1371"/>
      <c r="V1371"/>
      <c r="W1371"/>
      <c r="X1371"/>
      <c r="Y1371"/>
      <c r="Z1371"/>
      <c r="AA1371"/>
      <c r="AB1371"/>
      <c r="AC1371"/>
      <c r="AD1371"/>
      <c r="AE1371"/>
      <c r="AF1371" s="254"/>
      <c r="AG1371" s="253"/>
      <c r="AH1371"/>
      <c r="AL1371"/>
    </row>
    <row r="1372" spans="7:38">
      <c r="G1372"/>
      <c r="J1372"/>
      <c r="Q1372"/>
      <c r="R1372"/>
      <c r="U1372"/>
      <c r="V1372"/>
      <c r="W1372"/>
      <c r="X1372"/>
      <c r="Y1372"/>
      <c r="Z1372"/>
      <c r="AA1372"/>
      <c r="AB1372"/>
      <c r="AC1372"/>
      <c r="AD1372"/>
      <c r="AE1372"/>
      <c r="AF1372" s="254"/>
      <c r="AG1372" s="253"/>
      <c r="AH1372"/>
      <c r="AL1372"/>
    </row>
    <row r="1373" spans="7:38">
      <c r="G1373"/>
      <c r="J1373"/>
      <c r="Q1373"/>
      <c r="R1373"/>
      <c r="U1373"/>
      <c r="V1373"/>
      <c r="W1373"/>
      <c r="X1373"/>
      <c r="Y1373"/>
      <c r="Z1373"/>
      <c r="AA1373"/>
      <c r="AB1373"/>
      <c r="AC1373"/>
      <c r="AD1373"/>
      <c r="AE1373"/>
      <c r="AF1373" s="254"/>
      <c r="AG1373" s="253"/>
      <c r="AH1373"/>
      <c r="AL1373"/>
    </row>
    <row r="1374" spans="7:38">
      <c r="G1374"/>
      <c r="J1374"/>
      <c r="Q1374"/>
      <c r="R1374"/>
      <c r="U1374"/>
      <c r="V1374"/>
      <c r="W1374"/>
      <c r="X1374"/>
      <c r="Y1374"/>
      <c r="Z1374"/>
      <c r="AA1374"/>
      <c r="AB1374"/>
      <c r="AC1374"/>
      <c r="AD1374"/>
      <c r="AE1374"/>
      <c r="AF1374" s="254"/>
      <c r="AG1374" s="253"/>
      <c r="AH1374"/>
      <c r="AL1374"/>
    </row>
    <row r="1375" spans="7:38">
      <c r="G1375"/>
      <c r="J1375"/>
      <c r="Q1375"/>
      <c r="R1375"/>
      <c r="U1375"/>
      <c r="V1375"/>
      <c r="W1375"/>
      <c r="X1375"/>
      <c r="Y1375"/>
      <c r="Z1375"/>
      <c r="AA1375"/>
      <c r="AB1375"/>
      <c r="AC1375"/>
      <c r="AD1375"/>
      <c r="AE1375"/>
      <c r="AF1375" s="254"/>
      <c r="AG1375" s="253"/>
      <c r="AH1375"/>
      <c r="AL1375"/>
    </row>
    <row r="1376" spans="7:38">
      <c r="G1376"/>
      <c r="J1376"/>
      <c r="Q1376"/>
      <c r="R1376"/>
      <c r="U1376"/>
      <c r="V1376"/>
      <c r="W1376"/>
      <c r="X1376"/>
      <c r="Y1376"/>
      <c r="Z1376"/>
      <c r="AA1376"/>
      <c r="AB1376"/>
      <c r="AC1376"/>
      <c r="AD1376"/>
      <c r="AE1376"/>
      <c r="AF1376" s="254"/>
      <c r="AG1376" s="253"/>
      <c r="AH1376"/>
      <c r="AL1376"/>
    </row>
    <row r="1377" spans="7:38">
      <c r="G1377"/>
      <c r="J1377"/>
      <c r="Q1377"/>
      <c r="R1377"/>
      <c r="U1377"/>
      <c r="V1377"/>
      <c r="W1377"/>
      <c r="X1377"/>
      <c r="Y1377"/>
      <c r="Z1377"/>
      <c r="AA1377"/>
      <c r="AB1377"/>
      <c r="AC1377"/>
      <c r="AD1377"/>
      <c r="AE1377"/>
      <c r="AF1377" s="254"/>
      <c r="AG1377" s="253"/>
      <c r="AH1377"/>
      <c r="AL1377"/>
    </row>
    <row r="1378" spans="7:38">
      <c r="G1378"/>
      <c r="J1378"/>
      <c r="Q1378"/>
      <c r="R1378"/>
      <c r="U1378"/>
      <c r="V1378"/>
      <c r="W1378"/>
      <c r="X1378"/>
      <c r="Y1378"/>
      <c r="Z1378"/>
      <c r="AA1378"/>
      <c r="AB1378"/>
      <c r="AC1378"/>
      <c r="AD1378"/>
      <c r="AE1378"/>
      <c r="AF1378" s="254"/>
      <c r="AG1378" s="253"/>
      <c r="AH1378"/>
      <c r="AL1378"/>
    </row>
    <row r="1379" spans="7:38">
      <c r="G1379"/>
      <c r="J1379"/>
      <c r="Q1379"/>
      <c r="R1379"/>
      <c r="U1379"/>
      <c r="V1379"/>
      <c r="W1379"/>
      <c r="X1379"/>
      <c r="Y1379"/>
      <c r="Z1379"/>
      <c r="AA1379"/>
      <c r="AB1379"/>
      <c r="AC1379"/>
      <c r="AD1379"/>
      <c r="AE1379"/>
      <c r="AF1379" s="254"/>
      <c r="AG1379" s="253"/>
      <c r="AH1379"/>
      <c r="AL1379"/>
    </row>
    <row r="1380" spans="7:38">
      <c r="G1380"/>
      <c r="J1380"/>
      <c r="Q1380"/>
      <c r="R1380"/>
      <c r="U1380"/>
      <c r="V1380"/>
      <c r="W1380"/>
      <c r="X1380"/>
      <c r="Y1380"/>
      <c r="Z1380"/>
      <c r="AA1380"/>
      <c r="AB1380"/>
      <c r="AC1380"/>
      <c r="AD1380"/>
      <c r="AE1380"/>
      <c r="AF1380" s="254"/>
      <c r="AG1380" s="253"/>
      <c r="AH1380"/>
      <c r="AL1380"/>
    </row>
    <row r="1381" spans="7:38">
      <c r="G1381"/>
      <c r="J1381"/>
      <c r="Q1381"/>
      <c r="R1381"/>
      <c r="U1381"/>
      <c r="V1381"/>
      <c r="W1381"/>
      <c r="X1381"/>
      <c r="Y1381"/>
      <c r="Z1381"/>
      <c r="AA1381"/>
      <c r="AB1381"/>
      <c r="AC1381"/>
      <c r="AD1381"/>
      <c r="AE1381"/>
      <c r="AF1381" s="254"/>
      <c r="AG1381" s="253"/>
      <c r="AH1381"/>
      <c r="AL1381"/>
    </row>
    <row r="1382" spans="7:38">
      <c r="G1382"/>
      <c r="J1382"/>
      <c r="Q1382"/>
      <c r="R1382"/>
      <c r="U1382"/>
      <c r="V1382"/>
      <c r="W1382"/>
      <c r="X1382"/>
      <c r="Y1382"/>
      <c r="Z1382"/>
      <c r="AA1382"/>
      <c r="AB1382"/>
      <c r="AC1382"/>
      <c r="AD1382"/>
      <c r="AE1382"/>
      <c r="AF1382" s="254"/>
      <c r="AG1382" s="253"/>
      <c r="AH1382"/>
      <c r="AL1382"/>
    </row>
    <row r="1383" spans="7:38">
      <c r="G1383"/>
      <c r="J1383"/>
      <c r="Q1383"/>
      <c r="R1383"/>
      <c r="U1383"/>
      <c r="V1383"/>
      <c r="W1383"/>
      <c r="X1383"/>
      <c r="Y1383"/>
      <c r="Z1383"/>
      <c r="AA1383"/>
      <c r="AB1383"/>
      <c r="AC1383"/>
      <c r="AD1383"/>
      <c r="AE1383"/>
      <c r="AF1383" s="254"/>
      <c r="AG1383" s="253"/>
      <c r="AH1383"/>
      <c r="AL1383"/>
    </row>
    <row r="1384" spans="7:38">
      <c r="G1384"/>
      <c r="J1384"/>
      <c r="Q1384"/>
      <c r="R1384"/>
      <c r="U1384"/>
      <c r="V1384"/>
      <c r="W1384"/>
      <c r="X1384"/>
      <c r="Y1384"/>
      <c r="Z1384"/>
      <c r="AA1384"/>
      <c r="AB1384"/>
      <c r="AC1384"/>
      <c r="AD1384"/>
      <c r="AE1384"/>
      <c r="AF1384" s="254"/>
      <c r="AG1384" s="253"/>
      <c r="AH1384"/>
      <c r="AL1384"/>
    </row>
    <row r="1385" spans="7:38">
      <c r="G1385"/>
      <c r="J1385"/>
      <c r="Q1385"/>
      <c r="R1385"/>
      <c r="U1385"/>
      <c r="V1385"/>
      <c r="W1385"/>
      <c r="X1385"/>
      <c r="Y1385"/>
      <c r="Z1385"/>
      <c r="AA1385"/>
      <c r="AB1385"/>
      <c r="AC1385"/>
      <c r="AD1385"/>
      <c r="AE1385"/>
      <c r="AF1385" s="254"/>
      <c r="AG1385" s="253"/>
      <c r="AH1385"/>
      <c r="AL1385"/>
    </row>
    <row r="1386" spans="7:38">
      <c r="G1386"/>
      <c r="J1386"/>
      <c r="Q1386"/>
      <c r="R1386"/>
      <c r="U1386"/>
      <c r="V1386"/>
      <c r="W1386"/>
      <c r="X1386"/>
      <c r="Y1386"/>
      <c r="Z1386"/>
      <c r="AA1386"/>
      <c r="AB1386"/>
      <c r="AC1386"/>
      <c r="AD1386"/>
      <c r="AE1386"/>
      <c r="AF1386" s="254"/>
      <c r="AG1386" s="253"/>
      <c r="AH1386"/>
      <c r="AL1386"/>
    </row>
    <row r="1387" spans="7:38">
      <c r="G1387"/>
      <c r="J1387"/>
      <c r="Q1387"/>
      <c r="R1387"/>
      <c r="U1387"/>
      <c r="V1387"/>
      <c r="W1387"/>
      <c r="X1387"/>
      <c r="Y1387"/>
      <c r="Z1387"/>
      <c r="AA1387"/>
      <c r="AB1387"/>
      <c r="AC1387"/>
      <c r="AD1387"/>
      <c r="AE1387"/>
      <c r="AF1387" s="254"/>
      <c r="AG1387" s="253"/>
      <c r="AH1387"/>
      <c r="AL1387"/>
    </row>
    <row r="1388" spans="7:38">
      <c r="G1388"/>
      <c r="J1388"/>
      <c r="Q1388"/>
      <c r="R1388"/>
      <c r="U1388"/>
      <c r="V1388"/>
      <c r="W1388"/>
      <c r="X1388"/>
      <c r="Y1388"/>
      <c r="Z1388"/>
      <c r="AA1388"/>
      <c r="AB1388"/>
      <c r="AC1388"/>
      <c r="AD1388"/>
      <c r="AE1388"/>
      <c r="AF1388" s="254"/>
      <c r="AG1388" s="253"/>
      <c r="AH1388"/>
      <c r="AL1388"/>
    </row>
    <row r="1389" spans="7:38">
      <c r="G1389"/>
      <c r="J1389"/>
      <c r="Q1389"/>
      <c r="R1389"/>
      <c r="U1389"/>
      <c r="V1389"/>
      <c r="W1389"/>
      <c r="X1389"/>
      <c r="Y1389"/>
      <c r="Z1389"/>
      <c r="AA1389"/>
      <c r="AB1389"/>
      <c r="AC1389"/>
      <c r="AD1389"/>
      <c r="AE1389"/>
      <c r="AF1389" s="254"/>
      <c r="AG1389" s="253"/>
      <c r="AH1389"/>
      <c r="AL1389"/>
    </row>
    <row r="1390" spans="7:38">
      <c r="G1390"/>
      <c r="J1390"/>
      <c r="Q1390"/>
      <c r="R1390"/>
      <c r="U1390"/>
      <c r="V1390"/>
      <c r="W1390"/>
      <c r="X1390"/>
      <c r="Y1390"/>
      <c r="Z1390"/>
      <c r="AA1390"/>
      <c r="AB1390"/>
      <c r="AC1390"/>
      <c r="AD1390"/>
      <c r="AE1390"/>
      <c r="AF1390" s="254"/>
      <c r="AG1390" s="253"/>
      <c r="AH1390"/>
      <c r="AL1390"/>
    </row>
    <row r="1391" spans="7:38">
      <c r="G1391"/>
      <c r="J1391"/>
      <c r="Q1391"/>
      <c r="R1391"/>
      <c r="U1391"/>
      <c r="V1391"/>
      <c r="W1391"/>
      <c r="X1391"/>
      <c r="Y1391"/>
      <c r="Z1391"/>
      <c r="AA1391"/>
      <c r="AB1391"/>
      <c r="AC1391"/>
      <c r="AD1391"/>
      <c r="AE1391"/>
      <c r="AF1391" s="254"/>
      <c r="AG1391" s="253"/>
      <c r="AH1391"/>
      <c r="AL1391"/>
    </row>
    <row r="1392" spans="7:38">
      <c r="G1392"/>
      <c r="J1392"/>
      <c r="Q1392"/>
      <c r="R1392"/>
      <c r="U1392"/>
      <c r="V1392"/>
      <c r="W1392"/>
      <c r="X1392"/>
      <c r="Y1392"/>
      <c r="Z1392"/>
      <c r="AA1392"/>
      <c r="AB1392"/>
      <c r="AC1392"/>
      <c r="AD1392"/>
      <c r="AE1392"/>
      <c r="AF1392" s="254"/>
      <c r="AG1392" s="253"/>
      <c r="AH1392"/>
      <c r="AL1392"/>
    </row>
    <row r="1393" spans="7:38">
      <c r="G1393"/>
      <c r="J1393"/>
      <c r="Q1393"/>
      <c r="R1393"/>
      <c r="U1393"/>
      <c r="V1393"/>
      <c r="W1393"/>
      <c r="X1393"/>
      <c r="Y1393"/>
      <c r="Z1393"/>
      <c r="AA1393"/>
      <c r="AB1393"/>
      <c r="AC1393"/>
      <c r="AD1393"/>
      <c r="AE1393"/>
      <c r="AF1393" s="254"/>
      <c r="AG1393" s="253"/>
      <c r="AH1393"/>
      <c r="AL1393"/>
    </row>
    <row r="1394" spans="7:38">
      <c r="G1394"/>
      <c r="J1394"/>
      <c r="Q1394"/>
      <c r="R1394"/>
      <c r="U1394"/>
      <c r="V1394"/>
      <c r="W1394"/>
      <c r="X1394"/>
      <c r="Y1394"/>
      <c r="Z1394"/>
      <c r="AA1394"/>
      <c r="AB1394"/>
      <c r="AC1394"/>
      <c r="AD1394"/>
      <c r="AE1394"/>
      <c r="AF1394" s="254"/>
      <c r="AG1394" s="253"/>
      <c r="AH1394"/>
      <c r="AL1394"/>
    </row>
    <row r="1395" spans="7:38">
      <c r="G1395"/>
      <c r="J1395"/>
      <c r="Q1395"/>
      <c r="R1395"/>
      <c r="U1395"/>
      <c r="V1395"/>
      <c r="W1395"/>
      <c r="X1395"/>
      <c r="Y1395"/>
      <c r="Z1395"/>
      <c r="AA1395"/>
      <c r="AB1395"/>
      <c r="AC1395"/>
      <c r="AD1395"/>
      <c r="AE1395"/>
      <c r="AF1395" s="254"/>
      <c r="AG1395" s="253"/>
      <c r="AH1395"/>
      <c r="AL1395"/>
    </row>
    <row r="1396" spans="7:38">
      <c r="G1396"/>
      <c r="J1396"/>
      <c r="Q1396"/>
      <c r="R1396"/>
      <c r="U1396"/>
      <c r="V1396"/>
      <c r="W1396"/>
      <c r="X1396"/>
      <c r="Y1396"/>
      <c r="Z1396"/>
      <c r="AA1396"/>
      <c r="AB1396"/>
      <c r="AC1396"/>
      <c r="AD1396"/>
      <c r="AE1396"/>
      <c r="AF1396" s="254"/>
      <c r="AG1396" s="253"/>
      <c r="AH1396"/>
      <c r="AL1396"/>
    </row>
    <row r="1397" spans="7:38">
      <c r="G1397"/>
      <c r="J1397"/>
      <c r="Q1397"/>
      <c r="R1397"/>
      <c r="U1397"/>
      <c r="V1397"/>
      <c r="W1397"/>
      <c r="X1397"/>
      <c r="Y1397"/>
      <c r="Z1397"/>
      <c r="AA1397"/>
      <c r="AB1397"/>
      <c r="AC1397"/>
      <c r="AD1397"/>
      <c r="AE1397"/>
      <c r="AF1397" s="254"/>
      <c r="AG1397" s="253"/>
      <c r="AH1397"/>
      <c r="AL1397"/>
    </row>
    <row r="1398" spans="7:38">
      <c r="G1398"/>
      <c r="J1398"/>
      <c r="Q1398"/>
      <c r="R1398"/>
      <c r="U1398"/>
      <c r="V1398"/>
      <c r="W1398"/>
      <c r="X1398"/>
      <c r="Y1398"/>
      <c r="Z1398"/>
      <c r="AA1398"/>
      <c r="AB1398"/>
      <c r="AC1398"/>
      <c r="AD1398"/>
      <c r="AE1398"/>
      <c r="AF1398" s="254"/>
      <c r="AG1398" s="253"/>
      <c r="AH1398"/>
      <c r="AL1398"/>
    </row>
    <row r="1399" spans="7:38">
      <c r="G1399"/>
      <c r="J1399"/>
      <c r="Q1399"/>
      <c r="R1399"/>
      <c r="U1399"/>
      <c r="V1399"/>
      <c r="W1399"/>
      <c r="X1399"/>
      <c r="Y1399"/>
      <c r="Z1399"/>
      <c r="AA1399"/>
      <c r="AB1399"/>
      <c r="AC1399"/>
      <c r="AD1399"/>
      <c r="AE1399"/>
      <c r="AF1399" s="254"/>
      <c r="AG1399" s="253"/>
      <c r="AH1399"/>
      <c r="AL1399"/>
    </row>
    <row r="1400" spans="7:38">
      <c r="G1400"/>
      <c r="J1400"/>
      <c r="Q1400"/>
      <c r="R1400"/>
      <c r="U1400"/>
      <c r="V1400"/>
      <c r="W1400"/>
      <c r="X1400"/>
      <c r="Y1400"/>
      <c r="Z1400"/>
      <c r="AA1400"/>
      <c r="AB1400"/>
      <c r="AC1400"/>
      <c r="AD1400"/>
      <c r="AE1400"/>
      <c r="AF1400" s="254"/>
      <c r="AG1400" s="253"/>
      <c r="AH1400"/>
      <c r="AL1400"/>
    </row>
    <row r="1401" spans="7:38">
      <c r="G1401"/>
      <c r="J1401"/>
      <c r="Q1401"/>
      <c r="R1401"/>
      <c r="U1401"/>
      <c r="V1401"/>
      <c r="W1401"/>
      <c r="X1401"/>
      <c r="Y1401"/>
      <c r="Z1401"/>
      <c r="AA1401"/>
      <c r="AB1401"/>
      <c r="AC1401"/>
      <c r="AD1401"/>
      <c r="AE1401"/>
      <c r="AF1401" s="254"/>
      <c r="AG1401" s="253"/>
      <c r="AH1401"/>
      <c r="AL1401"/>
    </row>
    <row r="1402" spans="7:38">
      <c r="G1402"/>
      <c r="J1402"/>
      <c r="Q1402"/>
      <c r="R1402"/>
      <c r="U1402"/>
      <c r="V1402"/>
      <c r="W1402"/>
      <c r="X1402"/>
      <c r="Y1402"/>
      <c r="Z1402"/>
      <c r="AA1402"/>
      <c r="AB1402"/>
      <c r="AC1402"/>
      <c r="AD1402"/>
      <c r="AE1402"/>
      <c r="AF1402" s="254"/>
      <c r="AG1402" s="253"/>
      <c r="AH1402"/>
      <c r="AL1402"/>
    </row>
    <row r="1403" spans="7:38">
      <c r="G1403"/>
      <c r="J1403"/>
      <c r="Q1403"/>
      <c r="R1403"/>
      <c r="U1403"/>
      <c r="V1403"/>
      <c r="W1403"/>
      <c r="X1403"/>
      <c r="Y1403"/>
      <c r="Z1403"/>
      <c r="AA1403"/>
      <c r="AB1403"/>
      <c r="AC1403"/>
      <c r="AD1403"/>
      <c r="AE1403"/>
      <c r="AF1403" s="254"/>
      <c r="AG1403" s="253"/>
      <c r="AH1403"/>
      <c r="AL1403"/>
    </row>
    <row r="1404" spans="7:38">
      <c r="G1404"/>
      <c r="J1404"/>
      <c r="Q1404"/>
      <c r="R1404"/>
      <c r="U1404"/>
      <c r="V1404"/>
      <c r="W1404"/>
      <c r="X1404"/>
      <c r="Y1404"/>
      <c r="Z1404"/>
      <c r="AA1404"/>
      <c r="AB1404"/>
      <c r="AC1404"/>
      <c r="AD1404"/>
      <c r="AE1404"/>
      <c r="AF1404" s="254"/>
      <c r="AG1404" s="253"/>
      <c r="AH1404"/>
      <c r="AL1404"/>
    </row>
    <row r="1405" spans="7:38">
      <c r="G1405"/>
      <c r="J1405"/>
      <c r="Q1405"/>
      <c r="R1405"/>
      <c r="U1405"/>
      <c r="V1405"/>
      <c r="W1405"/>
      <c r="X1405"/>
      <c r="Y1405"/>
      <c r="Z1405"/>
      <c r="AA1405"/>
      <c r="AB1405"/>
      <c r="AC1405"/>
      <c r="AD1405"/>
      <c r="AE1405"/>
      <c r="AF1405" s="254"/>
      <c r="AG1405" s="253"/>
      <c r="AH1405"/>
      <c r="AL1405"/>
    </row>
    <row r="1406" spans="7:38">
      <c r="G1406"/>
      <c r="J1406"/>
      <c r="Q1406"/>
      <c r="R1406"/>
      <c r="U1406"/>
      <c r="V1406"/>
      <c r="W1406"/>
      <c r="X1406"/>
      <c r="Y1406"/>
      <c r="Z1406"/>
      <c r="AA1406"/>
      <c r="AB1406"/>
      <c r="AC1406"/>
      <c r="AD1406"/>
      <c r="AE1406"/>
      <c r="AF1406" s="254"/>
      <c r="AG1406" s="253"/>
      <c r="AH1406"/>
      <c r="AL1406"/>
    </row>
    <row r="1407" spans="7:38">
      <c r="G1407"/>
      <c r="J1407"/>
      <c r="Q1407"/>
      <c r="R1407"/>
      <c r="U1407"/>
      <c r="V1407"/>
      <c r="W1407"/>
      <c r="X1407"/>
      <c r="Y1407"/>
      <c r="Z1407"/>
      <c r="AA1407"/>
      <c r="AB1407"/>
      <c r="AC1407"/>
      <c r="AD1407"/>
      <c r="AE1407"/>
      <c r="AF1407" s="254"/>
      <c r="AG1407" s="253"/>
      <c r="AH1407"/>
      <c r="AL1407"/>
    </row>
    <row r="1408" spans="7:38">
      <c r="G1408"/>
      <c r="J1408"/>
      <c r="Q1408"/>
      <c r="R1408"/>
      <c r="U1408"/>
      <c r="V1408"/>
      <c r="W1408"/>
      <c r="X1408"/>
      <c r="Y1408"/>
      <c r="Z1408"/>
      <c r="AA1408"/>
      <c r="AB1408"/>
      <c r="AC1408"/>
      <c r="AD1408"/>
      <c r="AE1408"/>
      <c r="AF1408" s="254"/>
      <c r="AG1408" s="253"/>
      <c r="AH1408"/>
      <c r="AL1408"/>
    </row>
    <row r="1409" spans="7:38">
      <c r="G1409"/>
      <c r="J1409"/>
      <c r="Q1409"/>
      <c r="R1409"/>
      <c r="U1409"/>
      <c r="V1409"/>
      <c r="W1409"/>
      <c r="X1409"/>
      <c r="Y1409"/>
      <c r="Z1409"/>
      <c r="AA1409"/>
      <c r="AB1409"/>
      <c r="AC1409"/>
      <c r="AD1409"/>
      <c r="AE1409"/>
      <c r="AF1409" s="254"/>
      <c r="AG1409" s="253"/>
      <c r="AH1409"/>
      <c r="AL1409"/>
    </row>
    <row r="1410" spans="7:38">
      <c r="G1410"/>
      <c r="J1410"/>
      <c r="Q1410"/>
      <c r="R1410"/>
      <c r="U1410"/>
      <c r="V1410"/>
      <c r="W1410"/>
      <c r="X1410"/>
      <c r="Y1410"/>
      <c r="Z1410"/>
      <c r="AA1410"/>
      <c r="AB1410"/>
      <c r="AC1410"/>
      <c r="AD1410"/>
      <c r="AE1410"/>
      <c r="AF1410" s="254"/>
      <c r="AG1410" s="253"/>
      <c r="AH1410"/>
      <c r="AL1410"/>
    </row>
    <row r="1411" spans="7:38">
      <c r="G1411"/>
      <c r="J1411"/>
      <c r="Q1411"/>
      <c r="R1411"/>
      <c r="U1411"/>
      <c r="V1411"/>
      <c r="W1411"/>
      <c r="X1411"/>
      <c r="Y1411"/>
      <c r="Z1411"/>
      <c r="AA1411"/>
      <c r="AB1411"/>
      <c r="AC1411"/>
      <c r="AD1411"/>
      <c r="AE1411"/>
      <c r="AF1411" s="254"/>
      <c r="AG1411" s="253"/>
      <c r="AH1411"/>
      <c r="AL1411"/>
    </row>
    <row r="1412" spans="7:38">
      <c r="G1412"/>
      <c r="J1412"/>
      <c r="Q1412"/>
      <c r="R1412"/>
      <c r="U1412"/>
      <c r="V1412"/>
      <c r="W1412"/>
      <c r="X1412"/>
      <c r="Y1412"/>
      <c r="Z1412"/>
      <c r="AA1412"/>
      <c r="AB1412"/>
      <c r="AC1412"/>
      <c r="AD1412"/>
      <c r="AE1412"/>
      <c r="AF1412" s="254"/>
      <c r="AG1412" s="253"/>
      <c r="AH1412"/>
      <c r="AL1412"/>
    </row>
    <row r="1413" spans="7:38">
      <c r="G1413"/>
      <c r="J1413"/>
      <c r="Q1413"/>
      <c r="R1413"/>
      <c r="U1413"/>
      <c r="V1413"/>
      <c r="W1413"/>
      <c r="X1413"/>
      <c r="Y1413"/>
      <c r="Z1413"/>
      <c r="AA1413"/>
      <c r="AB1413"/>
      <c r="AC1413"/>
      <c r="AD1413"/>
      <c r="AE1413"/>
      <c r="AF1413" s="254"/>
      <c r="AG1413" s="253"/>
      <c r="AH1413"/>
      <c r="AL1413"/>
    </row>
    <row r="1414" spans="7:38">
      <c r="G1414"/>
      <c r="J1414"/>
      <c r="Q1414"/>
      <c r="R1414"/>
      <c r="U1414"/>
      <c r="V1414"/>
      <c r="W1414"/>
      <c r="X1414"/>
      <c r="Y1414"/>
      <c r="Z1414"/>
      <c r="AA1414"/>
      <c r="AB1414"/>
      <c r="AC1414"/>
      <c r="AD1414"/>
      <c r="AE1414"/>
      <c r="AF1414" s="254"/>
      <c r="AG1414" s="253"/>
      <c r="AH1414"/>
      <c r="AL1414"/>
    </row>
    <row r="1415" spans="7:38">
      <c r="G1415"/>
      <c r="J1415"/>
      <c r="Q1415"/>
      <c r="R1415"/>
      <c r="U1415"/>
      <c r="V1415"/>
      <c r="W1415"/>
      <c r="X1415"/>
      <c r="Y1415"/>
      <c r="Z1415"/>
      <c r="AA1415"/>
      <c r="AB1415"/>
      <c r="AC1415"/>
      <c r="AD1415"/>
      <c r="AE1415"/>
      <c r="AF1415" s="254"/>
      <c r="AG1415" s="253"/>
      <c r="AH1415"/>
      <c r="AL1415"/>
    </row>
    <row r="1416" spans="7:38">
      <c r="G1416"/>
      <c r="J1416"/>
      <c r="Q1416"/>
      <c r="R1416"/>
      <c r="U1416"/>
      <c r="V1416"/>
      <c r="W1416"/>
      <c r="X1416"/>
      <c r="Y1416"/>
      <c r="Z1416"/>
      <c r="AA1416"/>
      <c r="AB1416"/>
      <c r="AC1416"/>
      <c r="AD1416"/>
      <c r="AE1416"/>
      <c r="AF1416" s="254"/>
      <c r="AG1416" s="253"/>
      <c r="AH1416"/>
      <c r="AL1416"/>
    </row>
    <row r="1417" spans="7:38">
      <c r="G1417"/>
      <c r="J1417"/>
      <c r="Q1417"/>
      <c r="R1417"/>
      <c r="U1417"/>
      <c r="V1417"/>
      <c r="W1417"/>
      <c r="X1417"/>
      <c r="Y1417"/>
      <c r="Z1417"/>
      <c r="AA1417"/>
      <c r="AB1417"/>
      <c r="AC1417"/>
      <c r="AD1417"/>
      <c r="AE1417"/>
      <c r="AF1417" s="254"/>
      <c r="AG1417" s="253"/>
      <c r="AH1417"/>
      <c r="AL1417"/>
    </row>
    <row r="1418" spans="7:38">
      <c r="G1418"/>
      <c r="J1418"/>
      <c r="Q1418"/>
      <c r="R1418"/>
      <c r="U1418"/>
      <c r="V1418"/>
      <c r="W1418"/>
      <c r="X1418"/>
      <c r="Y1418"/>
      <c r="Z1418"/>
      <c r="AA1418"/>
      <c r="AB1418"/>
      <c r="AC1418"/>
      <c r="AD1418"/>
      <c r="AE1418"/>
      <c r="AF1418" s="254"/>
      <c r="AG1418" s="253"/>
      <c r="AH1418"/>
      <c r="AL1418"/>
    </row>
    <row r="1419" spans="7:38">
      <c r="G1419"/>
      <c r="J1419"/>
      <c r="Q1419"/>
      <c r="R1419"/>
      <c r="U1419"/>
      <c r="V1419"/>
      <c r="W1419"/>
      <c r="X1419"/>
      <c r="Y1419"/>
      <c r="Z1419"/>
      <c r="AA1419"/>
      <c r="AB1419"/>
      <c r="AC1419"/>
      <c r="AD1419"/>
      <c r="AE1419"/>
      <c r="AF1419" s="254"/>
      <c r="AG1419" s="253"/>
      <c r="AH1419"/>
      <c r="AL1419"/>
    </row>
    <row r="1420" spans="7:38">
      <c r="G1420"/>
      <c r="J1420"/>
      <c r="Q1420"/>
      <c r="R1420"/>
      <c r="U1420"/>
      <c r="V1420"/>
      <c r="W1420"/>
      <c r="X1420"/>
      <c r="Y1420"/>
      <c r="Z1420"/>
      <c r="AA1420"/>
      <c r="AB1420"/>
      <c r="AC1420"/>
      <c r="AD1420"/>
      <c r="AE1420"/>
      <c r="AF1420" s="254"/>
      <c r="AG1420" s="253"/>
      <c r="AH1420"/>
      <c r="AL1420"/>
    </row>
    <row r="1421" spans="7:38">
      <c r="G1421"/>
      <c r="J1421"/>
      <c r="Q1421"/>
      <c r="R1421"/>
      <c r="U1421"/>
      <c r="V1421"/>
      <c r="W1421"/>
      <c r="X1421"/>
      <c r="Y1421"/>
      <c r="Z1421"/>
      <c r="AA1421"/>
      <c r="AB1421"/>
      <c r="AC1421"/>
      <c r="AD1421"/>
      <c r="AE1421"/>
      <c r="AF1421" s="254"/>
      <c r="AG1421" s="253"/>
      <c r="AH1421"/>
      <c r="AL1421"/>
    </row>
    <row r="1422" spans="7:38">
      <c r="G1422"/>
      <c r="J1422"/>
      <c r="Q1422"/>
      <c r="R1422"/>
      <c r="U1422"/>
      <c r="V1422"/>
      <c r="W1422"/>
      <c r="X1422"/>
      <c r="Y1422"/>
      <c r="Z1422"/>
      <c r="AA1422"/>
      <c r="AB1422"/>
      <c r="AC1422"/>
      <c r="AD1422"/>
      <c r="AE1422"/>
      <c r="AF1422" s="254"/>
      <c r="AG1422" s="253"/>
      <c r="AH1422"/>
      <c r="AL1422"/>
    </row>
    <row r="1423" spans="7:38">
      <c r="G1423"/>
      <c r="J1423"/>
      <c r="Q1423"/>
      <c r="R1423"/>
      <c r="U1423"/>
      <c r="V1423"/>
      <c r="W1423"/>
      <c r="X1423"/>
      <c r="Y1423"/>
      <c r="Z1423"/>
      <c r="AA1423"/>
      <c r="AB1423"/>
      <c r="AC1423"/>
      <c r="AD1423"/>
      <c r="AE1423"/>
      <c r="AF1423" s="254"/>
      <c r="AG1423" s="253"/>
      <c r="AH1423"/>
      <c r="AL1423"/>
    </row>
    <row r="1424" spans="7:38">
      <c r="G1424"/>
      <c r="J1424"/>
      <c r="Q1424"/>
      <c r="R1424"/>
      <c r="U1424"/>
      <c r="V1424"/>
      <c r="W1424"/>
      <c r="X1424"/>
      <c r="Y1424"/>
      <c r="Z1424"/>
      <c r="AA1424"/>
      <c r="AB1424"/>
      <c r="AC1424"/>
      <c r="AD1424"/>
      <c r="AE1424"/>
      <c r="AF1424" s="254"/>
      <c r="AG1424" s="253"/>
      <c r="AH1424"/>
      <c r="AL1424"/>
    </row>
    <row r="1425" spans="7:38">
      <c r="G1425"/>
      <c r="J1425"/>
      <c r="Q1425"/>
      <c r="R1425"/>
      <c r="U1425"/>
      <c r="V1425"/>
      <c r="W1425"/>
      <c r="X1425"/>
      <c r="Y1425"/>
      <c r="Z1425"/>
      <c r="AA1425"/>
      <c r="AB1425"/>
      <c r="AC1425"/>
      <c r="AD1425"/>
      <c r="AE1425"/>
      <c r="AF1425" s="254"/>
      <c r="AG1425" s="253"/>
      <c r="AH1425"/>
      <c r="AL1425"/>
    </row>
    <row r="1426" spans="7:38">
      <c r="G1426"/>
      <c r="J1426"/>
      <c r="Q1426"/>
      <c r="R1426"/>
      <c r="U1426"/>
      <c r="V1426"/>
      <c r="W1426"/>
      <c r="X1426"/>
      <c r="Y1426"/>
      <c r="Z1426"/>
      <c r="AA1426"/>
      <c r="AB1426"/>
      <c r="AC1426"/>
      <c r="AD1426"/>
      <c r="AE1426"/>
      <c r="AF1426" s="254"/>
      <c r="AG1426" s="253"/>
      <c r="AH1426"/>
      <c r="AL1426"/>
    </row>
    <row r="1427" spans="7:38">
      <c r="G1427"/>
      <c r="J1427"/>
      <c r="Q1427"/>
      <c r="R1427"/>
      <c r="U1427"/>
      <c r="V1427"/>
      <c r="W1427"/>
      <c r="X1427"/>
      <c r="Y1427"/>
      <c r="Z1427"/>
      <c r="AA1427"/>
      <c r="AB1427"/>
      <c r="AC1427"/>
      <c r="AD1427"/>
      <c r="AE1427"/>
      <c r="AF1427" s="254"/>
      <c r="AG1427" s="253"/>
      <c r="AH1427"/>
      <c r="AL1427"/>
    </row>
    <row r="1428" spans="7:38">
      <c r="G1428"/>
      <c r="J1428"/>
      <c r="Q1428"/>
      <c r="R1428"/>
      <c r="U1428"/>
      <c r="V1428"/>
      <c r="W1428"/>
      <c r="X1428"/>
      <c r="Y1428"/>
      <c r="Z1428"/>
      <c r="AA1428"/>
      <c r="AB1428"/>
      <c r="AC1428"/>
      <c r="AD1428"/>
      <c r="AE1428"/>
      <c r="AF1428" s="254"/>
      <c r="AG1428" s="253"/>
      <c r="AH1428"/>
      <c r="AL1428"/>
    </row>
    <row r="1429" spans="7:38">
      <c r="G1429"/>
      <c r="J1429"/>
      <c r="Q1429"/>
      <c r="R1429"/>
      <c r="U1429"/>
      <c r="V1429"/>
      <c r="W1429"/>
      <c r="X1429"/>
      <c r="Y1429"/>
      <c r="Z1429"/>
      <c r="AA1429"/>
      <c r="AB1429"/>
      <c r="AC1429"/>
      <c r="AD1429"/>
      <c r="AE1429"/>
      <c r="AF1429" s="254"/>
      <c r="AG1429" s="253"/>
      <c r="AH1429"/>
      <c r="AL1429"/>
    </row>
    <row r="1430" spans="7:38">
      <c r="G1430"/>
      <c r="J1430"/>
      <c r="Q1430"/>
      <c r="R1430"/>
      <c r="U1430"/>
      <c r="V1430"/>
      <c r="W1430"/>
      <c r="X1430"/>
      <c r="Y1430"/>
      <c r="Z1430"/>
      <c r="AA1430"/>
      <c r="AB1430"/>
      <c r="AC1430"/>
      <c r="AD1430"/>
      <c r="AE1430"/>
      <c r="AF1430" s="254"/>
      <c r="AG1430" s="253"/>
      <c r="AH1430"/>
      <c r="AL1430"/>
    </row>
    <row r="1431" spans="7:38">
      <c r="G1431"/>
      <c r="J1431"/>
      <c r="Q1431"/>
      <c r="R1431"/>
      <c r="U1431"/>
      <c r="V1431"/>
      <c r="W1431"/>
      <c r="X1431"/>
      <c r="Y1431"/>
      <c r="Z1431"/>
      <c r="AA1431"/>
      <c r="AB1431"/>
      <c r="AC1431"/>
      <c r="AD1431"/>
      <c r="AE1431"/>
      <c r="AF1431" s="254"/>
      <c r="AG1431" s="253"/>
      <c r="AH1431"/>
      <c r="AL1431"/>
    </row>
    <row r="1432" spans="7:38">
      <c r="G1432"/>
      <c r="J1432"/>
      <c r="Q1432"/>
      <c r="R1432"/>
      <c r="U1432"/>
      <c r="V1432"/>
      <c r="W1432"/>
      <c r="X1432"/>
      <c r="Y1432"/>
      <c r="Z1432"/>
      <c r="AA1432"/>
      <c r="AB1432"/>
      <c r="AC1432"/>
      <c r="AD1432"/>
      <c r="AE1432"/>
      <c r="AF1432" s="254"/>
      <c r="AG1432" s="253"/>
      <c r="AH1432"/>
      <c r="AL1432"/>
    </row>
    <row r="1433" spans="7:38">
      <c r="G1433"/>
      <c r="J1433"/>
      <c r="Q1433"/>
      <c r="R1433"/>
      <c r="U1433"/>
      <c r="V1433"/>
      <c r="W1433"/>
      <c r="X1433"/>
      <c r="Y1433"/>
      <c r="Z1433"/>
      <c r="AA1433"/>
      <c r="AB1433"/>
      <c r="AC1433"/>
      <c r="AD1433"/>
      <c r="AE1433"/>
      <c r="AF1433" s="254"/>
      <c r="AG1433" s="253"/>
      <c r="AH1433"/>
      <c r="AL1433"/>
    </row>
    <row r="1434" spans="7:38">
      <c r="G1434"/>
      <c r="J1434"/>
      <c r="Q1434"/>
      <c r="R1434"/>
      <c r="U1434"/>
      <c r="V1434"/>
      <c r="W1434"/>
      <c r="X1434"/>
      <c r="Y1434"/>
      <c r="Z1434"/>
      <c r="AA1434"/>
      <c r="AB1434"/>
      <c r="AC1434"/>
      <c r="AD1434"/>
      <c r="AE1434"/>
      <c r="AF1434" s="254"/>
      <c r="AG1434" s="253"/>
      <c r="AH1434"/>
      <c r="AL1434"/>
    </row>
    <row r="1435" spans="7:38">
      <c r="G1435"/>
      <c r="J1435"/>
      <c r="Q1435"/>
      <c r="R1435"/>
      <c r="U1435"/>
      <c r="V1435"/>
      <c r="W1435"/>
      <c r="X1435"/>
      <c r="Y1435"/>
      <c r="Z1435"/>
      <c r="AA1435"/>
      <c r="AB1435"/>
      <c r="AC1435"/>
      <c r="AD1435"/>
      <c r="AE1435"/>
      <c r="AF1435" s="254"/>
      <c r="AG1435" s="253"/>
      <c r="AH1435"/>
      <c r="AL1435"/>
    </row>
    <row r="1436" spans="7:38">
      <c r="G1436"/>
      <c r="J1436"/>
      <c r="Q1436"/>
      <c r="R1436"/>
      <c r="U1436"/>
      <c r="V1436"/>
      <c r="W1436"/>
      <c r="X1436"/>
      <c r="Y1436"/>
      <c r="Z1436"/>
      <c r="AA1436"/>
      <c r="AB1436"/>
      <c r="AC1436"/>
      <c r="AD1436"/>
      <c r="AE1436"/>
      <c r="AF1436" s="254"/>
      <c r="AG1436" s="253"/>
      <c r="AH1436"/>
      <c r="AL1436"/>
    </row>
    <row r="1437" spans="7:38">
      <c r="G1437"/>
      <c r="J1437"/>
      <c r="Q1437"/>
      <c r="R1437"/>
      <c r="U1437"/>
      <c r="V1437"/>
      <c r="W1437"/>
      <c r="X1437"/>
      <c r="Y1437"/>
      <c r="Z1437"/>
      <c r="AA1437"/>
      <c r="AB1437"/>
      <c r="AC1437"/>
      <c r="AD1437"/>
      <c r="AE1437"/>
      <c r="AF1437" s="254"/>
      <c r="AG1437" s="253"/>
      <c r="AH1437"/>
      <c r="AL1437"/>
    </row>
    <row r="1438" spans="7:38">
      <c r="G1438"/>
      <c r="J1438"/>
      <c r="Q1438"/>
      <c r="R1438"/>
      <c r="U1438"/>
      <c r="V1438"/>
      <c r="W1438"/>
      <c r="X1438"/>
      <c r="Y1438"/>
      <c r="Z1438"/>
      <c r="AA1438"/>
      <c r="AB1438"/>
      <c r="AC1438"/>
      <c r="AD1438"/>
      <c r="AE1438"/>
      <c r="AF1438" s="254"/>
      <c r="AG1438" s="253"/>
      <c r="AH1438"/>
      <c r="AL1438"/>
    </row>
    <row r="1439" spans="7:38">
      <c r="G1439"/>
      <c r="J1439"/>
      <c r="Q1439"/>
      <c r="R1439"/>
      <c r="U1439"/>
      <c r="V1439"/>
      <c r="W1439"/>
      <c r="X1439"/>
      <c r="Y1439"/>
      <c r="Z1439"/>
      <c r="AA1439"/>
      <c r="AB1439"/>
      <c r="AC1439"/>
      <c r="AD1439"/>
      <c r="AE1439"/>
      <c r="AF1439" s="254"/>
      <c r="AG1439" s="253"/>
      <c r="AH1439"/>
      <c r="AL1439"/>
    </row>
    <row r="1440" spans="7:38">
      <c r="G1440"/>
      <c r="J1440"/>
      <c r="Q1440"/>
      <c r="R1440"/>
      <c r="U1440"/>
      <c r="V1440"/>
      <c r="W1440"/>
      <c r="X1440"/>
      <c r="Y1440"/>
      <c r="Z1440"/>
      <c r="AA1440"/>
      <c r="AB1440"/>
      <c r="AC1440"/>
      <c r="AD1440"/>
      <c r="AE1440"/>
      <c r="AF1440" s="254"/>
      <c r="AG1440" s="253"/>
      <c r="AH1440"/>
      <c r="AL1440"/>
    </row>
    <row r="1441" spans="7:38">
      <c r="G1441"/>
      <c r="J1441"/>
      <c r="Q1441"/>
      <c r="R1441"/>
      <c r="U1441"/>
      <c r="V1441"/>
      <c r="W1441"/>
      <c r="X1441"/>
      <c r="Y1441"/>
      <c r="Z1441"/>
      <c r="AA1441"/>
      <c r="AB1441"/>
      <c r="AC1441"/>
      <c r="AD1441"/>
      <c r="AE1441"/>
      <c r="AF1441" s="254"/>
      <c r="AG1441" s="253"/>
      <c r="AH1441"/>
      <c r="AL1441"/>
    </row>
    <row r="1442" spans="7:38">
      <c r="G1442"/>
      <c r="J1442"/>
      <c r="Q1442"/>
      <c r="R1442"/>
      <c r="U1442"/>
      <c r="V1442"/>
      <c r="W1442"/>
      <c r="X1442"/>
      <c r="Y1442"/>
      <c r="Z1442"/>
      <c r="AA1442"/>
      <c r="AB1442"/>
      <c r="AC1442"/>
      <c r="AD1442"/>
      <c r="AE1442"/>
      <c r="AF1442" s="254"/>
      <c r="AG1442" s="253"/>
      <c r="AH1442"/>
      <c r="AL1442"/>
    </row>
    <row r="1443" spans="7:38">
      <c r="G1443"/>
      <c r="J1443"/>
      <c r="Q1443"/>
      <c r="R1443"/>
      <c r="U1443"/>
      <c r="V1443"/>
      <c r="W1443"/>
      <c r="X1443"/>
      <c r="Y1443"/>
      <c r="Z1443"/>
      <c r="AA1443"/>
      <c r="AB1443"/>
      <c r="AC1443"/>
      <c r="AD1443"/>
      <c r="AE1443"/>
      <c r="AF1443" s="254"/>
      <c r="AG1443" s="253"/>
      <c r="AH1443"/>
      <c r="AL1443"/>
    </row>
    <row r="1444" spans="7:38">
      <c r="G1444"/>
      <c r="J1444"/>
      <c r="Q1444"/>
      <c r="R1444"/>
      <c r="U1444"/>
      <c r="V1444"/>
      <c r="W1444"/>
      <c r="X1444"/>
      <c r="Y1444"/>
      <c r="Z1444"/>
      <c r="AA1444"/>
      <c r="AB1444"/>
      <c r="AC1444"/>
      <c r="AD1444"/>
      <c r="AE1444"/>
      <c r="AF1444" s="254"/>
      <c r="AG1444" s="253"/>
      <c r="AH1444"/>
      <c r="AL1444"/>
    </row>
    <row r="1445" spans="7:38">
      <c r="G1445"/>
      <c r="J1445"/>
      <c r="Q1445"/>
      <c r="R1445"/>
      <c r="U1445"/>
      <c r="V1445"/>
      <c r="W1445"/>
      <c r="X1445"/>
      <c r="Y1445"/>
      <c r="Z1445"/>
      <c r="AA1445"/>
      <c r="AB1445"/>
      <c r="AC1445"/>
      <c r="AD1445"/>
      <c r="AE1445"/>
      <c r="AF1445" s="254"/>
      <c r="AG1445" s="253"/>
      <c r="AH1445"/>
      <c r="AL1445"/>
    </row>
    <row r="1446" spans="7:38">
      <c r="G1446"/>
      <c r="J1446"/>
      <c r="Q1446"/>
      <c r="R1446"/>
      <c r="U1446"/>
      <c r="V1446"/>
      <c r="W1446"/>
      <c r="X1446"/>
      <c r="Y1446"/>
      <c r="Z1446"/>
      <c r="AA1446"/>
      <c r="AB1446"/>
      <c r="AC1446"/>
      <c r="AD1446"/>
      <c r="AE1446"/>
      <c r="AF1446" s="254"/>
      <c r="AG1446" s="253"/>
      <c r="AH1446"/>
      <c r="AL1446"/>
    </row>
    <row r="1447" spans="7:38">
      <c r="G1447"/>
      <c r="J1447"/>
      <c r="Q1447"/>
      <c r="R1447"/>
      <c r="U1447"/>
      <c r="V1447"/>
      <c r="W1447"/>
      <c r="X1447"/>
      <c r="Y1447"/>
      <c r="Z1447"/>
      <c r="AA1447"/>
      <c r="AB1447"/>
      <c r="AC1447"/>
      <c r="AD1447"/>
      <c r="AE1447"/>
      <c r="AF1447" s="254"/>
      <c r="AG1447" s="253"/>
      <c r="AH1447"/>
      <c r="AL1447"/>
    </row>
    <row r="1448" spans="7:38">
      <c r="G1448"/>
      <c r="J1448"/>
      <c r="Q1448"/>
      <c r="R1448"/>
      <c r="U1448"/>
      <c r="V1448"/>
      <c r="W1448"/>
      <c r="X1448"/>
      <c r="Y1448"/>
      <c r="Z1448"/>
      <c r="AA1448"/>
      <c r="AB1448"/>
      <c r="AC1448"/>
      <c r="AD1448"/>
      <c r="AE1448"/>
      <c r="AF1448" s="254"/>
      <c r="AG1448" s="253"/>
      <c r="AH1448"/>
      <c r="AL1448"/>
    </row>
    <row r="1449" spans="7:38">
      <c r="G1449"/>
      <c r="J1449"/>
      <c r="Q1449"/>
      <c r="R1449"/>
      <c r="U1449"/>
      <c r="V1449"/>
      <c r="W1449"/>
      <c r="X1449"/>
      <c r="Y1449"/>
      <c r="Z1449"/>
      <c r="AA1449"/>
      <c r="AB1449"/>
      <c r="AC1449"/>
      <c r="AD1449"/>
      <c r="AE1449"/>
      <c r="AF1449" s="254"/>
      <c r="AG1449" s="253"/>
      <c r="AH1449"/>
      <c r="AL1449"/>
    </row>
    <row r="1450" spans="7:38">
      <c r="G1450"/>
      <c r="J1450"/>
      <c r="Q1450"/>
      <c r="R1450"/>
      <c r="U1450"/>
      <c r="V1450"/>
      <c r="W1450"/>
      <c r="X1450"/>
      <c r="Y1450"/>
      <c r="Z1450"/>
      <c r="AA1450"/>
      <c r="AB1450"/>
      <c r="AC1450"/>
      <c r="AD1450"/>
      <c r="AE1450"/>
      <c r="AF1450" s="254"/>
      <c r="AG1450" s="253"/>
      <c r="AH1450"/>
      <c r="AL1450"/>
    </row>
    <row r="1451" spans="7:38">
      <c r="G1451"/>
      <c r="J1451"/>
      <c r="Q1451"/>
      <c r="R1451"/>
      <c r="U1451"/>
      <c r="V1451"/>
      <c r="W1451"/>
      <c r="X1451"/>
      <c r="Y1451"/>
      <c r="Z1451"/>
      <c r="AA1451"/>
      <c r="AB1451"/>
      <c r="AC1451"/>
      <c r="AD1451"/>
      <c r="AE1451"/>
      <c r="AF1451" s="254"/>
      <c r="AG1451" s="253"/>
      <c r="AH1451"/>
      <c r="AL1451"/>
    </row>
    <row r="1452" spans="7:38">
      <c r="G1452"/>
      <c r="J1452"/>
      <c r="Q1452"/>
      <c r="R1452"/>
      <c r="U1452"/>
      <c r="V1452"/>
      <c r="W1452"/>
      <c r="X1452"/>
      <c r="Y1452"/>
      <c r="Z1452"/>
      <c r="AA1452"/>
      <c r="AB1452"/>
      <c r="AC1452"/>
      <c r="AD1452"/>
      <c r="AE1452"/>
      <c r="AF1452" s="254"/>
      <c r="AG1452" s="253"/>
      <c r="AH1452"/>
      <c r="AL1452"/>
    </row>
    <row r="1453" spans="7:38">
      <c r="G1453"/>
      <c r="J1453"/>
      <c r="Q1453"/>
      <c r="R1453"/>
      <c r="U1453"/>
      <c r="V1453"/>
      <c r="W1453"/>
      <c r="X1453"/>
      <c r="Y1453"/>
      <c r="Z1453"/>
      <c r="AA1453"/>
      <c r="AB1453"/>
      <c r="AC1453"/>
      <c r="AD1453"/>
      <c r="AE1453"/>
      <c r="AF1453" s="254"/>
      <c r="AG1453" s="253"/>
      <c r="AH1453"/>
      <c r="AL1453"/>
    </row>
    <row r="1454" spans="7:38">
      <c r="G1454"/>
      <c r="J1454"/>
      <c r="Q1454"/>
      <c r="R1454"/>
      <c r="U1454"/>
      <c r="V1454"/>
      <c r="W1454"/>
      <c r="X1454"/>
      <c r="Y1454"/>
      <c r="Z1454"/>
      <c r="AA1454"/>
      <c r="AB1454"/>
      <c r="AC1454"/>
      <c r="AD1454"/>
      <c r="AE1454"/>
      <c r="AF1454" s="254"/>
      <c r="AG1454" s="253"/>
      <c r="AH1454"/>
      <c r="AL1454"/>
    </row>
    <row r="1455" spans="7:38">
      <c r="G1455"/>
      <c r="J1455"/>
      <c r="Q1455"/>
      <c r="R1455"/>
      <c r="U1455"/>
      <c r="V1455"/>
      <c r="W1455"/>
      <c r="X1455"/>
      <c r="Y1455"/>
      <c r="Z1455"/>
      <c r="AA1455"/>
      <c r="AB1455"/>
      <c r="AC1455"/>
      <c r="AD1455"/>
      <c r="AE1455"/>
      <c r="AF1455" s="254"/>
      <c r="AG1455" s="253"/>
      <c r="AH1455"/>
      <c r="AL1455"/>
    </row>
    <row r="1456" spans="7:38">
      <c r="G1456"/>
      <c r="J1456"/>
      <c r="Q1456"/>
      <c r="R1456"/>
      <c r="U1456"/>
      <c r="V1456"/>
      <c r="W1456"/>
      <c r="X1456"/>
      <c r="Y1456"/>
      <c r="Z1456"/>
      <c r="AA1456"/>
      <c r="AB1456"/>
      <c r="AC1456"/>
      <c r="AD1456"/>
      <c r="AE1456"/>
      <c r="AF1456" s="254"/>
      <c r="AG1456" s="253"/>
      <c r="AH1456"/>
      <c r="AL1456"/>
    </row>
    <row r="1457" spans="7:38">
      <c r="G1457"/>
      <c r="J1457"/>
      <c r="Q1457"/>
      <c r="R1457"/>
      <c r="U1457"/>
      <c r="V1457"/>
      <c r="W1457"/>
      <c r="X1457"/>
      <c r="Y1457"/>
      <c r="Z1457"/>
      <c r="AA1457"/>
      <c r="AB1457"/>
      <c r="AC1457"/>
      <c r="AD1457"/>
      <c r="AE1457"/>
      <c r="AF1457" s="254"/>
      <c r="AG1457" s="253"/>
      <c r="AH1457"/>
      <c r="AL1457"/>
    </row>
    <row r="1458" spans="7:38">
      <c r="G1458"/>
      <c r="J1458"/>
      <c r="Q1458"/>
      <c r="R1458"/>
      <c r="U1458"/>
      <c r="V1458"/>
      <c r="W1458"/>
      <c r="X1458"/>
      <c r="Y1458"/>
      <c r="Z1458"/>
      <c r="AA1458"/>
      <c r="AB1458"/>
      <c r="AC1458"/>
      <c r="AD1458"/>
      <c r="AE1458"/>
      <c r="AF1458" s="254"/>
      <c r="AG1458" s="253"/>
      <c r="AH1458"/>
      <c r="AL1458"/>
    </row>
    <row r="1459" spans="7:38">
      <c r="G1459"/>
      <c r="J1459"/>
      <c r="Q1459"/>
      <c r="R1459"/>
      <c r="U1459"/>
      <c r="V1459"/>
      <c r="W1459"/>
      <c r="X1459"/>
      <c r="Y1459"/>
      <c r="Z1459"/>
      <c r="AA1459"/>
      <c r="AB1459"/>
      <c r="AC1459"/>
      <c r="AD1459"/>
      <c r="AE1459"/>
      <c r="AF1459" s="254"/>
      <c r="AG1459" s="253"/>
      <c r="AH1459"/>
      <c r="AL1459"/>
    </row>
    <row r="1460" spans="7:38">
      <c r="G1460"/>
      <c r="J1460"/>
      <c r="Q1460"/>
      <c r="R1460"/>
      <c r="U1460"/>
      <c r="V1460"/>
      <c r="W1460"/>
      <c r="X1460"/>
      <c r="Y1460"/>
      <c r="Z1460"/>
      <c r="AA1460"/>
      <c r="AB1460"/>
      <c r="AC1460"/>
      <c r="AD1460"/>
      <c r="AE1460"/>
      <c r="AF1460" s="254"/>
      <c r="AG1460" s="253"/>
      <c r="AH1460"/>
      <c r="AL1460"/>
    </row>
    <row r="1461" spans="7:38">
      <c r="G1461"/>
      <c r="J1461"/>
      <c r="Q1461"/>
      <c r="R1461"/>
      <c r="U1461"/>
      <c r="V1461"/>
      <c r="W1461"/>
      <c r="X1461"/>
      <c r="Y1461"/>
      <c r="Z1461"/>
      <c r="AA1461"/>
      <c r="AB1461"/>
      <c r="AC1461"/>
      <c r="AD1461"/>
      <c r="AE1461"/>
      <c r="AF1461" s="254"/>
      <c r="AG1461" s="253"/>
      <c r="AH1461"/>
      <c r="AL1461"/>
    </row>
    <row r="1462" spans="7:38">
      <c r="G1462"/>
      <c r="J1462"/>
      <c r="Q1462"/>
      <c r="R1462"/>
      <c r="U1462"/>
      <c r="V1462"/>
      <c r="W1462"/>
      <c r="X1462"/>
      <c r="Y1462"/>
      <c r="Z1462"/>
      <c r="AA1462"/>
      <c r="AB1462"/>
      <c r="AC1462"/>
      <c r="AD1462"/>
      <c r="AE1462"/>
      <c r="AF1462" s="254"/>
      <c r="AG1462" s="253"/>
      <c r="AH1462"/>
      <c r="AL1462"/>
    </row>
    <row r="1463" spans="7:38">
      <c r="G1463"/>
      <c r="J1463"/>
      <c r="Q1463"/>
      <c r="R1463"/>
      <c r="U1463"/>
      <c r="V1463"/>
      <c r="W1463"/>
      <c r="X1463"/>
      <c r="Y1463"/>
      <c r="Z1463"/>
      <c r="AA1463"/>
      <c r="AB1463"/>
      <c r="AC1463"/>
      <c r="AD1463"/>
      <c r="AE1463"/>
      <c r="AF1463" s="254"/>
      <c r="AG1463" s="253"/>
      <c r="AH1463"/>
      <c r="AL1463"/>
    </row>
    <row r="1464" spans="7:38">
      <c r="G1464"/>
      <c r="J1464"/>
      <c r="Q1464"/>
      <c r="R1464"/>
      <c r="U1464"/>
      <c r="V1464"/>
      <c r="W1464"/>
      <c r="X1464"/>
      <c r="Y1464"/>
      <c r="Z1464"/>
      <c r="AA1464"/>
      <c r="AB1464"/>
      <c r="AC1464"/>
      <c r="AD1464"/>
      <c r="AE1464"/>
      <c r="AF1464" s="254"/>
      <c r="AG1464" s="253"/>
      <c r="AH1464"/>
      <c r="AL1464"/>
    </row>
    <row r="1465" spans="7:38">
      <c r="G1465"/>
      <c r="J1465"/>
      <c r="Q1465"/>
      <c r="R1465"/>
      <c r="U1465"/>
      <c r="V1465"/>
      <c r="W1465"/>
      <c r="X1465"/>
      <c r="Y1465"/>
      <c r="Z1465"/>
      <c r="AA1465"/>
      <c r="AB1465"/>
      <c r="AC1465"/>
      <c r="AD1465"/>
      <c r="AE1465"/>
      <c r="AF1465" s="254"/>
      <c r="AG1465" s="253"/>
      <c r="AH1465"/>
      <c r="AL1465"/>
    </row>
    <row r="1466" spans="7:38">
      <c r="G1466"/>
      <c r="J1466"/>
      <c r="Q1466"/>
      <c r="R1466"/>
      <c r="U1466"/>
      <c r="V1466"/>
      <c r="W1466"/>
      <c r="X1466"/>
      <c r="Y1466"/>
      <c r="Z1466"/>
      <c r="AA1466"/>
      <c r="AB1466"/>
      <c r="AC1466"/>
      <c r="AD1466"/>
      <c r="AE1466"/>
      <c r="AF1466" s="254"/>
      <c r="AG1466" s="253"/>
      <c r="AH1466"/>
      <c r="AL1466"/>
    </row>
    <row r="1467" spans="7:38">
      <c r="G1467"/>
      <c r="J1467"/>
      <c r="Q1467"/>
      <c r="R1467"/>
      <c r="U1467"/>
      <c r="V1467"/>
      <c r="W1467"/>
      <c r="X1467"/>
      <c r="Y1467"/>
      <c r="Z1467"/>
      <c r="AA1467"/>
      <c r="AB1467"/>
      <c r="AC1467"/>
      <c r="AD1467"/>
      <c r="AE1467"/>
      <c r="AF1467" s="254"/>
      <c r="AG1467" s="253"/>
      <c r="AH1467"/>
      <c r="AL1467"/>
    </row>
    <row r="1468" spans="7:38">
      <c r="G1468"/>
      <c r="J1468"/>
      <c r="Q1468"/>
      <c r="R1468"/>
      <c r="U1468"/>
      <c r="V1468"/>
      <c r="W1468"/>
      <c r="X1468"/>
      <c r="Y1468"/>
      <c r="Z1468"/>
      <c r="AA1468"/>
      <c r="AB1468"/>
      <c r="AC1468"/>
      <c r="AD1468"/>
      <c r="AE1468"/>
      <c r="AF1468" s="254"/>
      <c r="AG1468" s="253"/>
      <c r="AH1468"/>
      <c r="AL1468"/>
    </row>
    <row r="1469" spans="7:38">
      <c r="G1469"/>
      <c r="J1469"/>
      <c r="Q1469"/>
      <c r="R1469"/>
      <c r="U1469"/>
      <c r="V1469"/>
      <c r="W1469"/>
      <c r="X1469"/>
      <c r="Y1469"/>
      <c r="Z1469"/>
      <c r="AA1469"/>
      <c r="AB1469"/>
      <c r="AC1469"/>
      <c r="AD1469"/>
      <c r="AE1469"/>
      <c r="AF1469" s="254"/>
      <c r="AG1469" s="253"/>
      <c r="AH1469"/>
      <c r="AL1469"/>
    </row>
    <row r="1470" spans="7:38">
      <c r="G1470"/>
      <c r="J1470"/>
      <c r="Q1470"/>
      <c r="R1470"/>
      <c r="U1470"/>
      <c r="V1470"/>
      <c r="W1470"/>
      <c r="X1470"/>
      <c r="Y1470"/>
      <c r="Z1470"/>
      <c r="AA1470"/>
      <c r="AB1470"/>
      <c r="AC1470"/>
      <c r="AD1470"/>
      <c r="AE1470"/>
      <c r="AF1470" s="254"/>
      <c r="AG1470" s="253"/>
      <c r="AH1470"/>
      <c r="AL1470"/>
    </row>
    <row r="1471" spans="7:38">
      <c r="G1471"/>
      <c r="J1471"/>
      <c r="Q1471"/>
      <c r="R1471"/>
      <c r="U1471"/>
      <c r="V1471"/>
      <c r="W1471"/>
      <c r="X1471"/>
      <c r="Y1471"/>
      <c r="Z1471"/>
      <c r="AA1471"/>
      <c r="AB1471"/>
      <c r="AC1471"/>
      <c r="AD1471"/>
      <c r="AE1471"/>
      <c r="AF1471" s="254"/>
      <c r="AG1471" s="253"/>
      <c r="AH1471"/>
      <c r="AL1471"/>
    </row>
    <row r="1472" spans="7:38">
      <c r="G1472"/>
      <c r="J1472"/>
      <c r="Q1472"/>
      <c r="R1472"/>
      <c r="U1472"/>
      <c r="V1472"/>
      <c r="W1472"/>
      <c r="X1472"/>
      <c r="Y1472"/>
      <c r="Z1472"/>
      <c r="AA1472"/>
      <c r="AB1472"/>
      <c r="AC1472"/>
      <c r="AD1472"/>
      <c r="AE1472"/>
      <c r="AF1472" s="254"/>
      <c r="AG1472" s="253"/>
      <c r="AH1472"/>
      <c r="AL1472"/>
    </row>
    <row r="1473" spans="7:38">
      <c r="G1473"/>
      <c r="J1473"/>
      <c r="Q1473"/>
      <c r="R1473"/>
      <c r="U1473"/>
      <c r="V1473"/>
      <c r="W1473"/>
      <c r="X1473"/>
      <c r="Y1473"/>
      <c r="Z1473"/>
      <c r="AA1473"/>
      <c r="AB1473"/>
      <c r="AC1473"/>
      <c r="AD1473"/>
      <c r="AE1473"/>
      <c r="AF1473" s="254"/>
      <c r="AG1473" s="253"/>
      <c r="AH1473"/>
      <c r="AL1473"/>
    </row>
    <row r="1474" spans="7:38">
      <c r="G1474"/>
      <c r="J1474"/>
      <c r="Q1474"/>
      <c r="R1474"/>
      <c r="U1474"/>
      <c r="V1474"/>
      <c r="W1474"/>
      <c r="X1474"/>
      <c r="Y1474"/>
      <c r="Z1474"/>
      <c r="AA1474"/>
      <c r="AB1474"/>
      <c r="AC1474"/>
      <c r="AD1474"/>
      <c r="AE1474"/>
      <c r="AF1474" s="254"/>
      <c r="AG1474" s="253"/>
      <c r="AH1474"/>
      <c r="AL1474"/>
    </row>
    <row r="1475" spans="7:38">
      <c r="G1475"/>
      <c r="J1475"/>
      <c r="Q1475"/>
      <c r="R1475"/>
      <c r="U1475"/>
      <c r="V1475"/>
      <c r="W1475"/>
      <c r="X1475"/>
      <c r="Y1475"/>
      <c r="Z1475"/>
      <c r="AA1475"/>
      <c r="AB1475"/>
      <c r="AC1475"/>
      <c r="AD1475"/>
      <c r="AE1475"/>
      <c r="AF1475" s="254"/>
      <c r="AG1475" s="253"/>
      <c r="AH1475"/>
      <c r="AL1475"/>
    </row>
    <row r="1476" spans="7:38">
      <c r="G1476"/>
      <c r="J1476"/>
      <c r="Q1476"/>
      <c r="R1476"/>
      <c r="U1476"/>
      <c r="V1476"/>
      <c r="W1476"/>
      <c r="X1476"/>
      <c r="Y1476"/>
      <c r="Z1476"/>
      <c r="AA1476"/>
      <c r="AB1476"/>
      <c r="AC1476"/>
      <c r="AD1476"/>
      <c r="AE1476"/>
      <c r="AF1476" s="254"/>
      <c r="AG1476" s="253"/>
      <c r="AH1476"/>
      <c r="AL1476"/>
    </row>
    <row r="1477" spans="7:38">
      <c r="G1477"/>
      <c r="J1477"/>
      <c r="Q1477"/>
      <c r="R1477"/>
      <c r="U1477"/>
      <c r="V1477"/>
      <c r="W1477"/>
      <c r="X1477"/>
      <c r="Y1477"/>
      <c r="Z1477"/>
      <c r="AA1477"/>
      <c r="AB1477"/>
      <c r="AC1477"/>
      <c r="AD1477"/>
      <c r="AE1477"/>
      <c r="AF1477" s="254"/>
      <c r="AG1477" s="253"/>
      <c r="AH1477"/>
      <c r="AL1477"/>
    </row>
    <row r="1478" spans="7:38">
      <c r="G1478"/>
      <c r="J1478"/>
      <c r="Q1478"/>
      <c r="R1478"/>
      <c r="U1478"/>
      <c r="V1478"/>
      <c r="W1478"/>
      <c r="X1478"/>
      <c r="Y1478"/>
      <c r="Z1478"/>
      <c r="AA1478"/>
      <c r="AB1478"/>
      <c r="AC1478"/>
      <c r="AD1478"/>
      <c r="AE1478"/>
      <c r="AF1478" s="254"/>
      <c r="AG1478" s="253"/>
      <c r="AH1478"/>
      <c r="AL1478"/>
    </row>
    <row r="1479" spans="7:38">
      <c r="G1479"/>
      <c r="J1479"/>
      <c r="Q1479"/>
      <c r="R1479"/>
      <c r="U1479"/>
      <c r="V1479"/>
      <c r="W1479"/>
      <c r="X1479"/>
      <c r="Y1479"/>
      <c r="Z1479"/>
      <c r="AA1479"/>
      <c r="AB1479"/>
      <c r="AC1479"/>
      <c r="AD1479"/>
      <c r="AE1479"/>
      <c r="AF1479" s="254"/>
      <c r="AG1479" s="253"/>
      <c r="AH1479"/>
      <c r="AL1479"/>
    </row>
    <row r="1480" spans="7:38">
      <c r="G1480"/>
      <c r="J1480"/>
      <c r="Q1480"/>
      <c r="R1480"/>
      <c r="U1480"/>
      <c r="V1480"/>
      <c r="W1480"/>
      <c r="X1480"/>
      <c r="Y1480"/>
      <c r="Z1480"/>
      <c r="AA1480"/>
      <c r="AB1480"/>
      <c r="AC1480"/>
      <c r="AD1480"/>
      <c r="AE1480"/>
      <c r="AF1480" s="254"/>
      <c r="AG1480" s="253"/>
      <c r="AH1480"/>
      <c r="AL1480"/>
    </row>
    <row r="1481" spans="7:38">
      <c r="G1481"/>
      <c r="J1481"/>
      <c r="Q1481"/>
      <c r="R1481"/>
      <c r="U1481"/>
      <c r="V1481"/>
      <c r="W1481"/>
      <c r="X1481"/>
      <c r="Y1481"/>
      <c r="Z1481"/>
      <c r="AA1481"/>
      <c r="AB1481"/>
      <c r="AC1481"/>
      <c r="AD1481"/>
      <c r="AE1481"/>
      <c r="AF1481" s="254"/>
      <c r="AG1481" s="253"/>
      <c r="AH1481"/>
      <c r="AL1481"/>
    </row>
    <row r="1482" spans="7:38">
      <c r="G1482"/>
      <c r="J1482"/>
      <c r="Q1482"/>
      <c r="R1482"/>
      <c r="U1482"/>
      <c r="V1482"/>
      <c r="W1482"/>
      <c r="X1482"/>
      <c r="Y1482"/>
      <c r="Z1482"/>
      <c r="AA1482"/>
      <c r="AB1482"/>
      <c r="AC1482"/>
      <c r="AD1482"/>
      <c r="AE1482"/>
      <c r="AF1482" s="254"/>
      <c r="AG1482" s="253"/>
      <c r="AH1482"/>
      <c r="AL1482"/>
    </row>
    <row r="1483" spans="7:38">
      <c r="G1483"/>
      <c r="J1483"/>
      <c r="Q1483"/>
      <c r="R1483"/>
      <c r="U1483"/>
      <c r="V1483"/>
      <c r="W1483"/>
      <c r="X1483"/>
      <c r="Y1483"/>
      <c r="Z1483"/>
      <c r="AA1483"/>
      <c r="AB1483"/>
      <c r="AC1483"/>
      <c r="AD1483"/>
      <c r="AE1483"/>
      <c r="AF1483" s="254"/>
      <c r="AG1483" s="253"/>
      <c r="AH1483"/>
      <c r="AL1483"/>
    </row>
    <row r="1484" spans="7:38">
      <c r="G1484"/>
      <c r="J1484"/>
      <c r="Q1484"/>
      <c r="R1484"/>
      <c r="U1484"/>
      <c r="V1484"/>
      <c r="W1484"/>
      <c r="X1484"/>
      <c r="Y1484"/>
      <c r="Z1484"/>
      <c r="AA1484"/>
      <c r="AB1484"/>
      <c r="AC1484"/>
      <c r="AD1484"/>
      <c r="AE1484"/>
      <c r="AF1484" s="254"/>
      <c r="AG1484" s="253"/>
      <c r="AH1484"/>
      <c r="AL1484"/>
    </row>
    <row r="1485" spans="7:38">
      <c r="G1485"/>
      <c r="J1485"/>
      <c r="Q1485"/>
      <c r="R1485"/>
      <c r="U1485"/>
      <c r="V1485"/>
      <c r="W1485"/>
      <c r="X1485"/>
      <c r="Y1485"/>
      <c r="Z1485"/>
      <c r="AA1485"/>
      <c r="AB1485"/>
      <c r="AC1485"/>
      <c r="AD1485"/>
      <c r="AE1485"/>
      <c r="AF1485" s="254"/>
      <c r="AG1485" s="253"/>
      <c r="AH1485"/>
      <c r="AL1485"/>
    </row>
    <row r="1486" spans="7:38">
      <c r="G1486"/>
      <c r="J1486"/>
      <c r="Q1486"/>
      <c r="R1486"/>
      <c r="U1486"/>
      <c r="V1486"/>
      <c r="W1486"/>
      <c r="X1486"/>
      <c r="Y1486"/>
      <c r="Z1486"/>
      <c r="AA1486"/>
      <c r="AB1486"/>
      <c r="AC1486"/>
      <c r="AD1486"/>
      <c r="AE1486"/>
      <c r="AF1486" s="254"/>
      <c r="AG1486" s="253"/>
      <c r="AH1486"/>
      <c r="AL1486"/>
    </row>
    <row r="1487" spans="7:38">
      <c r="G1487"/>
      <c r="J1487"/>
      <c r="Q1487"/>
      <c r="R1487"/>
      <c r="U1487"/>
      <c r="V1487"/>
      <c r="W1487"/>
      <c r="X1487"/>
      <c r="Y1487"/>
      <c r="Z1487"/>
      <c r="AA1487"/>
      <c r="AB1487"/>
      <c r="AC1487"/>
      <c r="AD1487"/>
      <c r="AE1487"/>
      <c r="AF1487" s="254"/>
      <c r="AG1487" s="253"/>
      <c r="AH1487"/>
      <c r="AL1487"/>
    </row>
    <row r="1488" spans="7:38">
      <c r="G1488"/>
      <c r="J1488"/>
      <c r="Q1488"/>
      <c r="R1488"/>
      <c r="U1488"/>
      <c r="V1488"/>
      <c r="W1488"/>
      <c r="X1488"/>
      <c r="Y1488"/>
      <c r="Z1488"/>
      <c r="AA1488"/>
      <c r="AB1488"/>
      <c r="AC1488"/>
      <c r="AD1488"/>
      <c r="AE1488"/>
      <c r="AF1488" s="254"/>
      <c r="AG1488" s="253"/>
      <c r="AH1488"/>
      <c r="AL1488"/>
    </row>
    <row r="1489" spans="7:38">
      <c r="G1489"/>
      <c r="J1489"/>
      <c r="Q1489"/>
      <c r="R1489"/>
      <c r="U1489"/>
      <c r="V1489"/>
      <c r="W1489"/>
      <c r="X1489"/>
      <c r="Y1489"/>
      <c r="Z1489"/>
      <c r="AA1489"/>
      <c r="AB1489"/>
      <c r="AC1489"/>
      <c r="AD1489"/>
      <c r="AE1489"/>
      <c r="AF1489" s="254"/>
      <c r="AG1489" s="253"/>
      <c r="AH1489"/>
      <c r="AL1489"/>
    </row>
    <row r="1490" spans="7:38">
      <c r="G1490"/>
      <c r="J1490"/>
      <c r="Q1490"/>
      <c r="R1490"/>
      <c r="U1490"/>
      <c r="V1490"/>
      <c r="W1490"/>
      <c r="X1490"/>
      <c r="Y1490"/>
      <c r="Z1490"/>
      <c r="AA1490"/>
      <c r="AB1490"/>
      <c r="AC1490"/>
      <c r="AD1490"/>
      <c r="AE1490"/>
      <c r="AF1490" s="254"/>
      <c r="AG1490" s="253"/>
      <c r="AH1490"/>
      <c r="AL1490"/>
    </row>
    <row r="1491" spans="7:38">
      <c r="G1491"/>
      <c r="J1491"/>
      <c r="Q1491"/>
      <c r="R1491"/>
      <c r="U1491"/>
      <c r="V1491"/>
      <c r="W1491"/>
      <c r="X1491"/>
      <c r="Y1491"/>
      <c r="Z1491"/>
      <c r="AA1491"/>
      <c r="AB1491"/>
      <c r="AC1491"/>
      <c r="AD1491"/>
      <c r="AE1491"/>
      <c r="AF1491" s="254"/>
      <c r="AG1491" s="253"/>
      <c r="AH1491"/>
      <c r="AL1491"/>
    </row>
    <row r="1492" spans="7:38">
      <c r="G1492"/>
      <c r="J1492"/>
      <c r="Q1492"/>
      <c r="R1492"/>
      <c r="U1492"/>
      <c r="V1492"/>
      <c r="W1492"/>
      <c r="X1492"/>
      <c r="Y1492"/>
      <c r="Z1492"/>
      <c r="AA1492"/>
      <c r="AB1492"/>
      <c r="AC1492"/>
      <c r="AD1492"/>
      <c r="AE1492"/>
      <c r="AF1492" s="254"/>
      <c r="AG1492" s="253"/>
      <c r="AH1492"/>
      <c r="AL1492"/>
    </row>
    <row r="1493" spans="7:38">
      <c r="G1493"/>
      <c r="J1493"/>
      <c r="Q1493"/>
      <c r="R1493"/>
      <c r="U1493"/>
      <c r="V1493"/>
      <c r="W1493"/>
      <c r="X1493"/>
      <c r="Y1493"/>
      <c r="Z1493"/>
      <c r="AA1493"/>
      <c r="AB1493"/>
      <c r="AC1493"/>
      <c r="AD1493"/>
      <c r="AE1493"/>
      <c r="AF1493" s="254"/>
      <c r="AG1493" s="253"/>
      <c r="AH1493"/>
      <c r="AL1493"/>
    </row>
    <row r="1494" spans="7:38">
      <c r="G1494"/>
      <c r="J1494"/>
      <c r="Q1494"/>
      <c r="R1494"/>
      <c r="U1494"/>
      <c r="V1494"/>
      <c r="W1494"/>
      <c r="X1494"/>
      <c r="Y1494"/>
      <c r="Z1494"/>
      <c r="AA1494"/>
      <c r="AB1494"/>
      <c r="AC1494"/>
      <c r="AD1494"/>
      <c r="AE1494"/>
      <c r="AF1494" s="254"/>
      <c r="AG1494" s="253"/>
      <c r="AH1494"/>
      <c r="AL1494"/>
    </row>
    <row r="1495" spans="7:38">
      <c r="G1495"/>
      <c r="J1495"/>
      <c r="Q1495"/>
      <c r="R1495"/>
      <c r="U1495"/>
      <c r="V1495"/>
      <c r="W1495"/>
      <c r="X1495"/>
      <c r="Y1495"/>
      <c r="Z1495"/>
      <c r="AA1495"/>
      <c r="AB1495"/>
      <c r="AC1495"/>
      <c r="AD1495"/>
      <c r="AE1495"/>
      <c r="AF1495" s="254"/>
      <c r="AG1495" s="253"/>
      <c r="AH1495"/>
      <c r="AL1495"/>
    </row>
    <row r="1496" spans="7:38">
      <c r="G1496"/>
      <c r="J1496"/>
      <c r="Q1496"/>
      <c r="R1496"/>
      <c r="U1496"/>
      <c r="V1496"/>
      <c r="W1496"/>
      <c r="X1496"/>
      <c r="Y1496"/>
      <c r="Z1496"/>
      <c r="AA1496"/>
      <c r="AB1496"/>
      <c r="AC1496"/>
      <c r="AD1496"/>
      <c r="AE1496"/>
      <c r="AF1496" s="254"/>
      <c r="AG1496" s="253"/>
      <c r="AH1496"/>
      <c r="AL1496"/>
    </row>
    <row r="1497" spans="7:38">
      <c r="G1497"/>
      <c r="J1497"/>
      <c r="Q1497"/>
      <c r="R1497"/>
      <c r="U1497"/>
      <c r="V1497"/>
      <c r="W1497"/>
      <c r="X1497"/>
      <c r="Y1497"/>
      <c r="Z1497"/>
      <c r="AA1497"/>
      <c r="AB1497"/>
      <c r="AC1497"/>
      <c r="AD1497"/>
      <c r="AE1497"/>
      <c r="AF1497" s="254"/>
      <c r="AG1497" s="253"/>
      <c r="AH1497"/>
      <c r="AL1497"/>
    </row>
    <row r="1498" spans="7:38">
      <c r="G1498"/>
      <c r="J1498"/>
      <c r="Q1498"/>
      <c r="R1498"/>
      <c r="U1498"/>
      <c r="V1498"/>
      <c r="W1498"/>
      <c r="X1498"/>
      <c r="Y1498"/>
      <c r="Z1498"/>
      <c r="AA1498"/>
      <c r="AB1498"/>
      <c r="AC1498"/>
      <c r="AD1498"/>
      <c r="AE1498"/>
      <c r="AF1498" s="254"/>
      <c r="AG1498" s="253"/>
      <c r="AH1498"/>
      <c r="AL1498"/>
    </row>
    <row r="1499" spans="7:38">
      <c r="G1499"/>
      <c r="J1499"/>
      <c r="Q1499"/>
      <c r="R1499"/>
      <c r="U1499"/>
      <c r="V1499"/>
      <c r="W1499"/>
      <c r="X1499"/>
      <c r="Y1499"/>
      <c r="Z1499"/>
      <c r="AA1499"/>
      <c r="AB1499"/>
      <c r="AC1499"/>
      <c r="AD1499"/>
      <c r="AE1499"/>
      <c r="AF1499" s="254"/>
      <c r="AG1499" s="253"/>
      <c r="AH1499"/>
      <c r="AL1499"/>
    </row>
    <row r="1500" spans="7:38">
      <c r="G1500"/>
      <c r="J1500"/>
      <c r="Q1500"/>
      <c r="R1500"/>
      <c r="U1500"/>
      <c r="V1500"/>
      <c r="W1500"/>
      <c r="X1500"/>
      <c r="Y1500"/>
      <c r="Z1500"/>
      <c r="AA1500"/>
      <c r="AB1500"/>
      <c r="AC1500"/>
      <c r="AD1500"/>
      <c r="AE1500"/>
      <c r="AF1500" s="254"/>
      <c r="AG1500" s="253"/>
      <c r="AH1500"/>
      <c r="AL1500"/>
    </row>
    <row r="1501" spans="7:38">
      <c r="G1501"/>
      <c r="J1501"/>
      <c r="Q1501"/>
      <c r="R1501"/>
      <c r="U1501"/>
      <c r="V1501"/>
      <c r="W1501"/>
      <c r="X1501"/>
      <c r="Y1501"/>
      <c r="Z1501"/>
      <c r="AA1501"/>
      <c r="AB1501"/>
      <c r="AC1501"/>
      <c r="AD1501"/>
      <c r="AE1501"/>
      <c r="AF1501" s="254"/>
      <c r="AG1501" s="253"/>
      <c r="AH1501"/>
      <c r="AL1501"/>
    </row>
    <row r="1502" spans="7:38">
      <c r="G1502"/>
      <c r="J1502"/>
      <c r="Q1502"/>
      <c r="R1502"/>
      <c r="U1502"/>
      <c r="V1502"/>
      <c r="W1502"/>
      <c r="X1502"/>
      <c r="Y1502"/>
      <c r="Z1502"/>
      <c r="AA1502"/>
      <c r="AB1502"/>
      <c r="AC1502"/>
      <c r="AD1502"/>
      <c r="AE1502"/>
      <c r="AF1502" s="254"/>
      <c r="AG1502" s="253"/>
      <c r="AH1502"/>
      <c r="AL1502"/>
    </row>
    <row r="1503" spans="7:38">
      <c r="G1503"/>
      <c r="J1503"/>
      <c r="Q1503"/>
      <c r="R1503"/>
      <c r="U1503"/>
      <c r="V1503"/>
      <c r="W1503"/>
      <c r="X1503"/>
      <c r="Y1503"/>
      <c r="Z1503"/>
      <c r="AA1503"/>
      <c r="AB1503"/>
      <c r="AC1503"/>
      <c r="AD1503"/>
      <c r="AE1503"/>
      <c r="AF1503" s="254"/>
      <c r="AG1503" s="253"/>
      <c r="AH1503"/>
      <c r="AL1503"/>
    </row>
    <row r="1504" spans="7:38">
      <c r="G1504"/>
      <c r="J1504"/>
      <c r="Q1504"/>
      <c r="R1504"/>
      <c r="U1504"/>
      <c r="V1504"/>
      <c r="W1504"/>
      <c r="X1504"/>
      <c r="Y1504"/>
      <c r="Z1504"/>
      <c r="AA1504"/>
      <c r="AB1504"/>
      <c r="AC1504"/>
      <c r="AD1504"/>
      <c r="AE1504"/>
      <c r="AF1504" s="254"/>
      <c r="AG1504" s="253"/>
      <c r="AH1504"/>
      <c r="AL1504"/>
    </row>
    <row r="1505" spans="7:38">
      <c r="G1505"/>
      <c r="J1505"/>
      <c r="Q1505"/>
      <c r="R1505"/>
      <c r="U1505"/>
      <c r="V1505"/>
      <c r="W1505"/>
      <c r="X1505"/>
      <c r="Y1505"/>
      <c r="Z1505"/>
      <c r="AA1505"/>
      <c r="AB1505"/>
      <c r="AC1505"/>
      <c r="AD1505"/>
      <c r="AE1505"/>
      <c r="AF1505" s="254"/>
      <c r="AG1505" s="253"/>
      <c r="AH1505"/>
      <c r="AL1505"/>
    </row>
    <row r="1506" spans="7:38">
      <c r="G1506"/>
      <c r="J1506"/>
      <c r="Q1506"/>
      <c r="R1506"/>
      <c r="U1506"/>
      <c r="V1506"/>
      <c r="W1506"/>
      <c r="X1506"/>
      <c r="Y1506"/>
      <c r="Z1506"/>
      <c r="AA1506"/>
      <c r="AB1506"/>
      <c r="AC1506"/>
      <c r="AD1506"/>
      <c r="AE1506"/>
      <c r="AF1506" s="254"/>
      <c r="AG1506" s="253"/>
      <c r="AH1506"/>
      <c r="AL1506"/>
    </row>
    <row r="1507" spans="7:38">
      <c r="G1507"/>
      <c r="J1507"/>
      <c r="Q1507"/>
      <c r="R1507"/>
      <c r="U1507"/>
      <c r="V1507"/>
      <c r="W1507"/>
      <c r="X1507"/>
      <c r="Y1507"/>
      <c r="Z1507"/>
      <c r="AA1507"/>
      <c r="AB1507"/>
      <c r="AC1507"/>
      <c r="AD1507"/>
      <c r="AE1507"/>
      <c r="AF1507" s="254"/>
      <c r="AG1507" s="253"/>
      <c r="AH1507"/>
      <c r="AL1507"/>
    </row>
    <row r="1508" spans="7:38">
      <c r="G1508"/>
      <c r="J1508"/>
      <c r="Q1508"/>
      <c r="R1508"/>
      <c r="U1508"/>
      <c r="V1508"/>
      <c r="W1508"/>
      <c r="X1508"/>
      <c r="Y1508"/>
      <c r="Z1508"/>
      <c r="AA1508"/>
      <c r="AB1508"/>
      <c r="AC1508"/>
      <c r="AD1508"/>
      <c r="AE1508"/>
      <c r="AF1508" s="254"/>
      <c r="AG1508" s="253"/>
      <c r="AH1508"/>
      <c r="AL1508"/>
    </row>
    <row r="1509" spans="7:38">
      <c r="G1509"/>
      <c r="J1509"/>
      <c r="Q1509"/>
      <c r="R1509"/>
      <c r="U1509"/>
      <c r="V1509"/>
      <c r="W1509"/>
      <c r="X1509"/>
      <c r="Y1509"/>
      <c r="Z1509"/>
      <c r="AA1509"/>
      <c r="AB1509"/>
      <c r="AC1509"/>
      <c r="AD1509"/>
      <c r="AE1509"/>
      <c r="AF1509" s="254"/>
      <c r="AG1509" s="253"/>
      <c r="AH1509"/>
      <c r="AL1509"/>
    </row>
    <row r="1510" spans="7:38">
      <c r="G1510"/>
      <c r="J1510"/>
      <c r="Q1510"/>
      <c r="R1510"/>
      <c r="U1510"/>
      <c r="V1510"/>
      <c r="W1510"/>
      <c r="X1510"/>
      <c r="Y1510"/>
      <c r="Z1510"/>
      <c r="AA1510"/>
      <c r="AB1510"/>
      <c r="AC1510"/>
      <c r="AD1510"/>
      <c r="AE1510"/>
      <c r="AF1510" s="254"/>
      <c r="AG1510" s="253"/>
      <c r="AH1510"/>
      <c r="AL1510"/>
    </row>
    <row r="1511" spans="7:38">
      <c r="G1511"/>
      <c r="J1511"/>
      <c r="Q1511"/>
      <c r="R1511"/>
      <c r="U1511"/>
      <c r="V1511"/>
      <c r="W1511"/>
      <c r="X1511"/>
      <c r="Y1511"/>
      <c r="Z1511"/>
      <c r="AA1511"/>
      <c r="AB1511"/>
      <c r="AC1511"/>
      <c r="AD1511"/>
      <c r="AE1511"/>
      <c r="AF1511" s="254"/>
      <c r="AG1511" s="253"/>
      <c r="AH1511"/>
      <c r="AL1511"/>
    </row>
    <row r="1512" spans="7:38">
      <c r="G1512"/>
      <c r="J1512"/>
      <c r="Q1512"/>
      <c r="R1512"/>
      <c r="U1512"/>
      <c r="V1512"/>
      <c r="W1512"/>
      <c r="X1512"/>
      <c r="Y1512"/>
      <c r="Z1512"/>
      <c r="AA1512"/>
      <c r="AB1512"/>
      <c r="AC1512"/>
      <c r="AD1512"/>
      <c r="AE1512"/>
      <c r="AF1512" s="254"/>
      <c r="AG1512" s="253"/>
      <c r="AH1512"/>
      <c r="AL1512"/>
    </row>
    <row r="1513" spans="7:38">
      <c r="G1513"/>
      <c r="J1513"/>
      <c r="Q1513"/>
      <c r="R1513"/>
      <c r="U1513"/>
      <c r="V1513"/>
      <c r="W1513"/>
      <c r="X1513"/>
      <c r="Y1513"/>
      <c r="Z1513"/>
      <c r="AA1513"/>
      <c r="AB1513"/>
      <c r="AC1513"/>
      <c r="AD1513"/>
      <c r="AE1513"/>
      <c r="AF1513" s="254"/>
      <c r="AG1513" s="253"/>
      <c r="AH1513"/>
      <c r="AL1513"/>
    </row>
    <row r="1514" spans="7:38">
      <c r="G1514"/>
      <c r="J1514"/>
      <c r="Q1514"/>
      <c r="R1514"/>
      <c r="U1514"/>
      <c r="V1514"/>
      <c r="W1514"/>
      <c r="X1514"/>
      <c r="Y1514"/>
      <c r="Z1514"/>
      <c r="AA1514"/>
      <c r="AB1514"/>
      <c r="AC1514"/>
      <c r="AD1514"/>
      <c r="AE1514"/>
      <c r="AF1514" s="254"/>
      <c r="AG1514" s="253"/>
      <c r="AH1514"/>
      <c r="AL1514"/>
    </row>
    <row r="1515" spans="7:38">
      <c r="G1515"/>
      <c r="J1515"/>
      <c r="Q1515"/>
      <c r="R1515"/>
      <c r="U1515"/>
      <c r="V1515"/>
      <c r="W1515"/>
      <c r="X1515"/>
      <c r="Y1515"/>
      <c r="Z1515"/>
      <c r="AA1515"/>
      <c r="AB1515"/>
      <c r="AC1515"/>
      <c r="AD1515"/>
      <c r="AE1515"/>
      <c r="AF1515" s="254"/>
      <c r="AG1515" s="253"/>
      <c r="AH1515"/>
      <c r="AL1515"/>
    </row>
    <row r="1516" spans="7:38">
      <c r="G1516"/>
      <c r="J1516"/>
      <c r="Q1516"/>
      <c r="R1516"/>
      <c r="U1516"/>
      <c r="V1516"/>
      <c r="W1516"/>
      <c r="X1516"/>
      <c r="Y1516"/>
      <c r="Z1516"/>
      <c r="AA1516"/>
      <c r="AB1516"/>
      <c r="AC1516"/>
      <c r="AD1516"/>
      <c r="AE1516"/>
      <c r="AF1516" s="254"/>
      <c r="AG1516" s="253"/>
      <c r="AH1516"/>
      <c r="AL1516"/>
    </row>
    <row r="1517" spans="7:38">
      <c r="G1517"/>
      <c r="J1517"/>
      <c r="Q1517"/>
      <c r="R1517"/>
      <c r="U1517"/>
      <c r="V1517"/>
      <c r="W1517"/>
      <c r="X1517"/>
      <c r="Y1517"/>
      <c r="Z1517"/>
      <c r="AA1517"/>
      <c r="AB1517"/>
      <c r="AC1517"/>
      <c r="AD1517"/>
      <c r="AE1517"/>
      <c r="AF1517" s="254"/>
      <c r="AG1517" s="253"/>
      <c r="AH1517"/>
      <c r="AL1517"/>
    </row>
    <row r="1518" spans="7:38">
      <c r="G1518"/>
      <c r="J1518"/>
      <c r="Q1518"/>
      <c r="R1518"/>
      <c r="U1518"/>
      <c r="V1518"/>
      <c r="W1518"/>
      <c r="X1518"/>
      <c r="Y1518"/>
      <c r="Z1518"/>
      <c r="AA1518"/>
      <c r="AB1518"/>
      <c r="AC1518"/>
      <c r="AD1518"/>
      <c r="AE1518"/>
      <c r="AF1518" s="254"/>
      <c r="AG1518" s="253"/>
      <c r="AH1518"/>
      <c r="AL1518"/>
    </row>
    <row r="1519" spans="7:38">
      <c r="G1519"/>
      <c r="J1519"/>
      <c r="Q1519"/>
      <c r="R1519"/>
      <c r="U1519"/>
      <c r="V1519"/>
      <c r="W1519"/>
      <c r="X1519"/>
      <c r="Y1519"/>
      <c r="Z1519"/>
      <c r="AA1519"/>
      <c r="AB1519"/>
      <c r="AC1519"/>
      <c r="AD1519"/>
      <c r="AE1519"/>
      <c r="AF1519" s="254"/>
      <c r="AG1519" s="253"/>
      <c r="AH1519"/>
      <c r="AL1519"/>
    </row>
    <row r="1520" spans="7:38">
      <c r="G1520"/>
      <c r="J1520"/>
      <c r="Q1520"/>
      <c r="R1520"/>
      <c r="U1520"/>
      <c r="V1520"/>
      <c r="W1520"/>
      <c r="X1520"/>
      <c r="Y1520"/>
      <c r="Z1520"/>
      <c r="AA1520"/>
      <c r="AB1520"/>
      <c r="AC1520"/>
      <c r="AD1520"/>
      <c r="AE1520"/>
      <c r="AF1520" s="254"/>
      <c r="AG1520" s="253"/>
      <c r="AH1520"/>
      <c r="AL1520"/>
    </row>
    <row r="1521" spans="7:38">
      <c r="G1521"/>
      <c r="J1521"/>
      <c r="Q1521"/>
      <c r="R1521"/>
      <c r="U1521"/>
      <c r="V1521"/>
      <c r="W1521"/>
      <c r="X1521"/>
      <c r="Y1521"/>
      <c r="Z1521"/>
      <c r="AA1521"/>
      <c r="AB1521"/>
      <c r="AC1521"/>
      <c r="AD1521"/>
      <c r="AE1521"/>
      <c r="AF1521" s="254"/>
      <c r="AG1521" s="253"/>
      <c r="AH1521"/>
      <c r="AL1521"/>
    </row>
    <row r="1522" spans="7:38">
      <c r="G1522"/>
      <c r="J1522"/>
      <c r="Q1522"/>
      <c r="R1522"/>
      <c r="U1522"/>
      <c r="V1522"/>
      <c r="W1522"/>
      <c r="X1522"/>
      <c r="Y1522"/>
      <c r="Z1522"/>
      <c r="AA1522"/>
      <c r="AB1522"/>
      <c r="AC1522"/>
      <c r="AD1522"/>
      <c r="AE1522"/>
      <c r="AF1522" s="254"/>
      <c r="AG1522" s="253"/>
      <c r="AH1522"/>
      <c r="AL1522"/>
    </row>
    <row r="1523" spans="7:38">
      <c r="G1523"/>
      <c r="J1523"/>
      <c r="Q1523"/>
      <c r="R1523"/>
      <c r="U1523"/>
      <c r="V1523"/>
      <c r="W1523"/>
      <c r="X1523"/>
      <c r="Y1523"/>
      <c r="Z1523"/>
      <c r="AA1523"/>
      <c r="AB1523"/>
      <c r="AC1523"/>
      <c r="AD1523"/>
      <c r="AE1523"/>
      <c r="AF1523" s="254"/>
      <c r="AG1523" s="253"/>
      <c r="AH1523"/>
      <c r="AL1523"/>
    </row>
    <row r="1524" spans="7:38">
      <c r="G1524"/>
      <c r="J1524"/>
      <c r="Q1524"/>
      <c r="R1524"/>
      <c r="U1524"/>
      <c r="V1524"/>
      <c r="W1524"/>
      <c r="X1524"/>
      <c r="Y1524"/>
      <c r="Z1524"/>
      <c r="AA1524"/>
      <c r="AB1524"/>
      <c r="AC1524"/>
      <c r="AD1524"/>
      <c r="AE1524"/>
      <c r="AF1524" s="254"/>
      <c r="AG1524" s="253"/>
      <c r="AH1524"/>
      <c r="AL1524"/>
    </row>
    <row r="1525" spans="7:38">
      <c r="G1525"/>
      <c r="J1525"/>
      <c r="Q1525"/>
      <c r="R1525"/>
      <c r="U1525"/>
      <c r="V1525"/>
      <c r="W1525"/>
      <c r="X1525"/>
      <c r="Y1525"/>
      <c r="Z1525"/>
      <c r="AA1525"/>
      <c r="AB1525"/>
      <c r="AC1525"/>
      <c r="AD1525"/>
      <c r="AE1525"/>
      <c r="AF1525" s="254"/>
      <c r="AG1525" s="253"/>
      <c r="AH1525"/>
      <c r="AL1525"/>
    </row>
    <row r="1526" spans="7:38">
      <c r="G1526"/>
      <c r="J1526"/>
      <c r="Q1526"/>
      <c r="R1526"/>
      <c r="U1526"/>
      <c r="V1526"/>
      <c r="W1526"/>
      <c r="X1526"/>
      <c r="Y1526"/>
      <c r="Z1526"/>
      <c r="AA1526"/>
      <c r="AB1526"/>
      <c r="AC1526"/>
      <c r="AD1526"/>
      <c r="AE1526"/>
      <c r="AF1526" s="254"/>
      <c r="AG1526" s="253"/>
      <c r="AH1526"/>
      <c r="AL1526"/>
    </row>
    <row r="1527" spans="7:38">
      <c r="G1527"/>
      <c r="J1527"/>
      <c r="Q1527"/>
      <c r="R1527"/>
      <c r="U1527"/>
      <c r="V1527"/>
      <c r="W1527"/>
      <c r="X1527"/>
      <c r="Y1527"/>
      <c r="Z1527"/>
      <c r="AA1527"/>
      <c r="AB1527"/>
      <c r="AC1527"/>
      <c r="AD1527"/>
      <c r="AE1527"/>
      <c r="AF1527" s="254"/>
      <c r="AG1527" s="253"/>
      <c r="AH1527"/>
      <c r="AL1527"/>
    </row>
    <row r="1528" spans="7:38">
      <c r="G1528"/>
      <c r="J1528"/>
      <c r="Q1528"/>
      <c r="R1528"/>
      <c r="U1528"/>
      <c r="V1528"/>
      <c r="W1528"/>
      <c r="X1528"/>
      <c r="Y1528"/>
      <c r="Z1528"/>
      <c r="AA1528"/>
      <c r="AB1528"/>
      <c r="AC1528"/>
      <c r="AD1528"/>
      <c r="AE1528"/>
      <c r="AF1528" s="254"/>
      <c r="AG1528" s="253"/>
      <c r="AH1528"/>
      <c r="AL1528"/>
    </row>
    <row r="1529" spans="7:38">
      <c r="G1529"/>
      <c r="J1529"/>
      <c r="Q1529"/>
      <c r="R1529"/>
      <c r="U1529"/>
      <c r="V1529"/>
      <c r="W1529"/>
      <c r="X1529"/>
      <c r="Y1529"/>
      <c r="Z1529"/>
      <c r="AA1529"/>
      <c r="AB1529"/>
      <c r="AC1529"/>
      <c r="AD1529"/>
      <c r="AE1529"/>
      <c r="AF1529" s="254"/>
      <c r="AG1529" s="253"/>
      <c r="AH1529"/>
      <c r="AL1529"/>
    </row>
    <row r="1530" spans="7:38">
      <c r="G1530"/>
      <c r="J1530"/>
      <c r="Q1530"/>
      <c r="R1530"/>
      <c r="U1530"/>
      <c r="V1530"/>
      <c r="W1530"/>
      <c r="X1530"/>
      <c r="Y1530"/>
      <c r="Z1530"/>
      <c r="AA1530"/>
      <c r="AB1530"/>
      <c r="AC1530"/>
      <c r="AD1530"/>
      <c r="AE1530"/>
      <c r="AF1530" s="254"/>
      <c r="AG1530" s="253"/>
      <c r="AH1530"/>
      <c r="AL1530"/>
    </row>
    <row r="1531" spans="7:38">
      <c r="G1531"/>
      <c r="J1531"/>
      <c r="Q1531"/>
      <c r="R1531"/>
      <c r="U1531"/>
      <c r="V1531"/>
      <c r="W1531"/>
      <c r="X1531"/>
      <c r="Y1531"/>
      <c r="Z1531"/>
      <c r="AA1531"/>
      <c r="AB1531"/>
      <c r="AC1531"/>
      <c r="AD1531"/>
      <c r="AE1531"/>
      <c r="AF1531" s="254"/>
      <c r="AG1531" s="253"/>
      <c r="AH1531"/>
      <c r="AL1531"/>
    </row>
    <row r="1532" spans="7:38">
      <c r="G1532"/>
      <c r="J1532"/>
      <c r="Q1532"/>
      <c r="R1532"/>
      <c r="U1532"/>
      <c r="V1532"/>
      <c r="W1532"/>
      <c r="X1532"/>
      <c r="Y1532"/>
      <c r="Z1532"/>
      <c r="AA1532"/>
      <c r="AB1532"/>
      <c r="AC1532"/>
      <c r="AD1532"/>
      <c r="AE1532"/>
      <c r="AF1532" s="254"/>
      <c r="AG1532" s="253"/>
      <c r="AH1532"/>
      <c r="AL1532"/>
    </row>
    <row r="1533" spans="7:38">
      <c r="G1533"/>
      <c r="J1533"/>
      <c r="Q1533"/>
      <c r="R1533"/>
      <c r="U1533"/>
      <c r="V1533"/>
      <c r="W1533"/>
      <c r="X1533"/>
      <c r="Y1533"/>
      <c r="Z1533"/>
      <c r="AA1533"/>
      <c r="AB1533"/>
      <c r="AC1533"/>
      <c r="AD1533"/>
      <c r="AE1533"/>
      <c r="AF1533" s="254"/>
      <c r="AG1533" s="253"/>
      <c r="AH1533"/>
      <c r="AL1533"/>
    </row>
    <row r="1534" spans="7:38">
      <c r="G1534"/>
      <c r="J1534"/>
      <c r="Q1534"/>
      <c r="R1534"/>
      <c r="U1534"/>
      <c r="V1534"/>
      <c r="W1534"/>
      <c r="X1534"/>
      <c r="Y1534"/>
      <c r="Z1534"/>
      <c r="AA1534"/>
      <c r="AB1534"/>
      <c r="AC1534"/>
      <c r="AD1534"/>
      <c r="AE1534"/>
      <c r="AF1534" s="254"/>
      <c r="AG1534" s="253"/>
      <c r="AH1534"/>
      <c r="AL1534"/>
    </row>
    <row r="1535" spans="7:38">
      <c r="G1535"/>
      <c r="J1535"/>
      <c r="Q1535"/>
      <c r="R1535"/>
      <c r="U1535"/>
      <c r="V1535"/>
      <c r="W1535"/>
      <c r="X1535"/>
      <c r="Y1535"/>
      <c r="Z1535"/>
      <c r="AA1535"/>
      <c r="AB1535"/>
      <c r="AC1535"/>
      <c r="AD1535"/>
      <c r="AE1535"/>
      <c r="AF1535" s="254"/>
      <c r="AG1535" s="253"/>
      <c r="AH1535"/>
      <c r="AL1535"/>
    </row>
    <row r="1536" spans="7:38">
      <c r="G1536"/>
      <c r="J1536"/>
      <c r="Q1536"/>
      <c r="R1536"/>
      <c r="U1536"/>
      <c r="V1536"/>
      <c r="W1536"/>
      <c r="X1536"/>
      <c r="Y1536"/>
      <c r="Z1536"/>
      <c r="AA1536"/>
      <c r="AB1536"/>
      <c r="AC1536"/>
      <c r="AD1536"/>
      <c r="AE1536"/>
      <c r="AF1536" s="254"/>
      <c r="AG1536" s="253"/>
      <c r="AH1536"/>
      <c r="AL1536"/>
    </row>
    <row r="1537" spans="7:38">
      <c r="G1537"/>
      <c r="J1537"/>
      <c r="Q1537"/>
      <c r="R1537"/>
      <c r="U1537"/>
      <c r="V1537"/>
      <c r="W1537"/>
      <c r="X1537"/>
      <c r="Y1537"/>
      <c r="Z1537"/>
      <c r="AA1537"/>
      <c r="AB1537"/>
      <c r="AC1537"/>
      <c r="AD1537"/>
      <c r="AE1537"/>
      <c r="AF1537" s="254"/>
      <c r="AG1537" s="253"/>
      <c r="AH1537"/>
      <c r="AL1537"/>
    </row>
    <row r="1538" spans="7:38">
      <c r="G1538"/>
      <c r="J1538"/>
      <c r="Q1538"/>
      <c r="R1538"/>
      <c r="U1538"/>
      <c r="V1538"/>
      <c r="W1538"/>
      <c r="X1538"/>
      <c r="Y1538"/>
      <c r="Z1538"/>
      <c r="AA1538"/>
      <c r="AB1538"/>
      <c r="AC1538"/>
      <c r="AD1538"/>
      <c r="AE1538"/>
      <c r="AF1538" s="254"/>
      <c r="AG1538" s="253"/>
      <c r="AH1538"/>
      <c r="AL1538"/>
    </row>
    <row r="1539" spans="7:38">
      <c r="G1539"/>
      <c r="J1539"/>
      <c r="Q1539"/>
      <c r="R1539"/>
      <c r="U1539"/>
      <c r="V1539"/>
      <c r="W1539"/>
      <c r="X1539"/>
      <c r="Y1539"/>
      <c r="Z1539"/>
      <c r="AA1539"/>
      <c r="AB1539"/>
      <c r="AC1539"/>
      <c r="AD1539"/>
      <c r="AE1539"/>
      <c r="AF1539" s="254"/>
      <c r="AG1539" s="253"/>
      <c r="AH1539"/>
      <c r="AL1539"/>
    </row>
    <row r="1540" spans="7:38">
      <c r="G1540"/>
      <c r="J1540"/>
      <c r="Q1540"/>
      <c r="R1540"/>
      <c r="U1540"/>
      <c r="V1540"/>
      <c r="W1540"/>
      <c r="X1540"/>
      <c r="Y1540"/>
      <c r="Z1540"/>
      <c r="AA1540"/>
      <c r="AB1540"/>
      <c r="AC1540"/>
      <c r="AD1540"/>
      <c r="AE1540"/>
      <c r="AF1540" s="254"/>
      <c r="AG1540" s="253"/>
      <c r="AH1540"/>
      <c r="AL1540"/>
    </row>
    <row r="1541" spans="7:38">
      <c r="G1541"/>
      <c r="J1541"/>
      <c r="Q1541"/>
      <c r="R1541"/>
      <c r="U1541"/>
      <c r="V1541"/>
      <c r="W1541"/>
      <c r="X1541"/>
      <c r="Y1541"/>
      <c r="Z1541"/>
      <c r="AA1541"/>
      <c r="AB1541"/>
      <c r="AC1541"/>
      <c r="AD1541"/>
      <c r="AE1541"/>
      <c r="AF1541" s="254"/>
      <c r="AG1541" s="253"/>
      <c r="AH1541"/>
      <c r="AL1541"/>
    </row>
    <row r="1542" spans="7:38">
      <c r="G1542"/>
      <c r="J1542"/>
      <c r="Q1542"/>
      <c r="R1542"/>
      <c r="U1542"/>
      <c r="V1542"/>
      <c r="W1542"/>
      <c r="X1542"/>
      <c r="Y1542"/>
      <c r="Z1542"/>
      <c r="AA1542"/>
      <c r="AB1542"/>
      <c r="AC1542"/>
      <c r="AD1542"/>
      <c r="AE1542"/>
      <c r="AF1542" s="254"/>
      <c r="AG1542" s="253"/>
      <c r="AH1542"/>
      <c r="AL1542"/>
    </row>
    <row r="1543" spans="7:38">
      <c r="G1543"/>
      <c r="J1543"/>
      <c r="Q1543"/>
      <c r="R1543"/>
      <c r="U1543"/>
      <c r="V1543"/>
      <c r="W1543"/>
      <c r="X1543"/>
      <c r="Y1543"/>
      <c r="Z1543"/>
      <c r="AA1543"/>
      <c r="AB1543"/>
      <c r="AC1543"/>
      <c r="AD1543"/>
      <c r="AE1543"/>
      <c r="AF1543" s="254"/>
      <c r="AG1543" s="253"/>
      <c r="AH1543"/>
      <c r="AL1543"/>
    </row>
    <row r="1544" spans="7:38">
      <c r="G1544"/>
      <c r="J1544"/>
      <c r="Q1544"/>
      <c r="R1544"/>
      <c r="U1544"/>
      <c r="V1544"/>
      <c r="W1544"/>
      <c r="X1544"/>
      <c r="Y1544"/>
      <c r="Z1544"/>
      <c r="AA1544"/>
      <c r="AB1544"/>
      <c r="AC1544"/>
      <c r="AD1544"/>
      <c r="AE1544"/>
      <c r="AF1544" s="254"/>
      <c r="AG1544" s="253"/>
      <c r="AH1544"/>
      <c r="AL1544"/>
    </row>
    <row r="1545" spans="7:38">
      <c r="G1545"/>
      <c r="J1545"/>
      <c r="Q1545"/>
      <c r="R1545"/>
      <c r="U1545"/>
      <c r="V1545"/>
      <c r="W1545"/>
      <c r="X1545"/>
      <c r="Y1545"/>
      <c r="Z1545"/>
      <c r="AA1545"/>
      <c r="AB1545"/>
      <c r="AC1545"/>
      <c r="AD1545"/>
      <c r="AE1545"/>
      <c r="AF1545" s="254"/>
      <c r="AG1545" s="253"/>
      <c r="AH1545"/>
      <c r="AL1545"/>
    </row>
    <row r="1546" spans="7:38">
      <c r="G1546"/>
      <c r="J1546"/>
      <c r="Q1546"/>
      <c r="R1546"/>
      <c r="U1546"/>
      <c r="V1546"/>
      <c r="W1546"/>
      <c r="X1546"/>
      <c r="Y1546"/>
      <c r="Z1546"/>
      <c r="AA1546"/>
      <c r="AB1546"/>
      <c r="AC1546"/>
      <c r="AD1546"/>
      <c r="AE1546"/>
      <c r="AF1546" s="254"/>
      <c r="AG1546" s="253"/>
      <c r="AH1546"/>
      <c r="AL1546"/>
    </row>
    <row r="1547" spans="7:38">
      <c r="G1547"/>
      <c r="J1547"/>
      <c r="Q1547"/>
      <c r="R1547"/>
      <c r="U1547"/>
      <c r="V1547"/>
      <c r="W1547"/>
      <c r="X1547"/>
      <c r="Y1547"/>
      <c r="Z1547"/>
      <c r="AA1547"/>
      <c r="AB1547"/>
      <c r="AC1547"/>
      <c r="AD1547"/>
      <c r="AE1547"/>
      <c r="AF1547" s="254"/>
      <c r="AG1547" s="253"/>
      <c r="AH1547"/>
      <c r="AL1547"/>
    </row>
    <row r="1548" spans="7:38">
      <c r="G1548"/>
      <c r="J1548"/>
      <c r="Q1548"/>
      <c r="R1548"/>
      <c r="U1548"/>
      <c r="V1548"/>
      <c r="W1548"/>
      <c r="X1548"/>
      <c r="Y1548"/>
      <c r="Z1548"/>
      <c r="AA1548"/>
      <c r="AB1548"/>
      <c r="AC1548"/>
      <c r="AD1548"/>
      <c r="AE1548"/>
      <c r="AF1548" s="254"/>
      <c r="AG1548" s="253"/>
      <c r="AH1548"/>
      <c r="AL1548"/>
    </row>
    <row r="1549" spans="7:38">
      <c r="G1549"/>
      <c r="J1549"/>
      <c r="Q1549"/>
      <c r="R1549"/>
      <c r="U1549"/>
      <c r="V1549"/>
      <c r="W1549"/>
      <c r="X1549"/>
      <c r="Y1549"/>
      <c r="Z1549"/>
      <c r="AA1549"/>
      <c r="AB1549"/>
      <c r="AC1549"/>
      <c r="AD1549"/>
      <c r="AE1549"/>
      <c r="AF1549" s="254"/>
      <c r="AG1549" s="253"/>
      <c r="AH1549"/>
      <c r="AL1549"/>
    </row>
    <row r="1550" spans="7:38">
      <c r="G1550"/>
      <c r="J1550"/>
      <c r="Q1550"/>
      <c r="R1550"/>
      <c r="U1550"/>
      <c r="V1550"/>
      <c r="W1550"/>
      <c r="X1550"/>
      <c r="Y1550"/>
      <c r="Z1550"/>
      <c r="AA1550"/>
      <c r="AB1550"/>
      <c r="AC1550"/>
      <c r="AD1550"/>
      <c r="AE1550"/>
      <c r="AF1550" s="254"/>
      <c r="AG1550" s="253"/>
      <c r="AH1550"/>
      <c r="AL1550"/>
    </row>
    <row r="1551" spans="7:38">
      <c r="G1551"/>
      <c r="J1551"/>
      <c r="Q1551"/>
      <c r="R1551"/>
      <c r="U1551"/>
      <c r="V1551"/>
      <c r="W1551"/>
      <c r="X1551"/>
      <c r="Y1551"/>
      <c r="Z1551"/>
      <c r="AA1551"/>
      <c r="AB1551"/>
      <c r="AC1551"/>
      <c r="AD1551"/>
      <c r="AE1551"/>
      <c r="AF1551" s="254"/>
      <c r="AG1551" s="253"/>
      <c r="AH1551"/>
      <c r="AL1551"/>
    </row>
    <row r="1552" spans="7:38">
      <c r="G1552"/>
      <c r="J1552"/>
      <c r="Q1552"/>
      <c r="R1552"/>
      <c r="U1552"/>
      <c r="V1552"/>
      <c r="W1552"/>
      <c r="X1552"/>
      <c r="Y1552"/>
      <c r="Z1552"/>
      <c r="AA1552"/>
      <c r="AB1552"/>
      <c r="AC1552"/>
      <c r="AD1552"/>
      <c r="AE1552"/>
      <c r="AF1552" s="254"/>
      <c r="AG1552" s="253"/>
      <c r="AH1552"/>
      <c r="AL1552"/>
    </row>
    <row r="1553" spans="7:38">
      <c r="G1553"/>
      <c r="J1553"/>
      <c r="Q1553"/>
      <c r="R1553"/>
      <c r="U1553"/>
      <c r="V1553"/>
      <c r="W1553"/>
      <c r="X1553"/>
      <c r="Y1553"/>
      <c r="Z1553"/>
      <c r="AA1553"/>
      <c r="AB1553"/>
      <c r="AC1553"/>
      <c r="AD1553"/>
      <c r="AE1553"/>
      <c r="AF1553" s="254"/>
      <c r="AG1553" s="253"/>
      <c r="AH1553"/>
      <c r="AL1553"/>
    </row>
    <row r="1554" spans="7:38">
      <c r="G1554"/>
      <c r="J1554"/>
      <c r="Q1554"/>
      <c r="R1554"/>
      <c r="U1554"/>
      <c r="V1554"/>
      <c r="W1554"/>
      <c r="X1554"/>
      <c r="Y1554"/>
      <c r="Z1554"/>
      <c r="AA1554"/>
      <c r="AB1554"/>
      <c r="AC1554"/>
      <c r="AD1554"/>
      <c r="AE1554"/>
      <c r="AF1554" s="254"/>
      <c r="AG1554" s="253"/>
      <c r="AH1554"/>
      <c r="AL1554"/>
    </row>
    <row r="1555" spans="7:38">
      <c r="G1555"/>
      <c r="J1555"/>
      <c r="Q1555"/>
      <c r="R1555"/>
      <c r="U1555"/>
      <c r="V1555"/>
      <c r="W1555"/>
      <c r="X1555"/>
      <c r="Y1555"/>
      <c r="Z1555"/>
      <c r="AA1555"/>
      <c r="AB1555"/>
      <c r="AC1555"/>
      <c r="AD1555"/>
      <c r="AE1555"/>
      <c r="AF1555" s="254"/>
      <c r="AG1555" s="253"/>
      <c r="AH1555"/>
      <c r="AL1555"/>
    </row>
    <row r="1556" spans="7:38">
      <c r="G1556"/>
      <c r="J1556"/>
      <c r="Q1556"/>
      <c r="R1556"/>
      <c r="U1556"/>
      <c r="V1556"/>
      <c r="W1556"/>
      <c r="X1556"/>
      <c r="Y1556"/>
      <c r="Z1556"/>
      <c r="AA1556"/>
      <c r="AB1556"/>
      <c r="AC1556"/>
      <c r="AD1556"/>
      <c r="AE1556"/>
      <c r="AF1556" s="254"/>
      <c r="AG1556" s="253"/>
      <c r="AH1556"/>
      <c r="AL1556"/>
    </row>
    <row r="1557" spans="7:38">
      <c r="G1557"/>
      <c r="J1557"/>
      <c r="Q1557"/>
      <c r="R1557"/>
      <c r="U1557"/>
      <c r="V1557"/>
      <c r="W1557"/>
      <c r="X1557"/>
      <c r="Y1557"/>
      <c r="Z1557"/>
      <c r="AA1557"/>
      <c r="AB1557"/>
      <c r="AC1557"/>
      <c r="AD1557"/>
      <c r="AE1557"/>
      <c r="AF1557" s="254"/>
      <c r="AG1557" s="253"/>
      <c r="AH1557"/>
      <c r="AL1557"/>
    </row>
    <row r="1558" spans="7:38">
      <c r="G1558"/>
      <c r="J1558"/>
      <c r="Q1558"/>
      <c r="R1558"/>
      <c r="U1558"/>
      <c r="V1558"/>
      <c r="W1558"/>
      <c r="X1558"/>
      <c r="Y1558"/>
      <c r="Z1558"/>
      <c r="AA1558"/>
      <c r="AB1558"/>
      <c r="AC1558"/>
      <c r="AD1558"/>
      <c r="AE1558"/>
      <c r="AF1558" s="254"/>
      <c r="AG1558" s="253"/>
      <c r="AH1558"/>
      <c r="AL1558"/>
    </row>
    <row r="1559" spans="7:38">
      <c r="G1559"/>
      <c r="J1559"/>
      <c r="Q1559"/>
      <c r="R1559"/>
      <c r="U1559"/>
      <c r="V1559"/>
      <c r="W1559"/>
      <c r="X1559"/>
      <c r="Y1559"/>
      <c r="Z1559"/>
      <c r="AA1559"/>
      <c r="AB1559"/>
      <c r="AC1559"/>
      <c r="AD1559"/>
      <c r="AE1559"/>
      <c r="AF1559" s="254"/>
      <c r="AG1559" s="253"/>
      <c r="AH1559"/>
      <c r="AL1559"/>
    </row>
    <row r="1560" spans="7:38">
      <c r="G1560"/>
      <c r="J1560"/>
      <c r="Q1560"/>
      <c r="R1560"/>
      <c r="U1560"/>
      <c r="V1560"/>
      <c r="W1560"/>
      <c r="X1560"/>
      <c r="Y1560"/>
      <c r="Z1560"/>
      <c r="AA1560"/>
      <c r="AB1560"/>
      <c r="AC1560"/>
      <c r="AD1560"/>
      <c r="AE1560"/>
      <c r="AF1560" s="254"/>
      <c r="AG1560" s="253"/>
      <c r="AH1560"/>
      <c r="AL1560"/>
    </row>
    <row r="1561" spans="7:38">
      <c r="G1561"/>
      <c r="J1561"/>
      <c r="Q1561"/>
      <c r="R1561"/>
      <c r="U1561"/>
      <c r="V1561"/>
      <c r="W1561"/>
      <c r="X1561"/>
      <c r="Y1561"/>
      <c r="Z1561"/>
      <c r="AA1561"/>
      <c r="AB1561"/>
      <c r="AC1561"/>
      <c r="AD1561"/>
      <c r="AE1561"/>
      <c r="AF1561" s="254"/>
      <c r="AG1561" s="253"/>
      <c r="AH1561"/>
      <c r="AL1561"/>
    </row>
    <row r="1562" spans="7:38">
      <c r="G1562"/>
      <c r="J1562"/>
      <c r="Q1562"/>
      <c r="R1562"/>
      <c r="U1562"/>
      <c r="V1562"/>
      <c r="W1562"/>
      <c r="X1562"/>
      <c r="Y1562"/>
      <c r="Z1562"/>
      <c r="AA1562"/>
      <c r="AB1562"/>
      <c r="AC1562"/>
      <c r="AD1562"/>
      <c r="AE1562"/>
      <c r="AF1562" s="254"/>
      <c r="AG1562" s="253"/>
      <c r="AH1562"/>
      <c r="AL1562"/>
    </row>
    <row r="1563" spans="7:38">
      <c r="G1563"/>
      <c r="J1563"/>
      <c r="Q1563"/>
      <c r="R1563"/>
      <c r="U1563"/>
      <c r="V1563"/>
      <c r="W1563"/>
      <c r="X1563"/>
      <c r="Y1563"/>
      <c r="Z1563"/>
      <c r="AA1563"/>
      <c r="AB1563"/>
      <c r="AC1563"/>
      <c r="AD1563"/>
      <c r="AE1563"/>
      <c r="AF1563" s="254"/>
      <c r="AG1563" s="253"/>
      <c r="AH1563"/>
      <c r="AL1563"/>
    </row>
    <row r="1564" spans="7:38">
      <c r="G1564"/>
      <c r="J1564"/>
      <c r="Q1564"/>
      <c r="R1564"/>
      <c r="U1564"/>
      <c r="V1564"/>
      <c r="W1564"/>
      <c r="X1564"/>
      <c r="Y1564"/>
      <c r="Z1564"/>
      <c r="AA1564"/>
      <c r="AB1564"/>
      <c r="AC1564"/>
      <c r="AD1564"/>
      <c r="AE1564"/>
      <c r="AF1564" s="254"/>
      <c r="AG1564" s="253"/>
      <c r="AH1564"/>
      <c r="AL1564"/>
    </row>
    <row r="1565" spans="7:38">
      <c r="G1565"/>
      <c r="J1565"/>
      <c r="Q1565"/>
      <c r="R1565"/>
      <c r="U1565"/>
      <c r="V1565"/>
      <c r="W1565"/>
      <c r="X1565"/>
      <c r="Y1565"/>
      <c r="Z1565"/>
      <c r="AA1565"/>
      <c r="AB1565"/>
      <c r="AC1565"/>
      <c r="AD1565"/>
      <c r="AE1565"/>
      <c r="AF1565" s="254"/>
      <c r="AG1565" s="253"/>
      <c r="AH1565"/>
      <c r="AL1565"/>
    </row>
    <row r="1566" spans="7:38">
      <c r="G1566"/>
      <c r="J1566"/>
      <c r="Q1566"/>
      <c r="R1566"/>
      <c r="U1566"/>
      <c r="V1566"/>
      <c r="W1566"/>
      <c r="X1566"/>
      <c r="Y1566"/>
      <c r="Z1566"/>
      <c r="AA1566"/>
      <c r="AB1566"/>
      <c r="AC1566"/>
      <c r="AD1566"/>
      <c r="AE1566"/>
      <c r="AF1566" s="254"/>
      <c r="AG1566" s="253"/>
      <c r="AH1566"/>
      <c r="AL1566"/>
    </row>
    <row r="1567" spans="7:38">
      <c r="G1567"/>
      <c r="J1567"/>
      <c r="Q1567"/>
      <c r="R1567"/>
      <c r="U1567"/>
      <c r="V1567"/>
      <c r="W1567"/>
      <c r="X1567"/>
      <c r="Y1567"/>
      <c r="Z1567"/>
      <c r="AA1567"/>
      <c r="AB1567"/>
      <c r="AC1567"/>
      <c r="AD1567"/>
      <c r="AE1567"/>
      <c r="AF1567" s="254"/>
      <c r="AG1567" s="253"/>
      <c r="AH1567"/>
      <c r="AL1567"/>
    </row>
    <row r="1568" spans="7:38">
      <c r="G1568"/>
      <c r="J1568"/>
      <c r="Q1568"/>
      <c r="R1568"/>
      <c r="U1568"/>
      <c r="V1568"/>
      <c r="W1568"/>
      <c r="X1568"/>
      <c r="Y1568"/>
      <c r="Z1568"/>
      <c r="AA1568"/>
      <c r="AB1568"/>
      <c r="AC1568"/>
      <c r="AD1568"/>
      <c r="AE1568"/>
      <c r="AF1568" s="254"/>
      <c r="AG1568" s="253"/>
      <c r="AH1568"/>
      <c r="AL1568"/>
    </row>
    <row r="1569" spans="7:38">
      <c r="G1569"/>
      <c r="J1569"/>
      <c r="Q1569"/>
      <c r="R1569"/>
      <c r="U1569"/>
      <c r="V1569"/>
      <c r="W1569"/>
      <c r="X1569"/>
      <c r="Y1569"/>
      <c r="Z1569"/>
      <c r="AA1569"/>
      <c r="AB1569"/>
      <c r="AC1569"/>
      <c r="AD1569"/>
      <c r="AE1569"/>
      <c r="AF1569" s="254"/>
      <c r="AG1569" s="253"/>
      <c r="AH1569"/>
      <c r="AL1569"/>
    </row>
    <row r="1570" spans="7:38">
      <c r="G1570"/>
      <c r="J1570"/>
      <c r="Q1570"/>
      <c r="R1570"/>
      <c r="U1570"/>
      <c r="V1570"/>
      <c r="W1570"/>
      <c r="X1570"/>
      <c r="Y1570"/>
      <c r="Z1570"/>
      <c r="AA1570"/>
      <c r="AB1570"/>
      <c r="AC1570"/>
      <c r="AD1570"/>
      <c r="AE1570"/>
      <c r="AF1570" s="254"/>
      <c r="AG1570" s="253"/>
      <c r="AH1570"/>
      <c r="AL1570"/>
    </row>
    <row r="1571" spans="7:38">
      <c r="G1571"/>
      <c r="J1571"/>
      <c r="Q1571"/>
      <c r="R1571"/>
      <c r="U1571"/>
      <c r="V1571"/>
      <c r="W1571"/>
      <c r="X1571"/>
      <c r="Y1571"/>
      <c r="Z1571"/>
      <c r="AA1571"/>
      <c r="AB1571"/>
      <c r="AC1571"/>
      <c r="AD1571"/>
      <c r="AE1571"/>
      <c r="AF1571" s="254"/>
      <c r="AG1571" s="253"/>
      <c r="AH1571"/>
      <c r="AL1571"/>
    </row>
    <row r="1572" spans="7:38">
      <c r="G1572"/>
      <c r="J1572"/>
      <c r="Q1572"/>
      <c r="R1572"/>
      <c r="U1572"/>
      <c r="V1572"/>
      <c r="W1572"/>
      <c r="X1572"/>
      <c r="Y1572"/>
      <c r="Z1572"/>
      <c r="AA1572"/>
      <c r="AB1572"/>
      <c r="AC1572"/>
      <c r="AD1572"/>
      <c r="AE1572"/>
      <c r="AF1572" s="254"/>
      <c r="AG1572" s="253"/>
      <c r="AH1572"/>
      <c r="AL1572"/>
    </row>
    <row r="1573" spans="7:38">
      <c r="G1573"/>
      <c r="J1573"/>
      <c r="Q1573"/>
      <c r="R1573"/>
      <c r="U1573"/>
      <c r="V1573"/>
      <c r="W1573"/>
      <c r="X1573"/>
      <c r="Y1573"/>
      <c r="Z1573"/>
      <c r="AA1573"/>
      <c r="AB1573"/>
      <c r="AC1573"/>
      <c r="AD1573"/>
      <c r="AE1573"/>
      <c r="AF1573" s="254"/>
      <c r="AG1573" s="253"/>
      <c r="AH1573"/>
      <c r="AL1573"/>
    </row>
    <row r="1574" spans="7:38">
      <c r="G1574"/>
      <c r="J1574"/>
      <c r="Q1574"/>
      <c r="R1574"/>
      <c r="U1574"/>
      <c r="V1574"/>
      <c r="W1574"/>
      <c r="X1574"/>
      <c r="Y1574"/>
      <c r="Z1574"/>
      <c r="AA1574"/>
      <c r="AB1574"/>
      <c r="AC1574"/>
      <c r="AD1574"/>
      <c r="AE1574"/>
      <c r="AF1574" s="254"/>
      <c r="AG1574" s="253"/>
      <c r="AH1574"/>
      <c r="AL1574"/>
    </row>
    <row r="1575" spans="7:38">
      <c r="G1575"/>
      <c r="J1575"/>
      <c r="Q1575"/>
      <c r="R1575"/>
      <c r="U1575"/>
      <c r="V1575"/>
      <c r="W1575"/>
      <c r="X1575"/>
      <c r="Y1575"/>
      <c r="Z1575"/>
      <c r="AA1575"/>
      <c r="AB1575"/>
      <c r="AC1575"/>
      <c r="AD1575"/>
      <c r="AE1575"/>
      <c r="AF1575" s="254"/>
      <c r="AG1575" s="253"/>
      <c r="AH1575"/>
      <c r="AL1575"/>
    </row>
    <row r="1576" spans="7:38">
      <c r="G1576"/>
      <c r="J1576"/>
      <c r="Q1576"/>
      <c r="R1576"/>
      <c r="U1576"/>
      <c r="V1576"/>
      <c r="W1576"/>
      <c r="X1576"/>
      <c r="Y1576"/>
      <c r="Z1576"/>
      <c r="AA1576"/>
      <c r="AB1576"/>
      <c r="AC1576"/>
      <c r="AD1576"/>
      <c r="AE1576"/>
      <c r="AF1576" s="254"/>
      <c r="AG1576" s="253"/>
      <c r="AH1576"/>
      <c r="AL1576"/>
    </row>
    <row r="1577" spans="7:38">
      <c r="G1577"/>
      <c r="J1577"/>
      <c r="Q1577"/>
      <c r="R1577"/>
      <c r="U1577"/>
      <c r="V1577"/>
      <c r="W1577"/>
      <c r="X1577"/>
      <c r="Y1577"/>
      <c r="Z1577"/>
      <c r="AA1577"/>
      <c r="AB1577"/>
      <c r="AC1577"/>
      <c r="AD1577"/>
      <c r="AE1577"/>
      <c r="AF1577" s="254"/>
      <c r="AG1577" s="253"/>
      <c r="AH1577"/>
      <c r="AL1577"/>
    </row>
    <row r="1578" spans="7:38">
      <c r="G1578"/>
      <c r="J1578"/>
      <c r="Q1578"/>
      <c r="R1578"/>
      <c r="U1578"/>
      <c r="V1578"/>
      <c r="W1578"/>
      <c r="X1578"/>
      <c r="Y1578"/>
      <c r="Z1578"/>
      <c r="AA1578"/>
      <c r="AB1578"/>
      <c r="AC1578"/>
      <c r="AD1578"/>
      <c r="AE1578"/>
      <c r="AF1578" s="254"/>
      <c r="AG1578" s="253"/>
      <c r="AH1578"/>
      <c r="AL1578"/>
    </row>
    <row r="1579" spans="7:38">
      <c r="G1579"/>
      <c r="J1579"/>
      <c r="Q1579"/>
      <c r="R1579"/>
      <c r="U1579"/>
      <c r="V1579"/>
      <c r="W1579"/>
      <c r="X1579"/>
      <c r="Y1579"/>
      <c r="Z1579"/>
      <c r="AA1579"/>
      <c r="AB1579"/>
      <c r="AC1579"/>
      <c r="AD1579"/>
      <c r="AE1579"/>
      <c r="AF1579" s="254"/>
      <c r="AG1579" s="253"/>
      <c r="AH1579"/>
      <c r="AL1579"/>
    </row>
    <row r="1580" spans="7:38">
      <c r="G1580"/>
      <c r="J1580"/>
      <c r="Q1580"/>
      <c r="R1580"/>
      <c r="U1580"/>
      <c r="V1580"/>
      <c r="W1580"/>
      <c r="X1580"/>
      <c r="Y1580"/>
      <c r="Z1580"/>
      <c r="AA1580"/>
      <c r="AB1580"/>
      <c r="AC1580"/>
      <c r="AD1580"/>
      <c r="AE1580"/>
      <c r="AF1580" s="254"/>
      <c r="AG1580" s="253"/>
      <c r="AH1580"/>
      <c r="AL1580"/>
    </row>
    <row r="1581" spans="7:38">
      <c r="G1581"/>
      <c r="J1581"/>
      <c r="Q1581"/>
      <c r="R1581"/>
      <c r="U1581"/>
      <c r="V1581"/>
      <c r="W1581"/>
      <c r="X1581"/>
      <c r="Y1581"/>
      <c r="Z1581"/>
      <c r="AA1581"/>
      <c r="AB1581"/>
      <c r="AC1581"/>
      <c r="AD1581"/>
      <c r="AE1581"/>
      <c r="AF1581" s="254"/>
      <c r="AG1581" s="253"/>
      <c r="AH1581"/>
      <c r="AL1581"/>
    </row>
    <row r="1582" spans="7:38">
      <c r="G1582"/>
      <c r="J1582"/>
      <c r="Q1582"/>
      <c r="R1582"/>
      <c r="U1582"/>
      <c r="V1582"/>
      <c r="W1582"/>
      <c r="X1582"/>
      <c r="Y1582"/>
      <c r="Z1582"/>
      <c r="AA1582"/>
      <c r="AB1582"/>
      <c r="AC1582"/>
      <c r="AD1582"/>
      <c r="AE1582"/>
      <c r="AF1582" s="254"/>
      <c r="AG1582" s="253"/>
      <c r="AH1582"/>
      <c r="AL1582"/>
    </row>
    <row r="1583" spans="7:38">
      <c r="G1583"/>
      <c r="J1583"/>
      <c r="Q1583"/>
      <c r="R1583"/>
      <c r="U1583"/>
      <c r="V1583"/>
      <c r="W1583"/>
      <c r="X1583"/>
      <c r="Y1583"/>
      <c r="Z1583"/>
      <c r="AA1583"/>
      <c r="AB1583"/>
      <c r="AC1583"/>
      <c r="AD1583"/>
      <c r="AE1583"/>
      <c r="AF1583" s="254"/>
      <c r="AG1583" s="253"/>
      <c r="AH1583"/>
      <c r="AL1583"/>
    </row>
    <row r="1584" spans="7:38">
      <c r="G1584"/>
      <c r="J1584"/>
      <c r="Q1584"/>
      <c r="R1584"/>
      <c r="U1584"/>
      <c r="V1584"/>
      <c r="W1584"/>
      <c r="X1584"/>
      <c r="Y1584"/>
      <c r="Z1584"/>
      <c r="AA1584"/>
      <c r="AB1584"/>
      <c r="AC1584"/>
      <c r="AD1584"/>
      <c r="AE1584"/>
      <c r="AF1584" s="254"/>
      <c r="AG1584" s="253"/>
      <c r="AH1584"/>
      <c r="AL1584"/>
    </row>
    <row r="1585" spans="7:38">
      <c r="G1585"/>
      <c r="J1585"/>
      <c r="Q1585"/>
      <c r="R1585"/>
      <c r="U1585"/>
      <c r="V1585"/>
      <c r="W1585"/>
      <c r="X1585"/>
      <c r="Y1585"/>
      <c r="Z1585"/>
      <c r="AA1585"/>
      <c r="AB1585"/>
      <c r="AC1585"/>
      <c r="AD1585"/>
      <c r="AE1585"/>
      <c r="AF1585" s="254"/>
      <c r="AG1585" s="253"/>
      <c r="AH1585"/>
      <c r="AL1585"/>
    </row>
    <row r="1586" spans="7:38">
      <c r="G1586"/>
      <c r="J1586"/>
      <c r="Q1586"/>
      <c r="R1586"/>
      <c r="U1586"/>
      <c r="V1586"/>
      <c r="W1586"/>
      <c r="X1586"/>
      <c r="Y1586"/>
      <c r="Z1586"/>
      <c r="AA1586"/>
      <c r="AB1586"/>
      <c r="AC1586"/>
      <c r="AD1586"/>
      <c r="AE1586"/>
      <c r="AF1586" s="254"/>
      <c r="AG1586" s="253"/>
      <c r="AH1586"/>
      <c r="AL1586"/>
    </row>
    <row r="1587" spans="7:38">
      <c r="G1587"/>
      <c r="J1587"/>
      <c r="Q1587"/>
      <c r="R1587"/>
      <c r="U1587"/>
      <c r="V1587"/>
      <c r="W1587"/>
      <c r="X1587"/>
      <c r="Y1587"/>
      <c r="Z1587"/>
      <c r="AA1587"/>
      <c r="AB1587"/>
      <c r="AC1587"/>
      <c r="AD1587"/>
      <c r="AE1587"/>
      <c r="AF1587" s="254"/>
      <c r="AG1587" s="253"/>
      <c r="AH1587"/>
      <c r="AL1587"/>
    </row>
    <row r="1588" spans="7:38">
      <c r="G1588"/>
      <c r="J1588"/>
      <c r="Q1588"/>
      <c r="R1588"/>
      <c r="U1588"/>
      <c r="V1588"/>
      <c r="W1588"/>
      <c r="X1588"/>
      <c r="Y1588"/>
      <c r="Z1588"/>
      <c r="AA1588"/>
      <c r="AB1588"/>
      <c r="AC1588"/>
      <c r="AD1588"/>
      <c r="AE1588"/>
      <c r="AF1588" s="254"/>
      <c r="AG1588" s="253"/>
      <c r="AH1588"/>
      <c r="AL1588"/>
    </row>
    <row r="1589" spans="7:38">
      <c r="G1589"/>
      <c r="J1589"/>
      <c r="Q1589"/>
      <c r="R1589"/>
      <c r="U1589"/>
      <c r="V1589"/>
      <c r="W1589"/>
      <c r="X1589"/>
      <c r="Y1589"/>
      <c r="Z1589"/>
      <c r="AA1589"/>
      <c r="AB1589"/>
      <c r="AC1589"/>
      <c r="AD1589"/>
      <c r="AE1589"/>
      <c r="AF1589" s="254"/>
      <c r="AG1589" s="253"/>
      <c r="AH1589"/>
      <c r="AL1589"/>
    </row>
    <row r="1590" spans="7:38">
      <c r="G1590"/>
      <c r="J1590"/>
      <c r="Q1590"/>
      <c r="R1590"/>
      <c r="U1590"/>
      <c r="V1590"/>
      <c r="W1590"/>
      <c r="X1590"/>
      <c r="Y1590"/>
      <c r="Z1590"/>
      <c r="AA1590"/>
      <c r="AB1590"/>
      <c r="AC1590"/>
      <c r="AD1590"/>
      <c r="AE1590"/>
      <c r="AF1590" s="254"/>
      <c r="AG1590" s="253"/>
      <c r="AH1590"/>
      <c r="AL1590"/>
    </row>
    <row r="1591" spans="7:38">
      <c r="G1591"/>
      <c r="J1591"/>
      <c r="Q1591"/>
      <c r="R1591"/>
      <c r="U1591"/>
      <c r="V1591"/>
      <c r="W1591"/>
      <c r="X1591"/>
      <c r="Y1591"/>
      <c r="Z1591"/>
      <c r="AA1591"/>
      <c r="AB1591"/>
      <c r="AC1591"/>
      <c r="AD1591"/>
      <c r="AE1591"/>
      <c r="AF1591" s="254"/>
      <c r="AG1591" s="253"/>
      <c r="AH1591"/>
      <c r="AL1591"/>
    </row>
    <row r="1592" spans="7:38">
      <c r="G1592"/>
      <c r="J1592"/>
      <c r="Q1592"/>
      <c r="R1592"/>
      <c r="U1592"/>
      <c r="V1592"/>
      <c r="W1592"/>
      <c r="X1592"/>
      <c r="Y1592"/>
      <c r="Z1592"/>
      <c r="AA1592"/>
      <c r="AB1592"/>
      <c r="AC1592"/>
      <c r="AD1592"/>
      <c r="AE1592"/>
      <c r="AF1592" s="254"/>
      <c r="AG1592" s="253"/>
      <c r="AH1592"/>
      <c r="AL1592"/>
    </row>
    <row r="1593" spans="7:38">
      <c r="G1593"/>
      <c r="J1593"/>
      <c r="Q1593"/>
      <c r="R1593"/>
      <c r="U1593"/>
      <c r="V1593"/>
      <c r="W1593"/>
      <c r="X1593"/>
      <c r="Y1593"/>
      <c r="Z1593"/>
      <c r="AA1593"/>
      <c r="AB1593"/>
      <c r="AC1593"/>
      <c r="AD1593"/>
      <c r="AE1593"/>
      <c r="AF1593" s="254"/>
      <c r="AG1593" s="253"/>
      <c r="AH1593"/>
      <c r="AL1593"/>
    </row>
    <row r="1594" spans="7:38">
      <c r="G1594"/>
      <c r="J1594"/>
      <c r="Q1594"/>
      <c r="R1594"/>
      <c r="U1594"/>
      <c r="V1594"/>
      <c r="W1594"/>
      <c r="X1594"/>
      <c r="Y1594"/>
      <c r="Z1594"/>
      <c r="AA1594"/>
      <c r="AB1594"/>
      <c r="AC1594"/>
      <c r="AD1594"/>
      <c r="AE1594"/>
      <c r="AF1594" s="254"/>
      <c r="AG1594" s="253"/>
      <c r="AH1594"/>
      <c r="AL1594"/>
    </row>
    <row r="1595" spans="7:38">
      <c r="G1595"/>
      <c r="J1595"/>
      <c r="Q1595"/>
      <c r="R1595"/>
      <c r="U1595"/>
      <c r="V1595"/>
      <c r="W1595"/>
      <c r="X1595"/>
      <c r="Y1595"/>
      <c r="Z1595"/>
      <c r="AA1595"/>
      <c r="AB1595"/>
      <c r="AC1595"/>
      <c r="AD1595"/>
      <c r="AE1595"/>
      <c r="AF1595" s="254"/>
      <c r="AG1595" s="253"/>
      <c r="AH1595"/>
      <c r="AL1595"/>
    </row>
    <row r="1596" spans="7:38">
      <c r="G1596"/>
      <c r="J1596"/>
      <c r="Q1596"/>
      <c r="R1596"/>
      <c r="U1596"/>
      <c r="V1596"/>
      <c r="W1596"/>
      <c r="X1596"/>
      <c r="Y1596"/>
      <c r="Z1596"/>
      <c r="AA1596"/>
      <c r="AB1596"/>
      <c r="AC1596"/>
      <c r="AD1596"/>
      <c r="AE1596"/>
      <c r="AF1596" s="254"/>
      <c r="AG1596" s="253"/>
      <c r="AH1596"/>
      <c r="AL1596"/>
    </row>
    <row r="1597" spans="7:38">
      <c r="G1597"/>
      <c r="J1597"/>
      <c r="Q1597"/>
      <c r="R1597"/>
      <c r="U1597"/>
      <c r="V1597"/>
      <c r="W1597"/>
      <c r="X1597"/>
      <c r="Y1597"/>
      <c r="Z1597"/>
      <c r="AA1597"/>
      <c r="AB1597"/>
      <c r="AC1597"/>
      <c r="AD1597"/>
      <c r="AE1597"/>
      <c r="AF1597" s="254"/>
      <c r="AG1597" s="253"/>
      <c r="AH1597"/>
      <c r="AL1597"/>
    </row>
    <row r="1598" spans="7:38">
      <c r="G1598"/>
      <c r="J1598"/>
      <c r="Q1598"/>
      <c r="R1598"/>
      <c r="U1598"/>
      <c r="V1598"/>
      <c r="W1598"/>
      <c r="X1598"/>
      <c r="Y1598"/>
      <c r="Z1598"/>
      <c r="AA1598"/>
      <c r="AB1598"/>
      <c r="AC1598"/>
      <c r="AD1598"/>
      <c r="AE1598"/>
      <c r="AF1598" s="254"/>
      <c r="AG1598" s="253"/>
      <c r="AH1598"/>
      <c r="AL1598"/>
    </row>
    <row r="1599" spans="7:38">
      <c r="G1599"/>
      <c r="J1599"/>
      <c r="Q1599"/>
      <c r="R1599"/>
      <c r="U1599"/>
      <c r="V1599"/>
      <c r="W1599"/>
      <c r="X1599"/>
      <c r="Y1599"/>
      <c r="Z1599"/>
      <c r="AA1599"/>
      <c r="AB1599"/>
      <c r="AC1599"/>
      <c r="AD1599"/>
      <c r="AE1599"/>
      <c r="AF1599" s="254"/>
      <c r="AG1599" s="253"/>
      <c r="AH1599"/>
      <c r="AL1599"/>
    </row>
    <row r="1600" spans="7:38">
      <c r="G1600"/>
      <c r="J1600"/>
      <c r="Q1600"/>
      <c r="R1600"/>
      <c r="U1600"/>
      <c r="V1600"/>
      <c r="W1600"/>
      <c r="X1600"/>
      <c r="Y1600"/>
      <c r="Z1600"/>
      <c r="AA1600"/>
      <c r="AB1600"/>
      <c r="AC1600"/>
      <c r="AD1600"/>
      <c r="AE1600"/>
      <c r="AF1600" s="254"/>
      <c r="AG1600" s="253"/>
      <c r="AH1600"/>
      <c r="AL1600"/>
    </row>
    <row r="1601" spans="7:38">
      <c r="G1601"/>
      <c r="J1601"/>
      <c r="Q1601"/>
      <c r="R1601"/>
      <c r="U1601"/>
      <c r="V1601"/>
      <c r="W1601"/>
      <c r="X1601"/>
      <c r="Y1601"/>
      <c r="Z1601"/>
      <c r="AA1601"/>
      <c r="AB1601"/>
      <c r="AC1601"/>
      <c r="AD1601"/>
      <c r="AE1601"/>
      <c r="AF1601" s="254"/>
      <c r="AG1601" s="253"/>
      <c r="AH1601"/>
      <c r="AL1601"/>
    </row>
    <row r="1602" spans="7:38">
      <c r="G1602"/>
      <c r="J1602"/>
      <c r="Q1602"/>
      <c r="R1602"/>
      <c r="U1602"/>
      <c r="V1602"/>
      <c r="W1602"/>
      <c r="X1602"/>
      <c r="Y1602"/>
      <c r="Z1602"/>
      <c r="AA1602"/>
      <c r="AB1602"/>
      <c r="AC1602"/>
      <c r="AD1602"/>
      <c r="AE1602"/>
      <c r="AF1602" s="254"/>
      <c r="AG1602" s="253"/>
      <c r="AH1602"/>
      <c r="AL1602"/>
    </row>
    <row r="1603" spans="7:38">
      <c r="G1603"/>
      <c r="J1603"/>
      <c r="Q1603"/>
      <c r="R1603"/>
      <c r="U1603"/>
      <c r="V1603"/>
      <c r="W1603"/>
      <c r="X1603"/>
      <c r="Y1603"/>
      <c r="Z1603"/>
      <c r="AA1603"/>
      <c r="AB1603"/>
      <c r="AC1603"/>
      <c r="AD1603"/>
      <c r="AE1603"/>
      <c r="AF1603" s="254"/>
      <c r="AG1603" s="253"/>
      <c r="AH1603"/>
      <c r="AL1603"/>
    </row>
    <row r="1604" spans="7:38">
      <c r="G1604"/>
      <c r="J1604"/>
      <c r="Q1604"/>
      <c r="R1604"/>
      <c r="U1604"/>
      <c r="V1604"/>
      <c r="W1604"/>
      <c r="X1604"/>
      <c r="Y1604"/>
      <c r="Z1604"/>
      <c r="AA1604"/>
      <c r="AB1604"/>
      <c r="AC1604"/>
      <c r="AD1604"/>
      <c r="AE1604"/>
      <c r="AF1604" s="254"/>
      <c r="AG1604" s="253"/>
      <c r="AH1604"/>
      <c r="AL1604"/>
    </row>
    <row r="1605" spans="7:38">
      <c r="G1605"/>
      <c r="J1605"/>
      <c r="Q1605"/>
      <c r="R1605"/>
      <c r="U1605"/>
      <c r="V1605"/>
      <c r="W1605"/>
      <c r="X1605"/>
      <c r="Y1605"/>
      <c r="Z1605"/>
      <c r="AA1605"/>
      <c r="AB1605"/>
      <c r="AC1605"/>
      <c r="AD1605"/>
      <c r="AE1605"/>
      <c r="AF1605" s="254"/>
      <c r="AG1605" s="253"/>
      <c r="AH1605"/>
      <c r="AL1605"/>
    </row>
    <row r="1606" spans="7:38">
      <c r="G1606"/>
      <c r="J1606"/>
      <c r="Q1606"/>
      <c r="R1606"/>
      <c r="U1606"/>
      <c r="V1606"/>
      <c r="W1606"/>
      <c r="X1606"/>
      <c r="Y1606"/>
      <c r="Z1606"/>
      <c r="AA1606"/>
      <c r="AB1606"/>
      <c r="AC1606"/>
      <c r="AD1606"/>
      <c r="AE1606"/>
      <c r="AF1606" s="254"/>
      <c r="AG1606" s="253"/>
      <c r="AH1606"/>
      <c r="AL1606"/>
    </row>
    <row r="1607" spans="7:38">
      <c r="G1607"/>
      <c r="J1607"/>
      <c r="Q1607"/>
      <c r="R1607"/>
      <c r="U1607"/>
      <c r="V1607"/>
      <c r="W1607"/>
      <c r="X1607"/>
      <c r="Y1607"/>
      <c r="Z1607"/>
      <c r="AA1607"/>
      <c r="AB1607"/>
      <c r="AC1607"/>
      <c r="AD1607"/>
      <c r="AE1607"/>
      <c r="AF1607" s="254"/>
      <c r="AG1607" s="253"/>
      <c r="AH1607"/>
      <c r="AL1607"/>
    </row>
    <row r="1608" spans="7:38">
      <c r="G1608"/>
      <c r="J1608"/>
      <c r="Q1608"/>
      <c r="R1608"/>
      <c r="U1608"/>
      <c r="V1608"/>
      <c r="W1608"/>
      <c r="X1608"/>
      <c r="Y1608"/>
      <c r="Z1608"/>
      <c r="AA1608"/>
      <c r="AB1608"/>
      <c r="AC1608"/>
      <c r="AD1608"/>
      <c r="AE1608"/>
      <c r="AF1608" s="254"/>
      <c r="AG1608" s="253"/>
      <c r="AH1608"/>
      <c r="AL1608"/>
    </row>
    <row r="1609" spans="7:38">
      <c r="G1609"/>
      <c r="J1609"/>
      <c r="Q1609"/>
      <c r="R1609"/>
      <c r="U1609"/>
      <c r="V1609"/>
      <c r="W1609"/>
      <c r="X1609"/>
      <c r="Y1609"/>
      <c r="Z1609"/>
      <c r="AA1609"/>
      <c r="AB1609"/>
      <c r="AC1609"/>
      <c r="AD1609"/>
      <c r="AE1609"/>
      <c r="AF1609" s="254"/>
      <c r="AG1609" s="253"/>
      <c r="AH1609"/>
      <c r="AL1609"/>
    </row>
    <row r="1610" spans="7:38">
      <c r="G1610"/>
      <c r="J1610"/>
      <c r="Q1610"/>
      <c r="R1610"/>
      <c r="U1610"/>
      <c r="V1610"/>
      <c r="W1610"/>
      <c r="X1610"/>
      <c r="Y1610"/>
      <c r="Z1610"/>
      <c r="AA1610"/>
      <c r="AB1610"/>
      <c r="AC1610"/>
      <c r="AD1610"/>
      <c r="AE1610"/>
      <c r="AF1610" s="254"/>
      <c r="AG1610" s="253"/>
      <c r="AH1610"/>
      <c r="AL1610"/>
    </row>
    <row r="1611" spans="7:38">
      <c r="G1611"/>
      <c r="J1611"/>
      <c r="Q1611"/>
      <c r="R1611"/>
      <c r="U1611"/>
      <c r="V1611"/>
      <c r="W1611"/>
      <c r="X1611"/>
      <c r="Y1611"/>
      <c r="Z1611"/>
      <c r="AA1611"/>
      <c r="AB1611"/>
      <c r="AC1611"/>
      <c r="AD1611"/>
      <c r="AE1611"/>
      <c r="AF1611" s="254"/>
      <c r="AG1611" s="253"/>
      <c r="AH1611"/>
      <c r="AL1611"/>
    </row>
    <row r="1612" spans="7:38">
      <c r="G1612"/>
      <c r="J1612"/>
      <c r="Q1612"/>
      <c r="R1612"/>
      <c r="U1612"/>
      <c r="V1612"/>
      <c r="W1612"/>
      <c r="X1612"/>
      <c r="Y1612"/>
      <c r="Z1612"/>
      <c r="AA1612"/>
      <c r="AB1612"/>
      <c r="AC1612"/>
      <c r="AD1612"/>
      <c r="AE1612"/>
      <c r="AF1612" s="254"/>
      <c r="AG1612" s="253"/>
      <c r="AH1612"/>
      <c r="AL1612"/>
    </row>
    <row r="1613" spans="7:38">
      <c r="G1613"/>
      <c r="J1613"/>
      <c r="Q1613"/>
      <c r="R1613"/>
      <c r="U1613"/>
      <c r="V1613"/>
      <c r="W1613"/>
      <c r="X1613"/>
      <c r="Y1613"/>
      <c r="Z1613"/>
      <c r="AA1613"/>
      <c r="AB1613"/>
      <c r="AC1613"/>
      <c r="AD1613"/>
      <c r="AE1613"/>
      <c r="AF1613" s="254"/>
      <c r="AG1613" s="253"/>
      <c r="AH1613"/>
      <c r="AL1613"/>
    </row>
    <row r="1614" spans="7:38">
      <c r="G1614"/>
      <c r="J1614"/>
      <c r="Q1614"/>
      <c r="R1614"/>
      <c r="U1614"/>
      <c r="V1614"/>
      <c r="W1614"/>
      <c r="X1614"/>
      <c r="Y1614"/>
      <c r="Z1614"/>
      <c r="AA1614"/>
      <c r="AB1614"/>
      <c r="AC1614"/>
      <c r="AD1614"/>
      <c r="AE1614"/>
      <c r="AF1614" s="254"/>
      <c r="AG1614" s="253"/>
      <c r="AH1614"/>
      <c r="AL1614"/>
    </row>
    <row r="1615" spans="7:38">
      <c r="G1615"/>
      <c r="J1615"/>
      <c r="Q1615"/>
      <c r="R1615"/>
      <c r="U1615"/>
      <c r="V1615"/>
      <c r="W1615"/>
      <c r="X1615"/>
      <c r="Y1615"/>
      <c r="Z1615"/>
      <c r="AA1615"/>
      <c r="AB1615"/>
      <c r="AC1615"/>
      <c r="AD1615"/>
      <c r="AE1615"/>
      <c r="AF1615" s="254"/>
      <c r="AG1615" s="253"/>
      <c r="AH1615"/>
      <c r="AL1615"/>
    </row>
    <row r="1616" spans="7:38">
      <c r="G1616"/>
      <c r="J1616"/>
      <c r="Q1616"/>
      <c r="R1616"/>
      <c r="U1616"/>
      <c r="V1616"/>
      <c r="W1616"/>
      <c r="X1616"/>
      <c r="Y1616"/>
      <c r="Z1616"/>
      <c r="AA1616"/>
      <c r="AB1616"/>
      <c r="AC1616"/>
      <c r="AD1616"/>
      <c r="AE1616"/>
      <c r="AF1616" s="254"/>
      <c r="AG1616" s="253"/>
      <c r="AH1616"/>
      <c r="AL1616"/>
    </row>
    <row r="1617" spans="7:38">
      <c r="G1617"/>
      <c r="J1617"/>
      <c r="Q1617"/>
      <c r="R1617"/>
      <c r="U1617"/>
      <c r="V1617"/>
      <c r="W1617"/>
      <c r="X1617"/>
      <c r="Y1617"/>
      <c r="Z1617"/>
      <c r="AA1617"/>
      <c r="AB1617"/>
      <c r="AC1617"/>
      <c r="AD1617"/>
      <c r="AE1617"/>
      <c r="AF1617" s="254"/>
      <c r="AG1617" s="253"/>
      <c r="AH1617"/>
      <c r="AL1617"/>
    </row>
    <row r="1618" spans="7:38">
      <c r="G1618"/>
      <c r="J1618"/>
      <c r="Q1618"/>
      <c r="R1618"/>
      <c r="U1618"/>
      <c r="V1618"/>
      <c r="W1618"/>
      <c r="X1618"/>
      <c r="Y1618"/>
      <c r="Z1618"/>
      <c r="AA1618"/>
      <c r="AB1618"/>
      <c r="AC1618"/>
      <c r="AD1618"/>
      <c r="AE1618"/>
      <c r="AF1618" s="254"/>
      <c r="AG1618" s="253"/>
      <c r="AH1618"/>
      <c r="AL1618"/>
    </row>
    <row r="1619" spans="7:38">
      <c r="G1619"/>
      <c r="J1619"/>
      <c r="Q1619"/>
      <c r="R1619"/>
      <c r="U1619"/>
      <c r="V1619"/>
      <c r="W1619"/>
      <c r="X1619"/>
      <c r="Y1619"/>
      <c r="Z1619"/>
      <c r="AA1619"/>
      <c r="AB1619"/>
      <c r="AC1619"/>
      <c r="AD1619"/>
      <c r="AE1619"/>
      <c r="AF1619" s="254"/>
      <c r="AG1619" s="253"/>
      <c r="AH1619"/>
      <c r="AL1619"/>
    </row>
    <row r="1620" spans="7:38">
      <c r="G1620"/>
      <c r="J1620"/>
      <c r="Q1620"/>
      <c r="R1620"/>
      <c r="U1620"/>
      <c r="V1620"/>
      <c r="W1620"/>
      <c r="X1620"/>
      <c r="Y1620"/>
      <c r="Z1620"/>
      <c r="AA1620"/>
      <c r="AB1620"/>
      <c r="AC1620"/>
      <c r="AD1620"/>
      <c r="AE1620"/>
      <c r="AF1620" s="254"/>
      <c r="AG1620" s="253"/>
      <c r="AH1620"/>
      <c r="AL1620"/>
    </row>
    <row r="1621" spans="7:38">
      <c r="G1621"/>
      <c r="J1621"/>
      <c r="Q1621"/>
      <c r="R1621"/>
      <c r="U1621"/>
      <c r="V1621"/>
      <c r="W1621"/>
      <c r="X1621"/>
      <c r="Y1621"/>
      <c r="Z1621"/>
      <c r="AA1621"/>
      <c r="AB1621"/>
      <c r="AC1621"/>
      <c r="AD1621"/>
      <c r="AE1621"/>
      <c r="AF1621" s="254"/>
      <c r="AG1621" s="253"/>
      <c r="AH1621"/>
      <c r="AL1621"/>
    </row>
    <row r="1622" spans="7:38">
      <c r="G1622"/>
      <c r="J1622"/>
      <c r="Q1622"/>
      <c r="R1622"/>
      <c r="U1622"/>
      <c r="V1622"/>
      <c r="W1622"/>
      <c r="X1622"/>
      <c r="Y1622"/>
      <c r="Z1622"/>
      <c r="AA1622"/>
      <c r="AB1622"/>
      <c r="AC1622"/>
      <c r="AD1622"/>
      <c r="AE1622"/>
      <c r="AF1622" s="254"/>
      <c r="AG1622" s="253"/>
      <c r="AH1622"/>
      <c r="AL1622"/>
    </row>
    <row r="1623" spans="7:38">
      <c r="G1623"/>
      <c r="J1623"/>
      <c r="Q1623"/>
      <c r="R1623"/>
      <c r="U1623"/>
      <c r="V1623"/>
      <c r="W1623"/>
      <c r="X1623"/>
      <c r="Y1623"/>
      <c r="Z1623"/>
      <c r="AA1623"/>
      <c r="AB1623"/>
      <c r="AC1623"/>
      <c r="AD1623"/>
      <c r="AE1623"/>
      <c r="AF1623" s="254"/>
      <c r="AG1623" s="253"/>
      <c r="AH1623"/>
      <c r="AL1623"/>
    </row>
    <row r="1624" spans="7:38">
      <c r="G1624"/>
      <c r="J1624"/>
      <c r="Q1624"/>
      <c r="R1624"/>
      <c r="U1624"/>
      <c r="V1624"/>
      <c r="W1624"/>
      <c r="X1624"/>
      <c r="Y1624"/>
      <c r="Z1624"/>
      <c r="AA1624"/>
      <c r="AB1624"/>
      <c r="AC1624"/>
      <c r="AD1624"/>
      <c r="AE1624"/>
      <c r="AF1624" s="254"/>
      <c r="AG1624" s="253"/>
      <c r="AH1624"/>
      <c r="AL1624"/>
    </row>
    <row r="1625" spans="7:38">
      <c r="G1625"/>
      <c r="J1625"/>
      <c r="Q1625"/>
      <c r="R1625"/>
      <c r="U1625"/>
      <c r="V1625"/>
      <c r="W1625"/>
      <c r="X1625"/>
      <c r="Y1625"/>
      <c r="Z1625"/>
      <c r="AA1625"/>
      <c r="AB1625"/>
      <c r="AC1625"/>
      <c r="AD1625"/>
      <c r="AE1625"/>
      <c r="AF1625" s="254"/>
      <c r="AG1625" s="253"/>
      <c r="AH1625"/>
      <c r="AL1625"/>
    </row>
    <row r="1626" spans="7:38">
      <c r="G1626"/>
      <c r="J1626"/>
      <c r="Q1626"/>
      <c r="R1626"/>
      <c r="U1626"/>
      <c r="V1626"/>
      <c r="W1626"/>
      <c r="X1626"/>
      <c r="Y1626"/>
      <c r="Z1626"/>
      <c r="AA1626"/>
      <c r="AB1626"/>
      <c r="AC1626"/>
      <c r="AD1626"/>
      <c r="AE1626"/>
      <c r="AF1626" s="254"/>
      <c r="AG1626" s="253"/>
      <c r="AH1626"/>
      <c r="AL1626"/>
    </row>
    <row r="1627" spans="7:38">
      <c r="G1627"/>
      <c r="J1627"/>
      <c r="Q1627"/>
      <c r="R1627"/>
      <c r="U1627"/>
      <c r="V1627"/>
      <c r="W1627"/>
      <c r="X1627"/>
      <c r="Y1627"/>
      <c r="Z1627"/>
      <c r="AA1627"/>
      <c r="AB1627"/>
      <c r="AC1627"/>
      <c r="AD1627"/>
      <c r="AE1627"/>
      <c r="AF1627" s="254"/>
      <c r="AG1627" s="253"/>
      <c r="AH1627"/>
      <c r="AL1627"/>
    </row>
    <row r="1628" spans="7:38">
      <c r="G1628"/>
      <c r="J1628"/>
      <c r="Q1628"/>
      <c r="R1628"/>
      <c r="U1628"/>
      <c r="V1628"/>
      <c r="W1628"/>
      <c r="X1628"/>
      <c r="Y1628"/>
      <c r="Z1628"/>
      <c r="AA1628"/>
      <c r="AB1628"/>
      <c r="AC1628"/>
      <c r="AD1628"/>
      <c r="AE1628"/>
      <c r="AF1628" s="254"/>
      <c r="AG1628" s="253"/>
      <c r="AH1628"/>
      <c r="AL1628"/>
    </row>
    <row r="1629" spans="7:38">
      <c r="G1629"/>
      <c r="J1629"/>
      <c r="Q1629"/>
      <c r="R1629"/>
      <c r="U1629"/>
      <c r="V1629"/>
      <c r="W1629"/>
      <c r="X1629"/>
      <c r="Y1629"/>
      <c r="Z1629"/>
      <c r="AA1629"/>
      <c r="AB1629"/>
      <c r="AC1629"/>
      <c r="AD1629"/>
      <c r="AE1629"/>
      <c r="AF1629" s="254"/>
      <c r="AG1629" s="253"/>
      <c r="AH1629"/>
      <c r="AL1629"/>
    </row>
    <row r="1630" spans="7:38">
      <c r="G1630"/>
      <c r="J1630"/>
      <c r="Q1630"/>
      <c r="R1630"/>
      <c r="U1630"/>
      <c r="V1630"/>
      <c r="W1630"/>
      <c r="X1630"/>
      <c r="Y1630"/>
      <c r="Z1630"/>
      <c r="AA1630"/>
      <c r="AB1630"/>
      <c r="AC1630"/>
      <c r="AD1630"/>
      <c r="AE1630"/>
      <c r="AF1630" s="254"/>
      <c r="AG1630" s="253"/>
      <c r="AH1630"/>
      <c r="AL1630"/>
    </row>
    <row r="1631" spans="7:38">
      <c r="G1631"/>
      <c r="J1631"/>
      <c r="Q1631"/>
      <c r="R1631"/>
      <c r="U1631"/>
      <c r="V1631"/>
      <c r="W1631"/>
      <c r="X1631"/>
      <c r="Y1631"/>
      <c r="Z1631"/>
      <c r="AA1631"/>
      <c r="AB1631"/>
      <c r="AC1631"/>
      <c r="AD1631"/>
      <c r="AE1631"/>
      <c r="AF1631" s="254"/>
      <c r="AG1631" s="253"/>
      <c r="AH1631"/>
      <c r="AL1631"/>
    </row>
    <row r="1632" spans="7:38">
      <c r="G1632"/>
      <c r="J1632"/>
      <c r="Q1632"/>
      <c r="R1632"/>
      <c r="U1632"/>
      <c r="V1632"/>
      <c r="W1632"/>
      <c r="X1632"/>
      <c r="Y1632"/>
      <c r="Z1632"/>
      <c r="AA1632"/>
      <c r="AB1632"/>
      <c r="AC1632"/>
      <c r="AD1632"/>
      <c r="AE1632"/>
      <c r="AF1632" s="254"/>
      <c r="AG1632" s="253"/>
      <c r="AH1632"/>
      <c r="AL1632"/>
    </row>
    <row r="1633" spans="7:38">
      <c r="G1633"/>
      <c r="J1633"/>
      <c r="Q1633"/>
      <c r="R1633"/>
      <c r="U1633"/>
      <c r="V1633"/>
      <c r="W1633"/>
      <c r="X1633"/>
      <c r="Y1633"/>
      <c r="Z1633"/>
      <c r="AA1633"/>
      <c r="AB1633"/>
      <c r="AC1633"/>
      <c r="AD1633"/>
      <c r="AE1633"/>
      <c r="AF1633" s="254"/>
      <c r="AG1633" s="253"/>
      <c r="AH1633"/>
      <c r="AL1633"/>
    </row>
    <row r="1634" spans="7:38">
      <c r="G1634"/>
      <c r="J1634"/>
      <c r="Q1634"/>
      <c r="R1634"/>
      <c r="U1634"/>
      <c r="V1634"/>
      <c r="W1634"/>
      <c r="X1634"/>
      <c r="Y1634"/>
      <c r="Z1634"/>
      <c r="AA1634"/>
      <c r="AB1634"/>
      <c r="AC1634"/>
      <c r="AD1634"/>
      <c r="AE1634"/>
      <c r="AF1634" s="254"/>
      <c r="AG1634" s="253"/>
      <c r="AH1634"/>
      <c r="AL1634"/>
    </row>
    <row r="1635" spans="7:38">
      <c r="G1635"/>
      <c r="J1635"/>
      <c r="Q1635"/>
      <c r="R1635"/>
      <c r="U1635"/>
      <c r="V1635"/>
      <c r="W1635"/>
      <c r="X1635"/>
      <c r="Y1635"/>
      <c r="Z1635"/>
      <c r="AA1635"/>
      <c r="AB1635"/>
      <c r="AC1635"/>
      <c r="AD1635"/>
      <c r="AE1635"/>
      <c r="AF1635" s="254"/>
      <c r="AG1635" s="253"/>
      <c r="AH1635"/>
      <c r="AL1635"/>
    </row>
    <row r="1636" spans="7:38">
      <c r="G1636"/>
      <c r="J1636"/>
      <c r="Q1636"/>
      <c r="R1636"/>
      <c r="U1636"/>
      <c r="V1636"/>
      <c r="W1636"/>
      <c r="X1636"/>
      <c r="Y1636"/>
      <c r="Z1636"/>
      <c r="AA1636"/>
      <c r="AB1636"/>
      <c r="AC1636"/>
      <c r="AD1636"/>
      <c r="AE1636"/>
      <c r="AF1636" s="254"/>
      <c r="AG1636" s="253"/>
      <c r="AH1636"/>
      <c r="AL1636"/>
    </row>
    <row r="1637" spans="7:38">
      <c r="G1637"/>
      <c r="J1637"/>
      <c r="Q1637"/>
      <c r="R1637"/>
      <c r="U1637"/>
      <c r="V1637"/>
      <c r="W1637"/>
      <c r="X1637"/>
      <c r="Y1637"/>
      <c r="Z1637"/>
      <c r="AA1637"/>
      <c r="AB1637"/>
      <c r="AC1637"/>
      <c r="AD1637"/>
      <c r="AE1637"/>
      <c r="AF1637" s="254"/>
      <c r="AG1637" s="253"/>
      <c r="AH1637"/>
      <c r="AL1637"/>
    </row>
    <row r="1638" spans="7:38">
      <c r="G1638"/>
      <c r="J1638"/>
      <c r="Q1638"/>
      <c r="R1638"/>
      <c r="U1638"/>
      <c r="V1638"/>
      <c r="W1638"/>
      <c r="X1638"/>
      <c r="Y1638"/>
      <c r="Z1638"/>
      <c r="AA1638"/>
      <c r="AB1638"/>
      <c r="AC1638"/>
      <c r="AD1638"/>
      <c r="AE1638"/>
      <c r="AF1638" s="254"/>
      <c r="AG1638" s="253"/>
      <c r="AH1638"/>
      <c r="AL1638"/>
    </row>
    <row r="1639" spans="7:38">
      <c r="G1639"/>
      <c r="J1639"/>
      <c r="Q1639"/>
      <c r="R1639"/>
      <c r="U1639"/>
      <c r="V1639"/>
      <c r="W1639"/>
      <c r="X1639"/>
      <c r="Y1639"/>
      <c r="Z1639"/>
      <c r="AA1639"/>
      <c r="AB1639"/>
      <c r="AC1639"/>
      <c r="AD1639"/>
      <c r="AE1639"/>
      <c r="AF1639" s="254"/>
      <c r="AG1639" s="253"/>
      <c r="AH1639"/>
      <c r="AL1639"/>
    </row>
    <row r="1640" spans="7:38">
      <c r="G1640"/>
      <c r="J1640"/>
      <c r="Q1640"/>
      <c r="R1640"/>
      <c r="U1640"/>
      <c r="V1640"/>
      <c r="W1640"/>
      <c r="X1640"/>
      <c r="Y1640"/>
      <c r="Z1640"/>
      <c r="AA1640"/>
      <c r="AB1640"/>
      <c r="AC1640"/>
      <c r="AD1640"/>
      <c r="AE1640"/>
      <c r="AF1640" s="254"/>
      <c r="AG1640" s="253"/>
      <c r="AH1640"/>
      <c r="AL1640"/>
    </row>
    <row r="1641" spans="7:38">
      <c r="G1641"/>
      <c r="J1641"/>
      <c r="Q1641"/>
      <c r="R1641"/>
      <c r="U1641"/>
      <c r="V1641"/>
      <c r="W1641"/>
      <c r="X1641"/>
      <c r="Y1641"/>
      <c r="Z1641"/>
      <c r="AA1641"/>
      <c r="AB1641"/>
      <c r="AC1641"/>
      <c r="AD1641"/>
      <c r="AE1641"/>
      <c r="AF1641" s="254"/>
      <c r="AG1641" s="253"/>
      <c r="AH1641"/>
      <c r="AL1641"/>
    </row>
    <row r="1642" spans="7:38">
      <c r="G1642"/>
      <c r="J1642"/>
      <c r="Q1642"/>
      <c r="R1642"/>
      <c r="U1642"/>
      <c r="V1642"/>
      <c r="W1642"/>
      <c r="X1642"/>
      <c r="Y1642"/>
      <c r="Z1642"/>
      <c r="AA1642"/>
      <c r="AB1642"/>
      <c r="AC1642"/>
      <c r="AD1642"/>
      <c r="AE1642"/>
      <c r="AF1642" s="254"/>
      <c r="AG1642" s="253"/>
      <c r="AH1642"/>
      <c r="AL1642"/>
    </row>
    <row r="1643" spans="7:38">
      <c r="G1643"/>
      <c r="J1643"/>
      <c r="Q1643"/>
      <c r="R1643"/>
      <c r="U1643"/>
      <c r="V1643"/>
      <c r="W1643"/>
      <c r="X1643"/>
      <c r="Y1643"/>
      <c r="Z1643"/>
      <c r="AA1643"/>
      <c r="AB1643"/>
      <c r="AC1643"/>
      <c r="AD1643"/>
      <c r="AE1643"/>
      <c r="AF1643" s="254"/>
      <c r="AG1643" s="253"/>
      <c r="AH1643"/>
      <c r="AL1643"/>
    </row>
    <row r="1644" spans="7:38">
      <c r="G1644"/>
      <c r="J1644"/>
      <c r="Q1644"/>
      <c r="R1644"/>
      <c r="U1644"/>
      <c r="V1644"/>
      <c r="W1644"/>
      <c r="X1644"/>
      <c r="Y1644"/>
      <c r="Z1644"/>
      <c r="AA1644"/>
      <c r="AB1644"/>
      <c r="AC1644"/>
      <c r="AD1644"/>
      <c r="AE1644"/>
      <c r="AF1644" s="254"/>
      <c r="AG1644" s="253"/>
      <c r="AH1644"/>
      <c r="AL1644"/>
    </row>
    <row r="1645" spans="7:38">
      <c r="G1645"/>
      <c r="J1645"/>
      <c r="Q1645"/>
      <c r="R1645"/>
      <c r="U1645"/>
      <c r="V1645"/>
      <c r="W1645"/>
      <c r="X1645"/>
      <c r="Y1645"/>
      <c r="Z1645"/>
      <c r="AA1645"/>
      <c r="AB1645"/>
      <c r="AC1645"/>
      <c r="AD1645"/>
      <c r="AE1645"/>
      <c r="AF1645" s="254"/>
      <c r="AG1645" s="253"/>
      <c r="AH1645"/>
      <c r="AL1645"/>
    </row>
    <row r="1646" spans="7:38">
      <c r="G1646"/>
      <c r="J1646"/>
      <c r="Q1646"/>
      <c r="R1646"/>
      <c r="U1646"/>
      <c r="V1646"/>
      <c r="W1646"/>
      <c r="X1646"/>
      <c r="Y1646"/>
      <c r="Z1646"/>
      <c r="AA1646"/>
      <c r="AB1646"/>
      <c r="AC1646"/>
      <c r="AD1646"/>
      <c r="AE1646"/>
      <c r="AF1646" s="254"/>
      <c r="AG1646" s="253"/>
      <c r="AH1646"/>
      <c r="AL1646"/>
    </row>
    <row r="1647" spans="7:38">
      <c r="G1647"/>
      <c r="J1647"/>
      <c r="Q1647"/>
      <c r="R1647"/>
      <c r="U1647"/>
      <c r="V1647"/>
      <c r="W1647"/>
      <c r="X1647"/>
      <c r="Y1647"/>
      <c r="Z1647"/>
      <c r="AA1647"/>
      <c r="AB1647"/>
      <c r="AC1647"/>
      <c r="AD1647"/>
      <c r="AE1647"/>
      <c r="AF1647" s="254"/>
      <c r="AG1647" s="253"/>
      <c r="AH1647"/>
      <c r="AL1647"/>
    </row>
    <row r="1648" spans="7:38">
      <c r="G1648"/>
      <c r="J1648"/>
      <c r="Q1648"/>
      <c r="R1648"/>
      <c r="U1648"/>
      <c r="V1648"/>
      <c r="W1648"/>
      <c r="X1648"/>
      <c r="Y1648"/>
      <c r="Z1648"/>
      <c r="AA1648"/>
      <c r="AB1648"/>
      <c r="AC1648"/>
      <c r="AD1648"/>
      <c r="AE1648"/>
      <c r="AF1648" s="254"/>
      <c r="AG1648" s="253"/>
      <c r="AH1648"/>
      <c r="AL1648"/>
    </row>
    <row r="1649" spans="7:38">
      <c r="G1649"/>
      <c r="J1649"/>
      <c r="Q1649"/>
      <c r="R1649"/>
      <c r="U1649"/>
      <c r="V1649"/>
      <c r="W1649"/>
      <c r="X1649"/>
      <c r="Y1649"/>
      <c r="Z1649"/>
      <c r="AA1649"/>
      <c r="AB1649"/>
      <c r="AC1649"/>
      <c r="AD1649"/>
      <c r="AE1649"/>
      <c r="AF1649" s="254"/>
      <c r="AG1649" s="253"/>
      <c r="AH1649"/>
      <c r="AL1649"/>
    </row>
    <row r="1650" spans="7:38">
      <c r="G1650"/>
      <c r="J1650"/>
      <c r="Q1650"/>
      <c r="R1650"/>
      <c r="U1650"/>
      <c r="V1650"/>
      <c r="W1650"/>
      <c r="X1650"/>
      <c r="Y1650"/>
      <c r="Z1650"/>
      <c r="AA1650"/>
      <c r="AB1650"/>
      <c r="AC1650"/>
      <c r="AD1650"/>
      <c r="AE1650"/>
      <c r="AF1650" s="254"/>
      <c r="AG1650" s="253"/>
      <c r="AH1650"/>
      <c r="AL1650"/>
    </row>
    <row r="1651" spans="7:38">
      <c r="G1651"/>
      <c r="J1651"/>
      <c r="Q1651"/>
      <c r="R1651"/>
      <c r="U1651"/>
      <c r="V1651"/>
      <c r="W1651"/>
      <c r="X1651"/>
      <c r="Y1651"/>
      <c r="Z1651"/>
      <c r="AA1651"/>
      <c r="AB1651"/>
      <c r="AC1651"/>
      <c r="AD1651"/>
      <c r="AE1651"/>
      <c r="AF1651" s="254"/>
      <c r="AG1651" s="253"/>
      <c r="AH1651"/>
      <c r="AL1651"/>
    </row>
    <row r="1652" spans="7:38">
      <c r="G1652"/>
      <c r="J1652"/>
      <c r="Q1652"/>
      <c r="R1652"/>
      <c r="U1652"/>
      <c r="V1652"/>
      <c r="W1652"/>
      <c r="X1652"/>
      <c r="Y1652"/>
      <c r="Z1652"/>
      <c r="AA1652"/>
      <c r="AB1652"/>
      <c r="AC1652"/>
      <c r="AD1652"/>
      <c r="AE1652"/>
      <c r="AF1652" s="254"/>
      <c r="AG1652" s="253"/>
      <c r="AH1652"/>
      <c r="AL1652"/>
    </row>
    <row r="1653" spans="7:38">
      <c r="G1653"/>
      <c r="J1653"/>
      <c r="Q1653"/>
      <c r="R1653"/>
      <c r="U1653"/>
      <c r="V1653"/>
      <c r="W1653"/>
      <c r="X1653"/>
      <c r="Y1653"/>
      <c r="Z1653"/>
      <c r="AA1653"/>
      <c r="AB1653"/>
      <c r="AC1653"/>
      <c r="AD1653"/>
      <c r="AE1653"/>
      <c r="AF1653" s="254"/>
      <c r="AG1653" s="253"/>
      <c r="AH1653"/>
      <c r="AL1653"/>
    </row>
    <row r="1654" spans="7:38">
      <c r="G1654"/>
      <c r="J1654"/>
      <c r="Q1654"/>
      <c r="R1654"/>
      <c r="U1654"/>
      <c r="V1654"/>
      <c r="W1654"/>
      <c r="X1654"/>
      <c r="Y1654"/>
      <c r="Z1654"/>
      <c r="AA1654"/>
      <c r="AB1654"/>
      <c r="AC1654"/>
      <c r="AD1654"/>
      <c r="AE1654"/>
      <c r="AF1654" s="254"/>
      <c r="AG1654" s="253"/>
      <c r="AH1654"/>
      <c r="AL1654"/>
    </row>
    <row r="1655" spans="7:38">
      <c r="G1655"/>
      <c r="J1655"/>
      <c r="Q1655"/>
      <c r="R1655"/>
      <c r="U1655"/>
      <c r="V1655"/>
      <c r="W1655"/>
      <c r="X1655"/>
      <c r="Y1655"/>
      <c r="Z1655"/>
      <c r="AA1655"/>
      <c r="AB1655"/>
      <c r="AC1655"/>
      <c r="AD1655"/>
      <c r="AE1655"/>
      <c r="AF1655" s="254"/>
      <c r="AG1655" s="253"/>
      <c r="AH1655"/>
      <c r="AL1655"/>
    </row>
    <row r="1656" spans="7:38">
      <c r="G1656"/>
      <c r="J1656"/>
      <c r="Q1656"/>
      <c r="R1656"/>
      <c r="U1656"/>
      <c r="V1656"/>
      <c r="W1656"/>
      <c r="X1656"/>
      <c r="Y1656"/>
      <c r="Z1656"/>
      <c r="AA1656"/>
      <c r="AB1656"/>
      <c r="AC1656"/>
      <c r="AD1656"/>
      <c r="AE1656"/>
      <c r="AF1656" s="254"/>
      <c r="AG1656" s="253"/>
      <c r="AH1656"/>
      <c r="AL1656"/>
    </row>
    <row r="1657" spans="7:38">
      <c r="G1657"/>
      <c r="J1657"/>
      <c r="Q1657"/>
      <c r="R1657"/>
      <c r="U1657"/>
      <c r="V1657"/>
      <c r="W1657"/>
      <c r="X1657"/>
      <c r="Y1657"/>
      <c r="Z1657"/>
      <c r="AA1657"/>
      <c r="AB1657"/>
      <c r="AC1657"/>
      <c r="AD1657"/>
      <c r="AE1657"/>
      <c r="AF1657" s="254"/>
      <c r="AG1657" s="253"/>
      <c r="AH1657"/>
      <c r="AL1657"/>
    </row>
    <row r="1658" spans="7:38">
      <c r="G1658"/>
      <c r="J1658"/>
      <c r="Q1658"/>
      <c r="R1658"/>
      <c r="U1658"/>
      <c r="V1658"/>
      <c r="W1658"/>
      <c r="X1658"/>
      <c r="Y1658"/>
      <c r="Z1658"/>
      <c r="AA1658"/>
      <c r="AB1658"/>
      <c r="AC1658"/>
      <c r="AD1658"/>
      <c r="AE1658"/>
      <c r="AF1658" s="254"/>
      <c r="AG1658" s="253"/>
      <c r="AH1658"/>
      <c r="AL1658"/>
    </row>
    <row r="1659" spans="7:38">
      <c r="G1659"/>
      <c r="J1659"/>
      <c r="Q1659"/>
      <c r="R1659"/>
      <c r="U1659"/>
      <c r="V1659"/>
      <c r="W1659"/>
      <c r="X1659"/>
      <c r="Y1659"/>
      <c r="Z1659"/>
      <c r="AA1659"/>
      <c r="AB1659"/>
      <c r="AC1659"/>
      <c r="AD1659"/>
      <c r="AE1659"/>
      <c r="AF1659" s="254"/>
      <c r="AG1659" s="253"/>
      <c r="AH1659"/>
      <c r="AL1659"/>
    </row>
    <row r="1660" spans="7:38">
      <c r="G1660"/>
      <c r="J1660"/>
      <c r="Q1660"/>
      <c r="R1660"/>
      <c r="U1660"/>
      <c r="V1660"/>
      <c r="W1660"/>
      <c r="X1660"/>
      <c r="Y1660"/>
      <c r="Z1660"/>
      <c r="AA1660"/>
      <c r="AB1660"/>
      <c r="AC1660"/>
      <c r="AD1660"/>
      <c r="AE1660"/>
      <c r="AF1660" s="254"/>
      <c r="AG1660" s="253"/>
      <c r="AH1660"/>
      <c r="AL1660"/>
    </row>
    <row r="1661" spans="7:38">
      <c r="G1661"/>
      <c r="J1661"/>
      <c r="Q1661"/>
      <c r="R1661"/>
      <c r="U1661"/>
      <c r="V1661"/>
      <c r="W1661"/>
      <c r="X1661"/>
      <c r="Y1661"/>
      <c r="Z1661"/>
      <c r="AA1661"/>
      <c r="AB1661"/>
      <c r="AC1661"/>
      <c r="AD1661"/>
      <c r="AE1661"/>
      <c r="AF1661" s="254"/>
      <c r="AG1661" s="253"/>
      <c r="AH1661"/>
      <c r="AL1661"/>
    </row>
    <row r="1662" spans="7:38">
      <c r="G1662"/>
      <c r="J1662"/>
      <c r="Q1662"/>
      <c r="R1662"/>
      <c r="U1662"/>
      <c r="V1662"/>
      <c r="W1662"/>
      <c r="X1662"/>
      <c r="Y1662"/>
      <c r="Z1662"/>
      <c r="AA1662"/>
      <c r="AB1662"/>
      <c r="AC1662"/>
      <c r="AD1662"/>
      <c r="AE1662"/>
      <c r="AF1662" s="254"/>
      <c r="AG1662" s="253"/>
      <c r="AH1662"/>
      <c r="AL1662"/>
    </row>
    <row r="1663" spans="7:38">
      <c r="G1663"/>
      <c r="J1663"/>
      <c r="Q1663"/>
      <c r="R1663"/>
      <c r="U1663"/>
      <c r="V1663"/>
      <c r="W1663"/>
      <c r="X1663"/>
      <c r="Y1663"/>
      <c r="Z1663"/>
      <c r="AA1663"/>
      <c r="AB1663"/>
      <c r="AC1663"/>
      <c r="AD1663"/>
      <c r="AE1663"/>
      <c r="AF1663" s="254"/>
      <c r="AG1663" s="253"/>
      <c r="AH1663"/>
      <c r="AL1663"/>
    </row>
    <row r="1664" spans="7:38">
      <c r="G1664"/>
      <c r="J1664"/>
      <c r="Q1664"/>
      <c r="R1664"/>
      <c r="U1664"/>
      <c r="V1664"/>
      <c r="W1664"/>
      <c r="X1664"/>
      <c r="Y1664"/>
      <c r="Z1664"/>
      <c r="AA1664"/>
      <c r="AB1664"/>
      <c r="AC1664"/>
      <c r="AD1664"/>
      <c r="AE1664"/>
      <c r="AF1664" s="254"/>
      <c r="AG1664" s="253"/>
      <c r="AH1664"/>
      <c r="AL1664"/>
    </row>
    <row r="1665" spans="7:38">
      <c r="G1665"/>
      <c r="J1665"/>
      <c r="Q1665"/>
      <c r="R1665"/>
      <c r="U1665"/>
      <c r="V1665"/>
      <c r="W1665"/>
      <c r="X1665"/>
      <c r="Y1665"/>
      <c r="Z1665"/>
      <c r="AA1665"/>
      <c r="AB1665"/>
      <c r="AC1665"/>
      <c r="AD1665"/>
      <c r="AE1665"/>
      <c r="AF1665" s="254"/>
      <c r="AG1665" s="253"/>
      <c r="AH1665"/>
      <c r="AL1665"/>
    </row>
    <row r="1666" spans="7:38">
      <c r="G1666"/>
      <c r="J1666"/>
      <c r="Q1666"/>
      <c r="R1666"/>
      <c r="U1666"/>
      <c r="V1666"/>
      <c r="W1666"/>
      <c r="X1666"/>
      <c r="Y1666"/>
      <c r="Z1666"/>
      <c r="AA1666"/>
      <c r="AB1666"/>
      <c r="AC1666"/>
      <c r="AD1666"/>
      <c r="AE1666"/>
      <c r="AF1666" s="254"/>
      <c r="AG1666" s="253"/>
      <c r="AH1666"/>
      <c r="AL1666"/>
    </row>
    <row r="1667" spans="7:38">
      <c r="G1667"/>
      <c r="J1667"/>
      <c r="Q1667"/>
      <c r="R1667"/>
      <c r="U1667"/>
      <c r="V1667"/>
      <c r="W1667"/>
      <c r="X1667"/>
      <c r="Y1667"/>
      <c r="Z1667"/>
      <c r="AA1667"/>
      <c r="AB1667"/>
      <c r="AC1667"/>
      <c r="AD1667"/>
      <c r="AE1667"/>
      <c r="AF1667" s="254"/>
      <c r="AG1667" s="253"/>
      <c r="AH1667"/>
      <c r="AL1667"/>
    </row>
    <row r="1668" spans="7:38">
      <c r="G1668"/>
      <c r="J1668"/>
      <c r="Q1668"/>
      <c r="R1668"/>
      <c r="U1668"/>
      <c r="V1668"/>
      <c r="W1668"/>
      <c r="X1668"/>
      <c r="Y1668"/>
      <c r="Z1668"/>
      <c r="AA1668"/>
      <c r="AB1668"/>
      <c r="AC1668"/>
      <c r="AD1668"/>
      <c r="AE1668"/>
      <c r="AF1668" s="254"/>
      <c r="AG1668" s="253"/>
      <c r="AH1668"/>
      <c r="AL1668"/>
    </row>
    <row r="1669" spans="7:38">
      <c r="G1669"/>
      <c r="J1669"/>
      <c r="Q1669"/>
      <c r="R1669"/>
      <c r="U1669"/>
      <c r="V1669"/>
      <c r="W1669"/>
      <c r="X1669"/>
      <c r="Y1669"/>
      <c r="Z1669"/>
      <c r="AA1669"/>
      <c r="AB1669"/>
      <c r="AC1669"/>
      <c r="AD1669"/>
      <c r="AE1669"/>
      <c r="AF1669" s="254"/>
      <c r="AG1669" s="253"/>
      <c r="AH1669"/>
      <c r="AL1669"/>
    </row>
    <row r="1670" spans="7:38">
      <c r="G1670"/>
      <c r="J1670"/>
      <c r="Q1670"/>
      <c r="R1670"/>
      <c r="U1670"/>
      <c r="V1670"/>
      <c r="W1670"/>
      <c r="X1670"/>
      <c r="Y1670"/>
      <c r="Z1670"/>
      <c r="AA1670"/>
      <c r="AB1670"/>
      <c r="AC1670"/>
      <c r="AD1670"/>
      <c r="AE1670"/>
      <c r="AF1670" s="254"/>
      <c r="AG1670" s="253"/>
      <c r="AH1670"/>
      <c r="AL1670"/>
    </row>
    <row r="1671" spans="7:38">
      <c r="G1671"/>
      <c r="J1671"/>
      <c r="Q1671"/>
      <c r="R1671"/>
      <c r="U1671"/>
      <c r="V1671"/>
      <c r="W1671"/>
      <c r="X1671"/>
      <c r="Y1671"/>
      <c r="Z1671"/>
      <c r="AA1671"/>
      <c r="AB1671"/>
      <c r="AC1671"/>
      <c r="AD1671"/>
      <c r="AE1671"/>
      <c r="AF1671" s="254"/>
      <c r="AG1671" s="253"/>
      <c r="AH1671"/>
      <c r="AL1671"/>
    </row>
    <row r="1672" spans="7:38">
      <c r="G1672"/>
      <c r="J1672"/>
      <c r="Q1672"/>
      <c r="R1672"/>
      <c r="U1672"/>
      <c r="V1672"/>
      <c r="W1672"/>
      <c r="X1672"/>
      <c r="Y1672"/>
      <c r="Z1672"/>
      <c r="AA1672"/>
      <c r="AB1672"/>
      <c r="AC1672"/>
      <c r="AD1672"/>
      <c r="AE1672"/>
      <c r="AF1672" s="254"/>
      <c r="AG1672" s="253"/>
      <c r="AH1672"/>
      <c r="AL1672"/>
    </row>
    <row r="1673" spans="7:38">
      <c r="G1673"/>
      <c r="J1673"/>
      <c r="Q1673"/>
      <c r="R1673"/>
      <c r="U1673"/>
      <c r="V1673"/>
      <c r="W1673"/>
      <c r="X1673"/>
      <c r="Y1673"/>
      <c r="Z1673"/>
      <c r="AA1673"/>
      <c r="AB1673"/>
      <c r="AC1673"/>
      <c r="AD1673"/>
      <c r="AE1673"/>
      <c r="AF1673" s="254"/>
      <c r="AG1673" s="253"/>
      <c r="AH1673"/>
      <c r="AL1673"/>
    </row>
    <row r="1674" spans="7:38">
      <c r="G1674"/>
      <c r="J1674"/>
      <c r="Q1674"/>
      <c r="R1674"/>
      <c r="U1674"/>
      <c r="V1674"/>
      <c r="W1674"/>
      <c r="X1674"/>
      <c r="Y1674"/>
      <c r="Z1674"/>
      <c r="AA1674"/>
      <c r="AB1674"/>
      <c r="AC1674"/>
      <c r="AD1674"/>
      <c r="AE1674"/>
      <c r="AF1674" s="254"/>
      <c r="AG1674" s="253"/>
      <c r="AH1674"/>
      <c r="AL1674"/>
    </row>
    <row r="1675" spans="7:38">
      <c r="G1675"/>
      <c r="J1675"/>
      <c r="Q1675"/>
      <c r="R1675"/>
      <c r="U1675"/>
      <c r="V1675"/>
      <c r="W1675"/>
      <c r="X1675"/>
      <c r="Y1675"/>
      <c r="Z1675"/>
      <c r="AA1675"/>
      <c r="AB1675"/>
      <c r="AC1675"/>
      <c r="AD1675"/>
      <c r="AE1675"/>
      <c r="AF1675" s="254"/>
      <c r="AG1675" s="253"/>
      <c r="AH1675"/>
      <c r="AL1675"/>
    </row>
    <row r="1676" spans="7:38">
      <c r="G1676"/>
      <c r="J1676"/>
      <c r="Q1676"/>
      <c r="R1676"/>
      <c r="U1676"/>
      <c r="V1676"/>
      <c r="W1676"/>
      <c r="X1676"/>
      <c r="Y1676"/>
      <c r="Z1676"/>
      <c r="AA1676"/>
      <c r="AB1676"/>
      <c r="AC1676"/>
      <c r="AD1676"/>
      <c r="AE1676"/>
      <c r="AF1676" s="254"/>
      <c r="AG1676" s="253"/>
      <c r="AH1676"/>
      <c r="AL1676"/>
    </row>
    <row r="1677" spans="7:38">
      <c r="G1677"/>
      <c r="J1677"/>
      <c r="Q1677"/>
      <c r="R1677"/>
      <c r="U1677"/>
      <c r="V1677"/>
      <c r="W1677"/>
      <c r="X1677"/>
      <c r="Y1677"/>
      <c r="Z1677"/>
      <c r="AA1677"/>
      <c r="AB1677"/>
      <c r="AC1677"/>
      <c r="AD1677"/>
      <c r="AE1677"/>
      <c r="AF1677" s="254"/>
      <c r="AG1677" s="253"/>
      <c r="AH1677"/>
      <c r="AL1677"/>
    </row>
    <row r="1678" spans="7:38">
      <c r="G1678"/>
      <c r="J1678"/>
      <c r="Q1678"/>
      <c r="R1678"/>
      <c r="U1678"/>
      <c r="V1678"/>
      <c r="W1678"/>
      <c r="X1678"/>
      <c r="Y1678"/>
      <c r="Z1678"/>
      <c r="AA1678"/>
      <c r="AB1678"/>
      <c r="AC1678"/>
      <c r="AD1678"/>
      <c r="AE1678"/>
      <c r="AF1678" s="254"/>
      <c r="AG1678" s="253"/>
      <c r="AH1678"/>
      <c r="AL1678"/>
    </row>
    <row r="1679" spans="7:38">
      <c r="G1679"/>
      <c r="J1679"/>
      <c r="Q1679"/>
      <c r="R1679"/>
      <c r="U1679"/>
      <c r="V1679"/>
      <c r="W1679"/>
      <c r="X1679"/>
      <c r="Y1679"/>
      <c r="Z1679"/>
      <c r="AA1679"/>
      <c r="AB1679"/>
      <c r="AC1679"/>
      <c r="AD1679"/>
      <c r="AE1679"/>
      <c r="AF1679" s="254"/>
      <c r="AG1679" s="253"/>
      <c r="AH1679"/>
      <c r="AL1679"/>
    </row>
    <row r="1680" spans="7:38">
      <c r="G1680"/>
      <c r="J1680"/>
      <c r="Q1680"/>
      <c r="R1680"/>
      <c r="U1680"/>
      <c r="V1680"/>
      <c r="W1680"/>
      <c r="X1680"/>
      <c r="Y1680"/>
      <c r="Z1680"/>
      <c r="AA1680"/>
      <c r="AB1680"/>
      <c r="AC1680"/>
      <c r="AD1680"/>
      <c r="AE1680"/>
      <c r="AF1680" s="254"/>
      <c r="AG1680" s="253"/>
      <c r="AH1680"/>
      <c r="AL1680"/>
    </row>
    <row r="1681" spans="7:38">
      <c r="G1681"/>
      <c r="J1681"/>
      <c r="Q1681"/>
      <c r="R1681"/>
      <c r="U1681"/>
      <c r="V1681"/>
      <c r="W1681"/>
      <c r="X1681"/>
      <c r="Y1681"/>
      <c r="Z1681"/>
      <c r="AA1681"/>
      <c r="AB1681"/>
      <c r="AC1681"/>
      <c r="AD1681"/>
      <c r="AE1681"/>
      <c r="AF1681" s="254"/>
      <c r="AG1681" s="253"/>
      <c r="AH1681"/>
      <c r="AL1681"/>
    </row>
    <row r="1682" spans="7:38">
      <c r="G1682"/>
      <c r="J1682"/>
      <c r="Q1682"/>
      <c r="R1682"/>
      <c r="U1682"/>
      <c r="V1682"/>
      <c r="W1682"/>
      <c r="X1682"/>
      <c r="Y1682"/>
      <c r="Z1682"/>
      <c r="AA1682"/>
      <c r="AB1682"/>
      <c r="AC1682"/>
      <c r="AD1682"/>
      <c r="AE1682"/>
      <c r="AF1682" s="254"/>
      <c r="AG1682" s="253"/>
      <c r="AH1682"/>
      <c r="AL1682"/>
    </row>
    <row r="1683" spans="7:38">
      <c r="G1683"/>
      <c r="J1683"/>
      <c r="Q1683"/>
      <c r="R1683"/>
      <c r="U1683"/>
      <c r="V1683"/>
      <c r="W1683"/>
      <c r="X1683"/>
      <c r="Y1683"/>
      <c r="Z1683"/>
      <c r="AA1683"/>
      <c r="AB1683"/>
      <c r="AC1683"/>
      <c r="AD1683"/>
      <c r="AE1683"/>
      <c r="AF1683" s="254"/>
      <c r="AG1683" s="253"/>
      <c r="AH1683"/>
      <c r="AL1683"/>
    </row>
    <row r="1684" spans="7:38">
      <c r="G1684"/>
      <c r="J1684"/>
      <c r="Q1684"/>
      <c r="R1684"/>
      <c r="U1684"/>
      <c r="V1684"/>
      <c r="W1684"/>
      <c r="X1684"/>
      <c r="Y1684"/>
      <c r="Z1684"/>
      <c r="AA1684"/>
      <c r="AB1684"/>
      <c r="AC1684"/>
      <c r="AD1684"/>
      <c r="AE1684"/>
      <c r="AF1684" s="254"/>
      <c r="AG1684" s="253"/>
      <c r="AH1684"/>
      <c r="AL1684"/>
    </row>
    <row r="1685" spans="7:38">
      <c r="G1685"/>
      <c r="J1685"/>
      <c r="Q1685"/>
      <c r="R1685"/>
      <c r="U1685"/>
      <c r="V1685"/>
      <c r="W1685"/>
      <c r="X1685"/>
      <c r="Y1685"/>
      <c r="Z1685"/>
      <c r="AA1685"/>
      <c r="AB1685"/>
      <c r="AC1685"/>
      <c r="AD1685"/>
      <c r="AE1685"/>
      <c r="AF1685" s="254"/>
      <c r="AG1685" s="253"/>
      <c r="AH1685"/>
      <c r="AL1685"/>
    </row>
    <row r="1686" spans="7:38">
      <c r="G1686"/>
      <c r="J1686"/>
      <c r="Q1686"/>
      <c r="R1686"/>
      <c r="U1686"/>
      <c r="V1686"/>
      <c r="W1686"/>
      <c r="X1686"/>
      <c r="Y1686"/>
      <c r="Z1686"/>
      <c r="AA1686"/>
      <c r="AB1686"/>
      <c r="AC1686"/>
      <c r="AD1686"/>
      <c r="AE1686"/>
      <c r="AF1686" s="254"/>
      <c r="AG1686" s="253"/>
      <c r="AH1686"/>
      <c r="AL1686"/>
    </row>
    <row r="1687" spans="7:38">
      <c r="G1687"/>
      <c r="J1687"/>
      <c r="Q1687"/>
      <c r="R1687"/>
      <c r="U1687"/>
      <c r="V1687"/>
      <c r="W1687"/>
      <c r="X1687"/>
      <c r="Y1687"/>
      <c r="Z1687"/>
      <c r="AA1687"/>
      <c r="AB1687"/>
      <c r="AC1687"/>
      <c r="AD1687"/>
      <c r="AE1687"/>
      <c r="AF1687" s="254"/>
      <c r="AG1687" s="253"/>
      <c r="AH1687"/>
      <c r="AL1687"/>
    </row>
    <row r="1688" spans="7:38">
      <c r="G1688"/>
      <c r="J1688"/>
      <c r="Q1688"/>
      <c r="R1688"/>
      <c r="U1688"/>
      <c r="V1688"/>
      <c r="W1688"/>
      <c r="X1688"/>
      <c r="Y1688"/>
      <c r="Z1688"/>
      <c r="AA1688"/>
      <c r="AB1688"/>
      <c r="AC1688"/>
      <c r="AD1688"/>
      <c r="AE1688"/>
      <c r="AF1688" s="254"/>
      <c r="AG1688" s="253"/>
      <c r="AH1688"/>
      <c r="AL1688"/>
    </row>
    <row r="1689" spans="7:38">
      <c r="G1689"/>
      <c r="J1689"/>
      <c r="Q1689"/>
      <c r="R1689"/>
      <c r="U1689"/>
      <c r="V1689"/>
      <c r="W1689"/>
      <c r="X1689"/>
      <c r="Y1689"/>
      <c r="Z1689"/>
      <c r="AA1689"/>
      <c r="AB1689"/>
      <c r="AC1689"/>
      <c r="AD1689"/>
      <c r="AE1689"/>
      <c r="AF1689" s="254"/>
      <c r="AG1689" s="253"/>
      <c r="AH1689"/>
      <c r="AL1689"/>
    </row>
    <row r="1690" spans="7:38">
      <c r="G1690"/>
      <c r="J1690"/>
      <c r="Q1690"/>
      <c r="R1690"/>
      <c r="U1690"/>
      <c r="V1690"/>
      <c r="W1690"/>
      <c r="X1690"/>
      <c r="Y1690"/>
      <c r="Z1690"/>
      <c r="AA1690"/>
      <c r="AB1690"/>
      <c r="AC1690"/>
      <c r="AD1690"/>
      <c r="AE1690"/>
      <c r="AF1690" s="254"/>
      <c r="AG1690" s="253"/>
      <c r="AH1690"/>
      <c r="AL1690"/>
    </row>
    <row r="1691" spans="7:38">
      <c r="G1691"/>
      <c r="J1691"/>
      <c r="Q1691"/>
      <c r="R1691"/>
      <c r="U1691"/>
      <c r="V1691"/>
      <c r="W1691"/>
      <c r="X1691"/>
      <c r="Y1691"/>
      <c r="Z1691"/>
      <c r="AA1691"/>
      <c r="AB1691"/>
      <c r="AC1691"/>
      <c r="AD1691"/>
      <c r="AE1691"/>
      <c r="AF1691" s="254"/>
      <c r="AG1691" s="253"/>
      <c r="AH1691"/>
      <c r="AL1691"/>
    </row>
    <row r="1692" spans="7:38">
      <c r="G1692"/>
      <c r="J1692"/>
      <c r="Q1692"/>
      <c r="R1692"/>
      <c r="U1692"/>
      <c r="V1692"/>
      <c r="W1692"/>
      <c r="X1692"/>
      <c r="Y1692"/>
      <c r="Z1692"/>
      <c r="AA1692"/>
      <c r="AB1692"/>
      <c r="AC1692"/>
      <c r="AD1692"/>
      <c r="AE1692"/>
      <c r="AF1692" s="254"/>
      <c r="AG1692" s="253"/>
      <c r="AH1692"/>
      <c r="AL1692"/>
    </row>
    <row r="1693" spans="7:38">
      <c r="G1693"/>
      <c r="J1693"/>
      <c r="Q1693"/>
      <c r="R1693"/>
      <c r="U1693"/>
      <c r="V1693"/>
      <c r="W1693"/>
      <c r="X1693"/>
      <c r="Y1693"/>
      <c r="Z1693"/>
      <c r="AA1693"/>
      <c r="AB1693"/>
      <c r="AC1693"/>
      <c r="AD1693"/>
      <c r="AE1693"/>
      <c r="AF1693" s="254"/>
      <c r="AG1693" s="253"/>
      <c r="AH1693"/>
      <c r="AL1693"/>
    </row>
    <row r="1694" spans="7:38">
      <c r="G1694"/>
      <c r="J1694"/>
      <c r="Q1694"/>
      <c r="R1694"/>
      <c r="U1694"/>
      <c r="V1694"/>
      <c r="W1694"/>
      <c r="X1694"/>
      <c r="Y1694"/>
      <c r="Z1694"/>
      <c r="AA1694"/>
      <c r="AB1694"/>
      <c r="AC1694"/>
      <c r="AD1694"/>
      <c r="AE1694"/>
      <c r="AF1694" s="254"/>
      <c r="AG1694" s="253"/>
      <c r="AH1694"/>
      <c r="AL1694"/>
    </row>
    <row r="1695" spans="7:38">
      <c r="G1695"/>
      <c r="J1695"/>
      <c r="Q1695"/>
      <c r="R1695"/>
      <c r="U1695"/>
      <c r="V1695"/>
      <c r="W1695"/>
      <c r="X1695"/>
      <c r="Y1695"/>
      <c r="Z1695"/>
      <c r="AA1695"/>
      <c r="AB1695"/>
      <c r="AC1695"/>
      <c r="AD1695"/>
      <c r="AE1695"/>
      <c r="AF1695" s="254"/>
      <c r="AG1695" s="253"/>
      <c r="AH1695"/>
      <c r="AL1695"/>
    </row>
    <row r="1696" spans="7:38">
      <c r="G1696"/>
      <c r="J1696"/>
      <c r="Q1696"/>
      <c r="R1696"/>
      <c r="U1696"/>
      <c r="V1696"/>
      <c r="W1696"/>
      <c r="X1696"/>
      <c r="Y1696"/>
      <c r="Z1696"/>
      <c r="AA1696"/>
      <c r="AB1696"/>
      <c r="AC1696"/>
      <c r="AD1696"/>
      <c r="AE1696"/>
      <c r="AF1696" s="254"/>
      <c r="AG1696" s="253"/>
      <c r="AH1696"/>
      <c r="AL1696"/>
    </row>
    <row r="1697" spans="7:38">
      <c r="G1697"/>
      <c r="J1697"/>
      <c r="Q1697"/>
      <c r="R1697"/>
      <c r="U1697"/>
      <c r="V1697"/>
      <c r="W1697"/>
      <c r="X1697"/>
      <c r="Y1697"/>
      <c r="Z1697"/>
      <c r="AA1697"/>
      <c r="AB1697"/>
      <c r="AC1697"/>
      <c r="AD1697"/>
      <c r="AE1697"/>
      <c r="AF1697" s="254"/>
      <c r="AG1697" s="253"/>
      <c r="AH1697"/>
      <c r="AL1697"/>
    </row>
    <row r="1698" spans="7:38">
      <c r="G1698"/>
      <c r="J1698"/>
      <c r="Q1698"/>
      <c r="R1698"/>
      <c r="U1698"/>
      <c r="V1698"/>
      <c r="W1698"/>
      <c r="X1698"/>
      <c r="Y1698"/>
      <c r="Z1698"/>
      <c r="AA1698"/>
      <c r="AB1698"/>
      <c r="AC1698"/>
      <c r="AD1698"/>
      <c r="AE1698"/>
      <c r="AF1698" s="254"/>
      <c r="AG1698" s="253"/>
      <c r="AH1698"/>
      <c r="AL1698"/>
    </row>
    <row r="1699" spans="7:38">
      <c r="G1699"/>
      <c r="J1699"/>
      <c r="Q1699"/>
      <c r="R1699"/>
      <c r="U1699"/>
      <c r="V1699"/>
      <c r="W1699"/>
      <c r="X1699"/>
      <c r="Y1699"/>
      <c r="Z1699"/>
      <c r="AA1699"/>
      <c r="AB1699"/>
      <c r="AC1699"/>
      <c r="AD1699"/>
      <c r="AE1699"/>
      <c r="AF1699" s="254"/>
      <c r="AG1699" s="253"/>
      <c r="AH1699"/>
      <c r="AL1699"/>
    </row>
    <row r="1700" spans="7:38">
      <c r="G1700"/>
      <c r="J1700"/>
      <c r="Q1700"/>
      <c r="R1700"/>
      <c r="U1700"/>
      <c r="V1700"/>
      <c r="W1700"/>
      <c r="X1700"/>
      <c r="Y1700"/>
      <c r="Z1700"/>
      <c r="AA1700"/>
      <c r="AB1700"/>
      <c r="AC1700"/>
      <c r="AD1700"/>
      <c r="AE1700"/>
      <c r="AF1700" s="254"/>
      <c r="AG1700" s="253"/>
      <c r="AH1700"/>
      <c r="AL1700"/>
    </row>
    <row r="1701" spans="7:38">
      <c r="G1701"/>
      <c r="J1701"/>
      <c r="Q1701"/>
      <c r="R1701"/>
      <c r="U1701"/>
      <c r="V1701"/>
      <c r="W1701"/>
      <c r="X1701"/>
      <c r="Y1701"/>
      <c r="Z1701"/>
      <c r="AA1701"/>
      <c r="AB1701"/>
      <c r="AC1701"/>
      <c r="AD1701"/>
      <c r="AE1701"/>
      <c r="AF1701" s="254"/>
      <c r="AG1701" s="253"/>
      <c r="AH1701"/>
      <c r="AL1701"/>
    </row>
    <row r="1702" spans="7:38">
      <c r="G1702"/>
      <c r="J1702"/>
      <c r="Q1702"/>
      <c r="R1702"/>
      <c r="U1702"/>
      <c r="V1702"/>
      <c r="W1702"/>
      <c r="X1702"/>
      <c r="Y1702"/>
      <c r="Z1702"/>
      <c r="AA1702"/>
      <c r="AB1702"/>
      <c r="AC1702"/>
      <c r="AD1702"/>
      <c r="AE1702"/>
      <c r="AF1702" s="254"/>
      <c r="AG1702" s="253"/>
      <c r="AH1702"/>
      <c r="AL1702"/>
    </row>
    <row r="1703" spans="7:38">
      <c r="G1703"/>
      <c r="J1703"/>
      <c r="Q1703"/>
      <c r="R1703"/>
      <c r="U1703"/>
      <c r="V1703"/>
      <c r="W1703"/>
      <c r="X1703"/>
      <c r="Y1703"/>
      <c r="Z1703"/>
      <c r="AA1703"/>
      <c r="AB1703"/>
      <c r="AC1703"/>
      <c r="AD1703"/>
      <c r="AE1703"/>
      <c r="AF1703" s="254"/>
      <c r="AG1703" s="253"/>
      <c r="AH1703"/>
      <c r="AL1703"/>
    </row>
    <row r="1704" spans="7:38">
      <c r="G1704"/>
      <c r="J1704"/>
      <c r="Q1704"/>
      <c r="R1704"/>
      <c r="U1704"/>
      <c r="V1704"/>
      <c r="W1704"/>
      <c r="X1704"/>
      <c r="Y1704"/>
      <c r="Z1704"/>
      <c r="AA1704"/>
      <c r="AB1704"/>
      <c r="AC1704"/>
      <c r="AD1704"/>
      <c r="AE1704"/>
      <c r="AF1704" s="254"/>
      <c r="AG1704" s="253"/>
      <c r="AH1704"/>
      <c r="AL1704"/>
    </row>
    <row r="1705" spans="7:38">
      <c r="G1705"/>
      <c r="J1705"/>
      <c r="Q1705"/>
      <c r="R1705"/>
      <c r="U1705"/>
      <c r="V1705"/>
      <c r="W1705"/>
      <c r="X1705"/>
      <c r="Y1705"/>
      <c r="Z1705"/>
      <c r="AA1705"/>
      <c r="AB1705"/>
      <c r="AC1705"/>
      <c r="AD1705"/>
      <c r="AE1705"/>
      <c r="AF1705" s="254"/>
      <c r="AG1705" s="253"/>
      <c r="AH1705"/>
      <c r="AL1705"/>
    </row>
    <row r="1706" spans="7:38">
      <c r="G1706"/>
      <c r="J1706"/>
      <c r="Q1706"/>
      <c r="R1706"/>
      <c r="U1706"/>
      <c r="V1706"/>
      <c r="W1706"/>
      <c r="X1706"/>
      <c r="Y1706"/>
      <c r="Z1706"/>
      <c r="AA1706"/>
      <c r="AB1706"/>
      <c r="AC1706"/>
      <c r="AD1706"/>
      <c r="AE1706"/>
      <c r="AF1706" s="254"/>
      <c r="AG1706" s="253"/>
      <c r="AH1706"/>
      <c r="AL1706"/>
    </row>
    <row r="1707" spans="7:38">
      <c r="G1707"/>
      <c r="J1707"/>
      <c r="Q1707"/>
      <c r="R1707"/>
      <c r="U1707"/>
      <c r="V1707"/>
      <c r="W1707"/>
      <c r="X1707"/>
      <c r="Y1707"/>
      <c r="Z1707"/>
      <c r="AA1707"/>
      <c r="AB1707"/>
      <c r="AC1707"/>
      <c r="AD1707"/>
      <c r="AE1707"/>
      <c r="AF1707" s="254"/>
      <c r="AG1707" s="253"/>
      <c r="AH1707"/>
      <c r="AL1707"/>
    </row>
    <row r="1708" spans="7:38">
      <c r="G1708"/>
      <c r="J1708"/>
      <c r="Q1708"/>
      <c r="R1708"/>
      <c r="U1708"/>
      <c r="V1708"/>
      <c r="W1708"/>
      <c r="X1708"/>
      <c r="Y1708"/>
      <c r="Z1708"/>
      <c r="AA1708"/>
      <c r="AB1708"/>
      <c r="AC1708"/>
      <c r="AD1708"/>
      <c r="AE1708"/>
      <c r="AF1708" s="254"/>
      <c r="AG1708" s="253"/>
      <c r="AH1708"/>
      <c r="AL1708"/>
    </row>
    <row r="1709" spans="7:38">
      <c r="G1709"/>
      <c r="J1709"/>
      <c r="Q1709"/>
      <c r="R1709"/>
      <c r="U1709"/>
      <c r="V1709"/>
      <c r="W1709"/>
      <c r="X1709"/>
      <c r="Y1709"/>
      <c r="Z1709"/>
      <c r="AA1709"/>
      <c r="AB1709"/>
      <c r="AC1709"/>
      <c r="AD1709"/>
      <c r="AE1709"/>
      <c r="AF1709" s="254"/>
      <c r="AG1709" s="253"/>
      <c r="AH1709"/>
      <c r="AL1709"/>
    </row>
    <row r="1710" spans="7:38">
      <c r="G1710"/>
      <c r="J1710"/>
      <c r="Q1710"/>
      <c r="R1710"/>
      <c r="U1710"/>
      <c r="V1710"/>
      <c r="W1710"/>
      <c r="X1710"/>
      <c r="Y1710"/>
      <c r="Z1710"/>
      <c r="AA1710"/>
      <c r="AB1710"/>
      <c r="AC1710"/>
      <c r="AD1710"/>
      <c r="AE1710"/>
      <c r="AF1710" s="254"/>
      <c r="AG1710" s="253"/>
      <c r="AH1710"/>
      <c r="AL1710"/>
    </row>
    <row r="1711" spans="7:38">
      <c r="G1711"/>
      <c r="J1711"/>
      <c r="Q1711"/>
      <c r="R1711"/>
      <c r="U1711"/>
      <c r="V1711"/>
      <c r="W1711"/>
      <c r="X1711"/>
      <c r="Y1711"/>
      <c r="Z1711"/>
      <c r="AA1711"/>
      <c r="AB1711"/>
      <c r="AC1711"/>
      <c r="AD1711"/>
      <c r="AE1711"/>
      <c r="AF1711" s="254"/>
      <c r="AG1711" s="253"/>
      <c r="AH1711"/>
      <c r="AL1711"/>
    </row>
    <row r="1712" spans="7:38">
      <c r="G1712"/>
      <c r="J1712"/>
      <c r="Q1712"/>
      <c r="R1712"/>
      <c r="U1712"/>
      <c r="V1712"/>
      <c r="W1712"/>
      <c r="X1712"/>
      <c r="Y1712"/>
      <c r="Z1712"/>
      <c r="AA1712"/>
      <c r="AB1712"/>
      <c r="AC1712"/>
      <c r="AD1712"/>
      <c r="AE1712"/>
      <c r="AF1712" s="254"/>
      <c r="AG1712" s="253"/>
      <c r="AH1712"/>
      <c r="AL1712"/>
    </row>
    <row r="1713" spans="7:38">
      <c r="G1713"/>
      <c r="J1713"/>
      <c r="Q1713"/>
      <c r="R1713"/>
      <c r="U1713"/>
      <c r="V1713"/>
      <c r="W1713"/>
      <c r="X1713"/>
      <c r="Y1713"/>
      <c r="Z1713"/>
      <c r="AA1713"/>
      <c r="AB1713"/>
      <c r="AC1713"/>
      <c r="AD1713"/>
      <c r="AE1713"/>
      <c r="AF1713" s="254"/>
      <c r="AG1713" s="253"/>
      <c r="AH1713"/>
      <c r="AL1713"/>
    </row>
    <row r="1714" spans="7:38">
      <c r="G1714"/>
      <c r="J1714"/>
      <c r="Q1714"/>
      <c r="R1714"/>
      <c r="U1714"/>
      <c r="V1714"/>
      <c r="W1714"/>
      <c r="X1714"/>
      <c r="Y1714"/>
      <c r="Z1714"/>
      <c r="AA1714"/>
      <c r="AB1714"/>
      <c r="AC1714"/>
      <c r="AD1714"/>
      <c r="AE1714"/>
      <c r="AF1714" s="254"/>
      <c r="AG1714" s="253"/>
      <c r="AH1714"/>
      <c r="AL1714"/>
    </row>
    <row r="1715" spans="7:38">
      <c r="G1715"/>
      <c r="J1715"/>
      <c r="Q1715"/>
      <c r="R1715"/>
      <c r="U1715"/>
      <c r="V1715"/>
      <c r="W1715"/>
      <c r="X1715"/>
      <c r="Y1715"/>
      <c r="Z1715"/>
      <c r="AA1715"/>
      <c r="AB1715"/>
      <c r="AC1715"/>
      <c r="AD1715"/>
      <c r="AE1715"/>
      <c r="AF1715" s="254"/>
      <c r="AG1715" s="253"/>
      <c r="AH1715"/>
      <c r="AL1715"/>
    </row>
    <row r="1716" spans="7:38">
      <c r="G1716"/>
      <c r="J1716"/>
      <c r="Q1716"/>
      <c r="R1716"/>
      <c r="U1716"/>
      <c r="V1716"/>
      <c r="W1716"/>
      <c r="X1716"/>
      <c r="Y1716"/>
      <c r="Z1716"/>
      <c r="AA1716"/>
      <c r="AB1716"/>
      <c r="AC1716"/>
      <c r="AD1716"/>
      <c r="AE1716"/>
      <c r="AF1716" s="254"/>
      <c r="AG1716" s="253"/>
      <c r="AH1716"/>
      <c r="AL1716"/>
    </row>
    <row r="1717" spans="7:38">
      <c r="G1717"/>
      <c r="J1717"/>
      <c r="Q1717"/>
      <c r="R1717"/>
      <c r="U1717"/>
      <c r="V1717"/>
      <c r="W1717"/>
      <c r="X1717"/>
      <c r="Y1717"/>
      <c r="Z1717"/>
      <c r="AA1717"/>
      <c r="AB1717"/>
      <c r="AC1717"/>
      <c r="AD1717"/>
      <c r="AE1717"/>
      <c r="AF1717" s="254"/>
      <c r="AG1717" s="253"/>
      <c r="AH1717"/>
      <c r="AL1717"/>
    </row>
    <row r="1718" spans="7:38">
      <c r="G1718"/>
      <c r="J1718"/>
      <c r="Q1718"/>
      <c r="R1718"/>
      <c r="U1718"/>
      <c r="V1718"/>
      <c r="W1718"/>
      <c r="X1718"/>
      <c r="Y1718"/>
      <c r="Z1718"/>
      <c r="AA1718"/>
      <c r="AB1718"/>
      <c r="AC1718"/>
      <c r="AD1718"/>
      <c r="AE1718"/>
      <c r="AF1718" s="254"/>
      <c r="AG1718" s="253"/>
      <c r="AH1718"/>
      <c r="AL1718"/>
    </row>
    <row r="1719" spans="7:38">
      <c r="G1719"/>
      <c r="J1719"/>
      <c r="Q1719"/>
      <c r="R1719"/>
      <c r="U1719"/>
      <c r="V1719"/>
      <c r="W1719"/>
      <c r="X1719"/>
      <c r="Y1719"/>
      <c r="Z1719"/>
      <c r="AA1719"/>
      <c r="AB1719"/>
      <c r="AC1719"/>
      <c r="AD1719"/>
      <c r="AE1719"/>
      <c r="AF1719" s="254"/>
      <c r="AG1719" s="253"/>
      <c r="AH1719"/>
      <c r="AL1719"/>
    </row>
    <row r="1720" spans="7:38">
      <c r="G1720"/>
      <c r="J1720"/>
      <c r="Q1720"/>
      <c r="R1720"/>
      <c r="U1720"/>
      <c r="V1720"/>
      <c r="W1720"/>
      <c r="X1720"/>
      <c r="Y1720"/>
      <c r="Z1720"/>
      <c r="AA1720"/>
      <c r="AB1720"/>
      <c r="AC1720"/>
      <c r="AD1720"/>
      <c r="AE1720"/>
      <c r="AF1720" s="254"/>
      <c r="AG1720" s="253"/>
      <c r="AH1720"/>
      <c r="AL1720"/>
    </row>
    <row r="1721" spans="7:38">
      <c r="G1721"/>
      <c r="J1721"/>
      <c r="Q1721"/>
      <c r="R1721"/>
      <c r="U1721"/>
      <c r="V1721"/>
      <c r="W1721"/>
      <c r="X1721"/>
      <c r="Y1721"/>
      <c r="Z1721"/>
      <c r="AA1721"/>
      <c r="AB1721"/>
      <c r="AC1721"/>
      <c r="AD1721"/>
      <c r="AE1721"/>
      <c r="AF1721" s="254"/>
      <c r="AG1721" s="253"/>
      <c r="AH1721"/>
      <c r="AL1721"/>
    </row>
    <row r="1722" spans="7:38">
      <c r="G1722"/>
      <c r="J1722"/>
      <c r="Q1722"/>
      <c r="R1722"/>
      <c r="U1722"/>
      <c r="V1722"/>
      <c r="W1722"/>
      <c r="X1722"/>
      <c r="Y1722"/>
      <c r="Z1722"/>
      <c r="AA1722"/>
      <c r="AB1722"/>
      <c r="AC1722"/>
      <c r="AD1722"/>
      <c r="AE1722"/>
      <c r="AF1722" s="254"/>
      <c r="AG1722" s="253"/>
      <c r="AH1722"/>
      <c r="AL1722"/>
    </row>
    <row r="1723" spans="7:38">
      <c r="G1723"/>
      <c r="J1723"/>
      <c r="Q1723"/>
      <c r="R1723"/>
      <c r="U1723"/>
      <c r="V1723"/>
      <c r="W1723"/>
      <c r="X1723"/>
      <c r="Y1723"/>
      <c r="Z1723"/>
      <c r="AA1723"/>
      <c r="AB1723"/>
      <c r="AC1723"/>
      <c r="AD1723"/>
      <c r="AE1723"/>
      <c r="AF1723" s="254"/>
      <c r="AG1723" s="253"/>
      <c r="AH1723"/>
      <c r="AL1723"/>
    </row>
    <row r="1724" spans="7:38">
      <c r="G1724"/>
      <c r="J1724"/>
      <c r="Q1724"/>
      <c r="R1724"/>
      <c r="U1724"/>
      <c r="V1724"/>
      <c r="W1724"/>
      <c r="X1724"/>
      <c r="Y1724"/>
      <c r="Z1724"/>
      <c r="AA1724"/>
      <c r="AB1724"/>
      <c r="AC1724"/>
      <c r="AD1724"/>
      <c r="AE1724"/>
      <c r="AF1724" s="254"/>
      <c r="AG1724" s="253"/>
      <c r="AH1724"/>
      <c r="AL1724"/>
    </row>
    <row r="1725" spans="7:38">
      <c r="G1725"/>
      <c r="J1725"/>
      <c r="Q1725"/>
      <c r="R1725"/>
      <c r="U1725"/>
      <c r="V1725"/>
      <c r="W1725"/>
      <c r="X1725"/>
      <c r="Y1725"/>
      <c r="Z1725"/>
      <c r="AA1725"/>
      <c r="AB1725"/>
      <c r="AC1725"/>
      <c r="AD1725"/>
      <c r="AE1725"/>
      <c r="AF1725" s="254"/>
      <c r="AG1725" s="253"/>
      <c r="AH1725"/>
      <c r="AL1725"/>
    </row>
    <row r="1726" spans="7:38">
      <c r="G1726"/>
      <c r="J1726"/>
      <c r="Q1726"/>
      <c r="R1726"/>
      <c r="U1726"/>
      <c r="V1726"/>
      <c r="W1726"/>
      <c r="X1726"/>
      <c r="Y1726"/>
      <c r="Z1726"/>
      <c r="AA1726"/>
      <c r="AB1726"/>
      <c r="AC1726"/>
      <c r="AD1726"/>
      <c r="AE1726"/>
      <c r="AF1726" s="254"/>
      <c r="AG1726" s="253"/>
      <c r="AH1726"/>
      <c r="AL1726"/>
    </row>
    <row r="1727" spans="7:38">
      <c r="G1727"/>
      <c r="J1727"/>
      <c r="Q1727"/>
      <c r="R1727"/>
      <c r="U1727"/>
      <c r="V1727"/>
      <c r="W1727"/>
      <c r="X1727"/>
      <c r="Y1727"/>
      <c r="Z1727"/>
      <c r="AA1727"/>
      <c r="AB1727"/>
      <c r="AC1727"/>
      <c r="AD1727"/>
      <c r="AE1727"/>
      <c r="AF1727" s="254"/>
      <c r="AG1727" s="253"/>
      <c r="AH1727"/>
      <c r="AL1727"/>
    </row>
    <row r="1728" spans="7:38">
      <c r="G1728"/>
      <c r="J1728"/>
      <c r="Q1728"/>
      <c r="R1728"/>
      <c r="U1728"/>
      <c r="V1728"/>
      <c r="W1728"/>
      <c r="X1728"/>
      <c r="Y1728"/>
      <c r="Z1728"/>
      <c r="AA1728"/>
      <c r="AB1728"/>
      <c r="AC1728"/>
      <c r="AD1728"/>
      <c r="AE1728"/>
      <c r="AF1728" s="254"/>
      <c r="AG1728" s="253"/>
      <c r="AH1728"/>
      <c r="AL1728"/>
    </row>
    <row r="1729" spans="7:38">
      <c r="G1729"/>
      <c r="J1729"/>
      <c r="Q1729"/>
      <c r="R1729"/>
      <c r="U1729"/>
      <c r="V1729"/>
      <c r="W1729"/>
      <c r="X1729"/>
      <c r="Y1729"/>
      <c r="Z1729"/>
      <c r="AA1729"/>
      <c r="AB1729"/>
      <c r="AC1729"/>
      <c r="AD1729"/>
      <c r="AE1729"/>
      <c r="AF1729" s="254"/>
      <c r="AG1729" s="253"/>
      <c r="AH1729"/>
      <c r="AL1729"/>
    </row>
    <row r="1730" spans="7:38">
      <c r="G1730"/>
      <c r="J1730"/>
      <c r="Q1730"/>
      <c r="R1730"/>
      <c r="U1730"/>
      <c r="V1730"/>
      <c r="W1730"/>
      <c r="X1730"/>
      <c r="Y1730"/>
      <c r="Z1730"/>
      <c r="AA1730"/>
      <c r="AB1730"/>
      <c r="AC1730"/>
      <c r="AD1730"/>
      <c r="AE1730"/>
      <c r="AF1730" s="254"/>
      <c r="AG1730" s="253"/>
      <c r="AH1730"/>
      <c r="AL1730"/>
    </row>
    <row r="1731" spans="7:38">
      <c r="G1731"/>
      <c r="J1731"/>
      <c r="Q1731"/>
      <c r="R1731"/>
      <c r="U1731"/>
      <c r="V1731"/>
      <c r="W1731"/>
      <c r="X1731"/>
      <c r="Y1731"/>
      <c r="Z1731"/>
      <c r="AA1731"/>
      <c r="AB1731"/>
      <c r="AC1731"/>
      <c r="AD1731"/>
      <c r="AE1731"/>
      <c r="AF1731" s="254"/>
      <c r="AG1731" s="253"/>
      <c r="AH1731"/>
      <c r="AL1731"/>
    </row>
    <row r="1732" spans="7:38">
      <c r="G1732"/>
      <c r="J1732"/>
      <c r="Q1732"/>
      <c r="R1732"/>
      <c r="U1732"/>
      <c r="V1732"/>
      <c r="W1732"/>
      <c r="X1732"/>
      <c r="Y1732"/>
      <c r="Z1732"/>
      <c r="AA1732"/>
      <c r="AB1732"/>
      <c r="AC1732"/>
      <c r="AD1732"/>
      <c r="AE1732"/>
      <c r="AF1732" s="254"/>
      <c r="AG1732" s="253"/>
      <c r="AH1732"/>
      <c r="AL1732"/>
    </row>
    <row r="1733" spans="7:38">
      <c r="G1733"/>
      <c r="J1733"/>
      <c r="Q1733"/>
      <c r="R1733"/>
      <c r="U1733"/>
      <c r="V1733"/>
      <c r="W1733"/>
      <c r="X1733"/>
      <c r="Y1733"/>
      <c r="Z1733"/>
      <c r="AA1733"/>
      <c r="AB1733"/>
      <c r="AC1733"/>
      <c r="AD1733"/>
      <c r="AE1733"/>
      <c r="AF1733" s="254"/>
      <c r="AG1733" s="253"/>
      <c r="AH1733"/>
      <c r="AL1733"/>
    </row>
    <row r="1734" spans="7:38">
      <c r="G1734"/>
      <c r="J1734"/>
      <c r="Q1734"/>
      <c r="R1734"/>
      <c r="U1734"/>
      <c r="V1734"/>
      <c r="W1734"/>
      <c r="X1734"/>
      <c r="Y1734"/>
      <c r="Z1734"/>
      <c r="AA1734"/>
      <c r="AB1734"/>
      <c r="AC1734"/>
      <c r="AD1734"/>
      <c r="AE1734"/>
      <c r="AF1734" s="254"/>
      <c r="AG1734" s="253"/>
      <c r="AH1734"/>
      <c r="AL1734"/>
    </row>
    <row r="1735" spans="7:38">
      <c r="G1735"/>
      <c r="J1735"/>
      <c r="Q1735"/>
      <c r="R1735"/>
      <c r="U1735"/>
      <c r="V1735"/>
      <c r="W1735"/>
      <c r="X1735"/>
      <c r="Y1735"/>
      <c r="Z1735"/>
      <c r="AA1735"/>
      <c r="AB1735"/>
      <c r="AC1735"/>
      <c r="AD1735"/>
      <c r="AE1735"/>
      <c r="AF1735" s="254"/>
      <c r="AG1735" s="253"/>
      <c r="AH1735"/>
      <c r="AL1735"/>
    </row>
    <row r="1736" spans="7:38">
      <c r="G1736"/>
      <c r="J1736"/>
      <c r="Q1736"/>
      <c r="R1736"/>
      <c r="U1736"/>
      <c r="V1736"/>
      <c r="W1736"/>
      <c r="X1736"/>
      <c r="Y1736"/>
      <c r="Z1736"/>
      <c r="AA1736"/>
      <c r="AB1736"/>
      <c r="AC1736"/>
      <c r="AD1736"/>
      <c r="AE1736"/>
      <c r="AF1736" s="254"/>
      <c r="AG1736" s="253"/>
      <c r="AH1736"/>
      <c r="AL1736"/>
    </row>
    <row r="1737" spans="7:38">
      <c r="G1737"/>
      <c r="J1737"/>
      <c r="Q1737"/>
      <c r="R1737"/>
      <c r="U1737"/>
      <c r="V1737"/>
      <c r="W1737"/>
      <c r="X1737"/>
      <c r="Y1737"/>
      <c r="Z1737"/>
      <c r="AA1737"/>
      <c r="AB1737"/>
      <c r="AC1737"/>
      <c r="AD1737"/>
      <c r="AE1737"/>
      <c r="AF1737" s="254"/>
      <c r="AG1737" s="253"/>
      <c r="AH1737"/>
      <c r="AL1737"/>
    </row>
    <row r="1738" spans="7:38">
      <c r="G1738"/>
      <c r="J1738"/>
      <c r="Q1738"/>
      <c r="R1738"/>
      <c r="U1738"/>
      <c r="V1738"/>
      <c r="W1738"/>
      <c r="X1738"/>
      <c r="Y1738"/>
      <c r="Z1738"/>
      <c r="AA1738"/>
      <c r="AB1738"/>
      <c r="AC1738"/>
      <c r="AD1738"/>
      <c r="AE1738"/>
      <c r="AF1738" s="254"/>
      <c r="AG1738" s="253"/>
      <c r="AH1738"/>
      <c r="AL1738"/>
    </row>
    <row r="1739" spans="7:38">
      <c r="G1739"/>
      <c r="J1739"/>
      <c r="Q1739"/>
      <c r="R1739"/>
      <c r="U1739"/>
      <c r="V1739"/>
      <c r="W1739"/>
      <c r="X1739"/>
      <c r="Y1739"/>
      <c r="Z1739"/>
      <c r="AA1739"/>
      <c r="AB1739"/>
      <c r="AC1739"/>
      <c r="AD1739"/>
      <c r="AE1739"/>
      <c r="AF1739" s="254"/>
      <c r="AG1739" s="253"/>
      <c r="AH1739"/>
      <c r="AL1739"/>
    </row>
    <row r="1740" spans="7:38">
      <c r="G1740"/>
      <c r="J1740"/>
      <c r="Q1740"/>
      <c r="R1740"/>
      <c r="U1740"/>
      <c r="V1740"/>
      <c r="W1740"/>
      <c r="X1740"/>
      <c r="Y1740"/>
      <c r="Z1740"/>
      <c r="AA1740"/>
      <c r="AB1740"/>
      <c r="AC1740"/>
      <c r="AD1740"/>
      <c r="AE1740"/>
      <c r="AF1740" s="254"/>
      <c r="AG1740" s="253"/>
      <c r="AH1740"/>
      <c r="AL1740"/>
    </row>
    <row r="1741" spans="7:38">
      <c r="G1741"/>
      <c r="J1741"/>
      <c r="Q1741"/>
      <c r="R1741"/>
      <c r="U1741"/>
      <c r="V1741"/>
      <c r="W1741"/>
      <c r="X1741"/>
      <c r="Y1741"/>
      <c r="Z1741"/>
      <c r="AA1741"/>
      <c r="AB1741"/>
      <c r="AC1741"/>
      <c r="AD1741"/>
      <c r="AE1741"/>
      <c r="AF1741" s="254"/>
      <c r="AG1741" s="253"/>
      <c r="AH1741"/>
      <c r="AL1741"/>
    </row>
    <row r="1742" spans="7:38">
      <c r="G1742"/>
      <c r="J1742"/>
      <c r="Q1742"/>
      <c r="R1742"/>
      <c r="U1742"/>
      <c r="V1742"/>
      <c r="W1742"/>
      <c r="X1742"/>
      <c r="Y1742"/>
      <c r="Z1742"/>
      <c r="AA1742"/>
      <c r="AB1742"/>
      <c r="AC1742"/>
      <c r="AD1742"/>
      <c r="AE1742"/>
      <c r="AF1742" s="254"/>
      <c r="AG1742" s="253"/>
      <c r="AH1742"/>
      <c r="AL1742"/>
    </row>
    <row r="1743" spans="7:38">
      <c r="G1743"/>
      <c r="J1743"/>
      <c r="Q1743"/>
      <c r="R1743"/>
      <c r="U1743"/>
      <c r="V1743"/>
      <c r="W1743"/>
      <c r="X1743"/>
      <c r="Y1743"/>
      <c r="Z1743"/>
      <c r="AA1743"/>
      <c r="AB1743"/>
      <c r="AC1743"/>
      <c r="AD1743"/>
      <c r="AE1743"/>
      <c r="AF1743" s="254"/>
      <c r="AG1743" s="253"/>
      <c r="AH1743"/>
      <c r="AL1743"/>
    </row>
    <row r="1744" spans="7:38">
      <c r="G1744"/>
      <c r="J1744"/>
      <c r="Q1744"/>
      <c r="R1744"/>
      <c r="U1744"/>
      <c r="V1744"/>
      <c r="W1744"/>
      <c r="X1744"/>
      <c r="Y1744"/>
      <c r="Z1744"/>
      <c r="AA1744"/>
      <c r="AB1744"/>
      <c r="AC1744"/>
      <c r="AD1744"/>
      <c r="AE1744"/>
      <c r="AF1744" s="254"/>
      <c r="AG1744" s="253"/>
      <c r="AH1744"/>
      <c r="AL1744"/>
    </row>
    <row r="1745" spans="7:38">
      <c r="G1745"/>
      <c r="J1745"/>
      <c r="Q1745"/>
      <c r="R1745"/>
      <c r="U1745"/>
      <c r="V1745"/>
      <c r="W1745"/>
      <c r="X1745"/>
      <c r="Y1745"/>
      <c r="Z1745"/>
      <c r="AA1745"/>
      <c r="AB1745"/>
      <c r="AC1745"/>
      <c r="AD1745"/>
      <c r="AE1745"/>
      <c r="AF1745" s="254"/>
      <c r="AG1745" s="253"/>
      <c r="AH1745"/>
      <c r="AL1745"/>
    </row>
    <row r="1746" spans="7:38">
      <c r="G1746"/>
      <c r="J1746"/>
      <c r="Q1746"/>
      <c r="R1746"/>
      <c r="U1746"/>
      <c r="V1746"/>
      <c r="W1746"/>
      <c r="X1746"/>
      <c r="Y1746"/>
      <c r="Z1746"/>
      <c r="AA1746"/>
      <c r="AB1746"/>
      <c r="AC1746"/>
      <c r="AD1746"/>
      <c r="AE1746"/>
      <c r="AF1746" s="254"/>
      <c r="AG1746" s="253"/>
      <c r="AH1746"/>
      <c r="AL1746"/>
    </row>
    <row r="1747" spans="7:38">
      <c r="G1747"/>
      <c r="J1747"/>
      <c r="Q1747"/>
      <c r="R1747"/>
      <c r="U1747"/>
      <c r="V1747"/>
      <c r="W1747"/>
      <c r="X1747"/>
      <c r="Y1747"/>
      <c r="Z1747"/>
      <c r="AA1747"/>
      <c r="AB1747"/>
      <c r="AC1747"/>
      <c r="AD1747"/>
      <c r="AE1747"/>
      <c r="AF1747" s="254"/>
      <c r="AG1747" s="253"/>
      <c r="AH1747"/>
      <c r="AL1747"/>
    </row>
    <row r="1748" spans="7:38">
      <c r="G1748"/>
      <c r="J1748"/>
      <c r="Q1748"/>
      <c r="R1748"/>
      <c r="U1748"/>
      <c r="V1748"/>
      <c r="W1748"/>
      <c r="X1748"/>
      <c r="Y1748"/>
      <c r="Z1748"/>
      <c r="AA1748"/>
      <c r="AB1748"/>
      <c r="AC1748"/>
      <c r="AD1748"/>
      <c r="AE1748"/>
      <c r="AF1748" s="254"/>
      <c r="AG1748" s="253"/>
      <c r="AH1748"/>
      <c r="AL1748"/>
    </row>
    <row r="1749" spans="7:38">
      <c r="G1749"/>
      <c r="J1749"/>
      <c r="Q1749"/>
      <c r="R1749"/>
      <c r="U1749"/>
      <c r="V1749"/>
      <c r="W1749"/>
      <c r="X1749"/>
      <c r="Y1749"/>
      <c r="Z1749"/>
      <c r="AA1749"/>
      <c r="AB1749"/>
      <c r="AC1749"/>
      <c r="AD1749"/>
      <c r="AE1749"/>
      <c r="AF1749" s="254"/>
      <c r="AG1749" s="253"/>
      <c r="AH1749"/>
      <c r="AL1749"/>
    </row>
    <row r="1750" spans="7:38">
      <c r="G1750"/>
      <c r="J1750"/>
      <c r="Q1750"/>
      <c r="R1750"/>
      <c r="U1750"/>
      <c r="V1750"/>
      <c r="W1750"/>
      <c r="X1750"/>
      <c r="Y1750"/>
      <c r="Z1750"/>
      <c r="AA1750"/>
      <c r="AB1750"/>
      <c r="AC1750"/>
      <c r="AD1750"/>
      <c r="AE1750"/>
      <c r="AF1750" s="254"/>
      <c r="AG1750" s="253"/>
      <c r="AH1750"/>
      <c r="AL1750"/>
    </row>
    <row r="1751" spans="7:38">
      <c r="G1751"/>
      <c r="J1751"/>
      <c r="Q1751"/>
      <c r="R1751"/>
      <c r="U1751"/>
      <c r="V1751"/>
      <c r="W1751"/>
      <c r="X1751"/>
      <c r="Y1751"/>
      <c r="Z1751"/>
      <c r="AA1751"/>
      <c r="AB1751"/>
      <c r="AC1751"/>
      <c r="AD1751"/>
      <c r="AE1751"/>
      <c r="AF1751" s="254"/>
      <c r="AG1751" s="253"/>
      <c r="AH1751"/>
      <c r="AL1751"/>
    </row>
    <row r="1752" spans="7:38">
      <c r="G1752"/>
      <c r="J1752"/>
      <c r="Q1752"/>
      <c r="R1752"/>
      <c r="U1752"/>
      <c r="V1752"/>
      <c r="W1752"/>
      <c r="X1752"/>
      <c r="Y1752"/>
      <c r="Z1752"/>
      <c r="AA1752"/>
      <c r="AB1752"/>
      <c r="AC1752"/>
      <c r="AD1752"/>
      <c r="AE1752"/>
      <c r="AF1752" s="254"/>
      <c r="AG1752" s="253"/>
      <c r="AH1752"/>
      <c r="AL1752"/>
    </row>
    <row r="1753" spans="7:38">
      <c r="G1753"/>
      <c r="J1753"/>
      <c r="Q1753"/>
      <c r="R1753"/>
      <c r="U1753"/>
      <c r="V1753"/>
      <c r="W1753"/>
      <c r="X1753"/>
      <c r="Y1753"/>
      <c r="Z1753"/>
      <c r="AA1753"/>
      <c r="AB1753"/>
      <c r="AC1753"/>
      <c r="AD1753"/>
      <c r="AE1753"/>
      <c r="AF1753" s="254"/>
      <c r="AG1753" s="253"/>
      <c r="AH1753"/>
      <c r="AL1753"/>
    </row>
    <row r="1754" spans="7:38">
      <c r="G1754"/>
      <c r="J1754"/>
      <c r="Q1754"/>
      <c r="R1754"/>
      <c r="U1754"/>
      <c r="V1754"/>
      <c r="W1754"/>
      <c r="X1754"/>
      <c r="Y1754"/>
      <c r="Z1754"/>
      <c r="AA1754"/>
      <c r="AB1754"/>
      <c r="AC1754"/>
      <c r="AD1754"/>
      <c r="AE1754"/>
      <c r="AF1754" s="254"/>
      <c r="AG1754" s="253"/>
      <c r="AH1754"/>
      <c r="AL1754"/>
    </row>
    <row r="1755" spans="7:38">
      <c r="G1755"/>
      <c r="J1755"/>
      <c r="Q1755"/>
      <c r="R1755"/>
      <c r="U1755"/>
      <c r="V1755"/>
      <c r="W1755"/>
      <c r="X1755"/>
      <c r="Y1755"/>
      <c r="Z1755"/>
      <c r="AA1755"/>
      <c r="AB1755"/>
      <c r="AC1755"/>
      <c r="AD1755"/>
      <c r="AE1755"/>
      <c r="AF1755" s="254"/>
      <c r="AG1755" s="253"/>
      <c r="AH1755"/>
      <c r="AL1755"/>
    </row>
    <row r="1756" spans="7:38">
      <c r="G1756"/>
      <c r="J1756"/>
      <c r="Q1756"/>
      <c r="R1756"/>
      <c r="U1756"/>
      <c r="V1756"/>
      <c r="W1756"/>
      <c r="X1756"/>
      <c r="Y1756"/>
      <c r="Z1756"/>
      <c r="AA1756"/>
      <c r="AB1756"/>
      <c r="AC1756"/>
      <c r="AD1756"/>
      <c r="AE1756"/>
      <c r="AF1756" s="254"/>
      <c r="AG1756" s="253"/>
      <c r="AH1756"/>
      <c r="AL1756"/>
    </row>
    <row r="1757" spans="7:38">
      <c r="G1757"/>
      <c r="J1757"/>
      <c r="Q1757"/>
      <c r="R1757"/>
      <c r="U1757"/>
      <c r="V1757"/>
      <c r="W1757"/>
      <c r="X1757"/>
      <c r="Y1757"/>
      <c r="Z1757"/>
      <c r="AA1757"/>
      <c r="AB1757"/>
      <c r="AC1757"/>
      <c r="AD1757"/>
      <c r="AE1757"/>
      <c r="AF1757" s="254"/>
      <c r="AG1757" s="253"/>
      <c r="AH1757"/>
      <c r="AL1757"/>
    </row>
    <row r="1758" spans="7:38">
      <c r="G1758"/>
      <c r="J1758"/>
      <c r="Q1758"/>
      <c r="R1758"/>
      <c r="U1758"/>
      <c r="V1758"/>
      <c r="W1758"/>
      <c r="X1758"/>
      <c r="Y1758"/>
      <c r="Z1758"/>
      <c r="AA1758"/>
      <c r="AB1758"/>
      <c r="AC1758"/>
      <c r="AD1758"/>
      <c r="AE1758"/>
      <c r="AF1758" s="254"/>
      <c r="AG1758" s="253"/>
      <c r="AH1758"/>
      <c r="AL1758"/>
    </row>
    <row r="1759" spans="7:38">
      <c r="G1759"/>
      <c r="J1759"/>
      <c r="Q1759"/>
      <c r="R1759"/>
      <c r="U1759"/>
      <c r="V1759"/>
      <c r="W1759"/>
      <c r="X1759"/>
      <c r="Y1759"/>
      <c r="Z1759"/>
      <c r="AA1759"/>
      <c r="AB1759"/>
      <c r="AC1759"/>
      <c r="AD1759"/>
      <c r="AE1759"/>
      <c r="AF1759" s="254"/>
      <c r="AG1759" s="253"/>
      <c r="AH1759"/>
      <c r="AL1759"/>
    </row>
    <row r="1760" spans="7:38">
      <c r="G1760"/>
      <c r="J1760"/>
      <c r="Q1760"/>
      <c r="R1760"/>
      <c r="U1760"/>
      <c r="V1760"/>
      <c r="W1760"/>
      <c r="X1760"/>
      <c r="Y1760"/>
      <c r="Z1760"/>
      <c r="AA1760"/>
      <c r="AB1760"/>
      <c r="AC1760"/>
      <c r="AD1760"/>
      <c r="AE1760"/>
      <c r="AF1760" s="254"/>
      <c r="AG1760" s="253"/>
      <c r="AH1760"/>
      <c r="AL1760"/>
    </row>
    <row r="1761" spans="7:38">
      <c r="G1761"/>
      <c r="J1761"/>
      <c r="Q1761"/>
      <c r="R1761"/>
      <c r="U1761"/>
      <c r="V1761"/>
      <c r="W1761"/>
      <c r="X1761"/>
      <c r="Y1761"/>
      <c r="Z1761"/>
      <c r="AA1761"/>
      <c r="AB1761"/>
      <c r="AC1761"/>
      <c r="AD1761"/>
      <c r="AE1761"/>
      <c r="AF1761" s="254"/>
      <c r="AG1761" s="253"/>
      <c r="AH1761"/>
      <c r="AL1761"/>
    </row>
    <row r="1762" spans="7:38">
      <c r="G1762"/>
      <c r="J1762"/>
      <c r="Q1762"/>
      <c r="R1762"/>
      <c r="U1762"/>
      <c r="V1762"/>
      <c r="W1762"/>
      <c r="X1762"/>
      <c r="Y1762"/>
      <c r="Z1762"/>
      <c r="AA1762"/>
      <c r="AB1762"/>
      <c r="AC1762"/>
      <c r="AD1762"/>
      <c r="AE1762"/>
      <c r="AF1762" s="254"/>
      <c r="AG1762" s="253"/>
      <c r="AH1762"/>
      <c r="AL1762"/>
    </row>
    <row r="1763" spans="7:38">
      <c r="G1763"/>
      <c r="J1763"/>
      <c r="Q1763"/>
      <c r="R1763"/>
      <c r="U1763"/>
      <c r="V1763"/>
      <c r="W1763"/>
      <c r="X1763"/>
      <c r="Y1763"/>
      <c r="Z1763"/>
      <c r="AA1763"/>
      <c r="AB1763"/>
      <c r="AC1763"/>
      <c r="AD1763"/>
      <c r="AE1763"/>
      <c r="AF1763" s="254"/>
      <c r="AG1763" s="253"/>
      <c r="AH1763"/>
      <c r="AL1763"/>
    </row>
    <row r="1764" spans="7:38">
      <c r="G1764"/>
      <c r="J1764"/>
      <c r="Q1764"/>
      <c r="R1764"/>
      <c r="U1764"/>
      <c r="V1764"/>
      <c r="W1764"/>
      <c r="X1764"/>
      <c r="Y1764"/>
      <c r="Z1764"/>
      <c r="AA1764"/>
      <c r="AB1764"/>
      <c r="AC1764"/>
      <c r="AD1764"/>
      <c r="AE1764"/>
      <c r="AF1764" s="254"/>
      <c r="AG1764" s="253"/>
      <c r="AH1764"/>
      <c r="AL1764"/>
    </row>
    <row r="1765" spans="7:38">
      <c r="G1765"/>
      <c r="J1765"/>
      <c r="Q1765"/>
      <c r="R1765"/>
      <c r="U1765"/>
      <c r="V1765"/>
      <c r="W1765"/>
      <c r="X1765"/>
      <c r="Y1765"/>
      <c r="Z1765"/>
      <c r="AA1765"/>
      <c r="AB1765"/>
      <c r="AC1765"/>
      <c r="AD1765"/>
      <c r="AE1765"/>
      <c r="AF1765" s="254"/>
      <c r="AG1765" s="253"/>
      <c r="AH1765"/>
      <c r="AL1765"/>
    </row>
    <row r="1766" spans="7:38">
      <c r="G1766"/>
      <c r="J1766"/>
      <c r="Q1766"/>
      <c r="R1766"/>
      <c r="U1766"/>
      <c r="V1766"/>
      <c r="W1766"/>
      <c r="X1766"/>
      <c r="Y1766"/>
      <c r="Z1766"/>
      <c r="AA1766"/>
      <c r="AB1766"/>
      <c r="AC1766"/>
      <c r="AD1766"/>
      <c r="AE1766"/>
      <c r="AF1766" s="254"/>
      <c r="AG1766" s="253"/>
      <c r="AH1766"/>
      <c r="AL1766"/>
    </row>
    <row r="1767" spans="7:38">
      <c r="G1767"/>
      <c r="J1767"/>
      <c r="Q1767"/>
      <c r="R1767"/>
      <c r="U1767"/>
      <c r="V1767"/>
      <c r="W1767"/>
      <c r="X1767"/>
      <c r="Y1767"/>
      <c r="Z1767"/>
      <c r="AA1767"/>
      <c r="AB1767"/>
      <c r="AC1767"/>
      <c r="AD1767"/>
      <c r="AE1767"/>
      <c r="AF1767" s="254"/>
      <c r="AG1767" s="253"/>
      <c r="AH1767"/>
      <c r="AL1767"/>
    </row>
    <row r="1768" spans="7:38">
      <c r="G1768"/>
      <c r="J1768"/>
      <c r="Q1768"/>
      <c r="R1768"/>
      <c r="U1768"/>
      <c r="V1768"/>
      <c r="W1768"/>
      <c r="X1768"/>
      <c r="Y1768"/>
      <c r="Z1768"/>
      <c r="AA1768"/>
      <c r="AB1768"/>
      <c r="AC1768"/>
      <c r="AD1768"/>
      <c r="AE1768"/>
      <c r="AF1768" s="254"/>
      <c r="AG1768" s="253"/>
      <c r="AH1768"/>
      <c r="AL1768"/>
    </row>
    <row r="1769" spans="7:38">
      <c r="G1769"/>
      <c r="J1769"/>
      <c r="Q1769"/>
      <c r="R1769"/>
      <c r="U1769"/>
      <c r="V1769"/>
      <c r="W1769"/>
      <c r="X1769"/>
      <c r="Y1769"/>
      <c r="Z1769"/>
      <c r="AA1769"/>
      <c r="AB1769"/>
      <c r="AC1769"/>
      <c r="AD1769"/>
      <c r="AE1769"/>
      <c r="AF1769" s="254"/>
      <c r="AG1769" s="253"/>
      <c r="AH1769"/>
      <c r="AL1769"/>
    </row>
    <row r="1770" spans="7:38">
      <c r="G1770"/>
      <c r="J1770"/>
      <c r="Q1770"/>
      <c r="R1770"/>
      <c r="U1770"/>
      <c r="V1770"/>
      <c r="W1770"/>
      <c r="X1770"/>
      <c r="Y1770"/>
      <c r="Z1770"/>
      <c r="AA1770"/>
      <c r="AB1770"/>
      <c r="AC1770"/>
      <c r="AD1770"/>
      <c r="AE1770"/>
      <c r="AF1770" s="254"/>
      <c r="AG1770" s="253"/>
      <c r="AH1770"/>
      <c r="AL1770"/>
    </row>
    <row r="1771" spans="7:38">
      <c r="G1771"/>
      <c r="J1771"/>
      <c r="Q1771"/>
      <c r="R1771"/>
      <c r="U1771"/>
      <c r="V1771"/>
      <c r="W1771"/>
      <c r="X1771"/>
      <c r="Y1771"/>
      <c r="Z1771"/>
      <c r="AA1771"/>
      <c r="AB1771"/>
      <c r="AC1771"/>
      <c r="AD1771"/>
      <c r="AE1771"/>
      <c r="AF1771" s="254"/>
      <c r="AG1771" s="253"/>
      <c r="AH1771"/>
      <c r="AL1771"/>
    </row>
    <row r="1772" spans="7:38">
      <c r="G1772"/>
      <c r="J1772"/>
      <c r="Q1772"/>
      <c r="R1772"/>
      <c r="U1772"/>
      <c r="V1772"/>
      <c r="W1772"/>
      <c r="X1772"/>
      <c r="Y1772"/>
      <c r="Z1772"/>
      <c r="AA1772"/>
      <c r="AB1772"/>
      <c r="AC1772"/>
      <c r="AD1772"/>
      <c r="AE1772"/>
      <c r="AF1772" s="254"/>
      <c r="AG1772" s="253"/>
      <c r="AH1772"/>
      <c r="AL1772"/>
    </row>
    <row r="1773" spans="7:38">
      <c r="G1773"/>
      <c r="J1773"/>
      <c r="Q1773"/>
      <c r="R1773"/>
      <c r="U1773"/>
      <c r="V1773"/>
      <c r="W1773"/>
      <c r="X1773"/>
      <c r="Y1773"/>
      <c r="Z1773"/>
      <c r="AA1773"/>
      <c r="AB1773"/>
      <c r="AC1773"/>
      <c r="AD1773"/>
      <c r="AE1773"/>
      <c r="AF1773" s="254"/>
      <c r="AG1773" s="253"/>
      <c r="AH1773"/>
      <c r="AL1773"/>
    </row>
    <row r="1774" spans="7:38">
      <c r="G1774"/>
      <c r="J1774"/>
      <c r="Q1774"/>
      <c r="R1774"/>
      <c r="U1774"/>
      <c r="V1774"/>
      <c r="W1774"/>
      <c r="X1774"/>
      <c r="Y1774"/>
      <c r="Z1774"/>
      <c r="AA1774"/>
      <c r="AB1774"/>
      <c r="AC1774"/>
      <c r="AD1774"/>
      <c r="AE1774"/>
      <c r="AF1774" s="254"/>
      <c r="AG1774" s="253"/>
      <c r="AH1774"/>
      <c r="AL1774"/>
    </row>
    <row r="1775" spans="7:38">
      <c r="G1775"/>
      <c r="J1775"/>
      <c r="Q1775"/>
      <c r="R1775"/>
      <c r="U1775"/>
      <c r="V1775"/>
      <c r="W1775"/>
      <c r="X1775"/>
      <c r="Y1775"/>
      <c r="Z1775"/>
      <c r="AA1775"/>
      <c r="AB1775"/>
      <c r="AC1775"/>
      <c r="AD1775"/>
      <c r="AE1775"/>
      <c r="AF1775" s="254"/>
      <c r="AG1775" s="253"/>
      <c r="AH1775"/>
      <c r="AL1775"/>
    </row>
    <row r="1776" spans="7:38">
      <c r="G1776"/>
      <c r="J1776"/>
      <c r="Q1776"/>
      <c r="R1776"/>
      <c r="U1776"/>
      <c r="V1776"/>
      <c r="W1776"/>
      <c r="X1776"/>
      <c r="Y1776"/>
      <c r="Z1776"/>
      <c r="AA1776"/>
      <c r="AB1776"/>
      <c r="AC1776"/>
      <c r="AD1776"/>
      <c r="AE1776"/>
      <c r="AF1776" s="254"/>
      <c r="AG1776" s="253"/>
      <c r="AH1776"/>
      <c r="AL1776"/>
    </row>
    <row r="1777" spans="7:38">
      <c r="G1777"/>
      <c r="J1777"/>
      <c r="Q1777"/>
      <c r="R1777"/>
      <c r="U1777"/>
      <c r="V1777"/>
      <c r="W1777"/>
      <c r="X1777"/>
      <c r="Y1777"/>
      <c r="Z1777"/>
      <c r="AA1777"/>
      <c r="AB1777"/>
      <c r="AC1777"/>
      <c r="AD1777"/>
      <c r="AE1777"/>
      <c r="AF1777" s="254"/>
      <c r="AG1777" s="253"/>
      <c r="AH1777"/>
      <c r="AL1777"/>
    </row>
    <row r="1778" spans="7:38">
      <c r="G1778"/>
      <c r="J1778"/>
      <c r="Q1778"/>
      <c r="R1778"/>
      <c r="U1778"/>
      <c r="V1778"/>
      <c r="W1778"/>
      <c r="X1778"/>
      <c r="Y1778"/>
      <c r="Z1778"/>
      <c r="AA1778"/>
      <c r="AB1778"/>
      <c r="AC1778"/>
      <c r="AD1778"/>
      <c r="AE1778"/>
      <c r="AF1778" s="254"/>
      <c r="AG1778" s="253"/>
      <c r="AH1778"/>
      <c r="AL1778"/>
    </row>
    <row r="1779" spans="7:38">
      <c r="G1779"/>
      <c r="J1779"/>
      <c r="Q1779"/>
      <c r="R1779"/>
      <c r="U1779"/>
      <c r="V1779"/>
      <c r="W1779"/>
      <c r="X1779"/>
      <c r="Y1779"/>
      <c r="Z1779"/>
      <c r="AA1779"/>
      <c r="AB1779"/>
      <c r="AC1779"/>
      <c r="AD1779"/>
      <c r="AE1779"/>
      <c r="AF1779" s="254"/>
      <c r="AG1779" s="253"/>
      <c r="AH1779"/>
      <c r="AL1779"/>
    </row>
    <row r="1780" spans="7:38">
      <c r="G1780"/>
      <c r="J1780"/>
      <c r="Q1780"/>
      <c r="R1780"/>
      <c r="U1780"/>
      <c r="V1780"/>
      <c r="W1780"/>
      <c r="X1780"/>
      <c r="Y1780"/>
      <c r="Z1780"/>
      <c r="AA1780"/>
      <c r="AB1780"/>
      <c r="AC1780"/>
      <c r="AD1780"/>
      <c r="AE1780"/>
      <c r="AF1780" s="254"/>
      <c r="AG1780" s="253"/>
      <c r="AH1780"/>
      <c r="AL1780"/>
    </row>
    <row r="1781" spans="7:38">
      <c r="G1781"/>
      <c r="J1781"/>
      <c r="Q1781"/>
      <c r="R1781"/>
      <c r="U1781"/>
      <c r="V1781"/>
      <c r="W1781"/>
      <c r="X1781"/>
      <c r="Y1781"/>
      <c r="Z1781"/>
      <c r="AA1781"/>
      <c r="AB1781"/>
      <c r="AC1781"/>
      <c r="AD1781"/>
      <c r="AE1781"/>
      <c r="AF1781" s="254"/>
      <c r="AG1781" s="253"/>
      <c r="AH1781"/>
      <c r="AL1781"/>
    </row>
    <row r="1782" spans="7:38">
      <c r="G1782"/>
      <c r="J1782"/>
      <c r="Q1782"/>
      <c r="R1782"/>
      <c r="U1782"/>
      <c r="V1782"/>
      <c r="W1782"/>
      <c r="X1782"/>
      <c r="Y1782"/>
      <c r="Z1782"/>
      <c r="AA1782"/>
      <c r="AB1782"/>
      <c r="AC1782"/>
      <c r="AD1782"/>
      <c r="AE1782"/>
      <c r="AF1782" s="254"/>
      <c r="AG1782" s="253"/>
      <c r="AH1782"/>
      <c r="AL1782"/>
    </row>
    <row r="1783" spans="7:38">
      <c r="G1783"/>
      <c r="J1783"/>
      <c r="Q1783"/>
      <c r="R1783"/>
      <c r="U1783"/>
      <c r="V1783"/>
      <c r="W1783"/>
      <c r="X1783"/>
      <c r="Y1783"/>
      <c r="Z1783"/>
      <c r="AA1783"/>
      <c r="AB1783"/>
      <c r="AC1783"/>
      <c r="AD1783"/>
      <c r="AE1783"/>
      <c r="AF1783" s="254"/>
      <c r="AG1783" s="253"/>
      <c r="AH1783"/>
      <c r="AL1783"/>
    </row>
    <row r="1784" spans="7:38">
      <c r="G1784"/>
      <c r="J1784"/>
      <c r="Q1784"/>
      <c r="R1784"/>
      <c r="U1784"/>
      <c r="V1784"/>
      <c r="W1784"/>
      <c r="X1784"/>
      <c r="Y1784"/>
      <c r="Z1784"/>
      <c r="AA1784"/>
      <c r="AB1784"/>
      <c r="AC1784"/>
      <c r="AD1784"/>
      <c r="AE1784"/>
      <c r="AF1784" s="254"/>
      <c r="AG1784" s="253"/>
      <c r="AH1784"/>
      <c r="AL1784"/>
    </row>
    <row r="1785" spans="7:38">
      <c r="G1785"/>
      <c r="J1785"/>
      <c r="Q1785"/>
      <c r="R1785"/>
      <c r="U1785"/>
      <c r="V1785"/>
      <c r="W1785"/>
      <c r="X1785"/>
      <c r="Y1785"/>
      <c r="Z1785"/>
      <c r="AA1785"/>
      <c r="AB1785"/>
      <c r="AC1785"/>
      <c r="AD1785"/>
      <c r="AE1785"/>
      <c r="AF1785" s="254"/>
      <c r="AG1785" s="253"/>
      <c r="AH1785"/>
      <c r="AL1785"/>
    </row>
    <row r="1786" spans="7:38">
      <c r="G1786"/>
      <c r="J1786"/>
      <c r="Q1786"/>
      <c r="R1786"/>
      <c r="U1786"/>
      <c r="V1786"/>
      <c r="W1786"/>
      <c r="X1786"/>
      <c r="Y1786"/>
      <c r="Z1786"/>
      <c r="AA1786"/>
      <c r="AB1786"/>
      <c r="AC1786"/>
      <c r="AD1786"/>
      <c r="AE1786"/>
      <c r="AF1786" s="254"/>
      <c r="AG1786" s="253"/>
      <c r="AH1786"/>
      <c r="AL1786"/>
    </row>
    <row r="1787" spans="7:38">
      <c r="G1787"/>
      <c r="J1787"/>
      <c r="Q1787"/>
      <c r="R1787"/>
      <c r="U1787"/>
      <c r="V1787"/>
      <c r="W1787"/>
      <c r="X1787"/>
      <c r="Y1787"/>
      <c r="Z1787"/>
      <c r="AA1787"/>
      <c r="AB1787"/>
      <c r="AC1787"/>
      <c r="AD1787"/>
      <c r="AE1787"/>
      <c r="AF1787" s="254"/>
      <c r="AG1787" s="253"/>
      <c r="AH1787"/>
      <c r="AL1787"/>
    </row>
    <row r="1788" spans="7:38">
      <c r="G1788"/>
      <c r="J1788"/>
      <c r="Q1788"/>
      <c r="R1788"/>
      <c r="U1788"/>
      <c r="V1788"/>
      <c r="W1788"/>
      <c r="X1788"/>
      <c r="Y1788"/>
      <c r="Z1788"/>
      <c r="AA1788"/>
      <c r="AB1788"/>
      <c r="AC1788"/>
      <c r="AD1788"/>
      <c r="AE1788"/>
      <c r="AF1788" s="254"/>
      <c r="AG1788" s="253"/>
      <c r="AH1788"/>
      <c r="AL1788"/>
    </row>
    <row r="1789" spans="7:38">
      <c r="G1789"/>
      <c r="J1789"/>
      <c r="Q1789"/>
      <c r="R1789"/>
      <c r="U1789"/>
      <c r="V1789"/>
      <c r="W1789"/>
      <c r="X1789"/>
      <c r="Y1789"/>
      <c r="Z1789"/>
      <c r="AA1789"/>
      <c r="AB1789"/>
      <c r="AC1789"/>
      <c r="AD1789"/>
      <c r="AE1789"/>
      <c r="AF1789" s="254"/>
      <c r="AG1789" s="253"/>
      <c r="AH1789"/>
      <c r="AL1789"/>
    </row>
    <row r="1790" spans="7:38">
      <c r="G1790"/>
      <c r="J1790"/>
      <c r="Q1790"/>
      <c r="R1790"/>
      <c r="U1790"/>
      <c r="V1790"/>
      <c r="W1790"/>
      <c r="X1790"/>
      <c r="Y1790"/>
      <c r="Z1790"/>
      <c r="AA1790"/>
      <c r="AB1790"/>
      <c r="AC1790"/>
      <c r="AD1790"/>
      <c r="AE1790"/>
      <c r="AF1790" s="254"/>
      <c r="AG1790" s="253"/>
      <c r="AH1790"/>
      <c r="AL1790"/>
    </row>
    <row r="1791" spans="7:38">
      <c r="G1791"/>
      <c r="J1791"/>
      <c r="Q1791"/>
      <c r="R1791"/>
      <c r="U1791"/>
      <c r="V1791"/>
      <c r="W1791"/>
      <c r="X1791"/>
      <c r="Y1791"/>
      <c r="Z1791"/>
      <c r="AA1791"/>
      <c r="AB1791"/>
      <c r="AC1791"/>
      <c r="AD1791"/>
      <c r="AE1791"/>
      <c r="AF1791" s="254"/>
      <c r="AG1791" s="253"/>
      <c r="AH1791"/>
      <c r="AL1791"/>
    </row>
    <row r="1792" spans="7:38">
      <c r="G1792"/>
      <c r="J1792"/>
      <c r="Q1792"/>
      <c r="R1792"/>
      <c r="U1792"/>
      <c r="V1792"/>
      <c r="W1792"/>
      <c r="X1792"/>
      <c r="Y1792"/>
      <c r="Z1792"/>
      <c r="AA1792"/>
      <c r="AB1792"/>
      <c r="AC1792"/>
      <c r="AD1792"/>
      <c r="AE1792"/>
      <c r="AF1792" s="254"/>
      <c r="AG1792" s="253"/>
      <c r="AH1792"/>
      <c r="AL1792"/>
    </row>
    <row r="1793" spans="7:38">
      <c r="G1793"/>
      <c r="J1793"/>
      <c r="Q1793"/>
      <c r="R1793"/>
      <c r="U1793"/>
      <c r="V1793"/>
      <c r="W1793"/>
      <c r="X1793"/>
      <c r="Y1793"/>
      <c r="Z1793"/>
      <c r="AA1793"/>
      <c r="AB1793"/>
      <c r="AC1793"/>
      <c r="AD1793"/>
      <c r="AE1793"/>
      <c r="AF1793" s="254"/>
      <c r="AG1793" s="253"/>
      <c r="AH1793"/>
      <c r="AL1793"/>
    </row>
    <row r="1794" spans="7:38">
      <c r="G1794"/>
      <c r="J1794"/>
      <c r="Q1794"/>
      <c r="R1794"/>
      <c r="U1794"/>
      <c r="V1794"/>
      <c r="W1794"/>
      <c r="X1794"/>
      <c r="Y1794"/>
      <c r="Z1794"/>
      <c r="AA1794"/>
      <c r="AB1794"/>
      <c r="AC1794"/>
      <c r="AD1794"/>
      <c r="AE1794"/>
      <c r="AF1794" s="254"/>
      <c r="AG1794" s="253"/>
      <c r="AH1794"/>
      <c r="AL1794"/>
    </row>
    <row r="1795" spans="7:38">
      <c r="G1795"/>
      <c r="J1795"/>
      <c r="Q1795"/>
      <c r="R1795"/>
      <c r="U1795"/>
      <c r="V1795"/>
      <c r="W1795"/>
      <c r="X1795"/>
      <c r="Y1795"/>
      <c r="Z1795"/>
      <c r="AA1795"/>
      <c r="AB1795"/>
      <c r="AC1795"/>
      <c r="AD1795"/>
      <c r="AE1795"/>
      <c r="AF1795" s="254"/>
      <c r="AG1795" s="253"/>
      <c r="AH1795"/>
      <c r="AL1795"/>
    </row>
    <row r="1796" spans="7:38">
      <c r="G1796"/>
      <c r="J1796"/>
      <c r="Q1796"/>
      <c r="R1796"/>
      <c r="U1796"/>
      <c r="V1796"/>
      <c r="W1796"/>
      <c r="X1796"/>
      <c r="Y1796"/>
      <c r="Z1796"/>
      <c r="AA1796"/>
      <c r="AB1796"/>
      <c r="AC1796"/>
      <c r="AD1796"/>
      <c r="AE1796"/>
      <c r="AF1796" s="254"/>
      <c r="AG1796" s="253"/>
      <c r="AH1796"/>
      <c r="AL1796"/>
    </row>
    <row r="1797" spans="7:38">
      <c r="G1797"/>
      <c r="J1797"/>
      <c r="Q1797"/>
      <c r="R1797"/>
      <c r="U1797"/>
      <c r="V1797"/>
      <c r="W1797"/>
      <c r="X1797"/>
      <c r="Y1797"/>
      <c r="Z1797"/>
      <c r="AA1797"/>
      <c r="AB1797"/>
      <c r="AC1797"/>
      <c r="AD1797"/>
      <c r="AE1797"/>
      <c r="AF1797" s="254"/>
      <c r="AG1797" s="253"/>
      <c r="AH1797"/>
      <c r="AL1797"/>
    </row>
    <row r="1798" spans="7:38">
      <c r="G1798"/>
      <c r="J1798"/>
      <c r="Q1798"/>
      <c r="R1798"/>
      <c r="U1798"/>
      <c r="V1798"/>
      <c r="W1798"/>
      <c r="X1798"/>
      <c r="Y1798"/>
      <c r="Z1798"/>
      <c r="AA1798"/>
      <c r="AB1798"/>
      <c r="AC1798"/>
      <c r="AD1798"/>
      <c r="AE1798"/>
      <c r="AF1798" s="254"/>
      <c r="AG1798" s="253"/>
      <c r="AH1798"/>
      <c r="AL1798"/>
    </row>
    <row r="1799" spans="7:38">
      <c r="G1799"/>
      <c r="J1799"/>
      <c r="Q1799"/>
      <c r="R1799"/>
      <c r="U1799"/>
      <c r="V1799"/>
      <c r="W1799"/>
      <c r="X1799"/>
      <c r="Y1799"/>
      <c r="Z1799"/>
      <c r="AA1799"/>
      <c r="AB1799"/>
      <c r="AC1799"/>
      <c r="AD1799"/>
      <c r="AE1799"/>
      <c r="AF1799" s="254"/>
      <c r="AG1799" s="253"/>
      <c r="AH1799"/>
      <c r="AL1799"/>
    </row>
    <row r="1800" spans="7:38">
      <c r="G1800"/>
      <c r="J1800"/>
      <c r="Q1800"/>
      <c r="R1800"/>
      <c r="U1800"/>
      <c r="V1800"/>
      <c r="W1800"/>
      <c r="X1800"/>
      <c r="Y1800"/>
      <c r="Z1800"/>
      <c r="AA1800"/>
      <c r="AB1800"/>
      <c r="AC1800"/>
      <c r="AD1800"/>
      <c r="AE1800"/>
      <c r="AF1800" s="254"/>
      <c r="AG1800" s="253"/>
      <c r="AH1800"/>
      <c r="AL1800"/>
    </row>
    <row r="1801" spans="7:38">
      <c r="G1801"/>
      <c r="J1801"/>
      <c r="Q1801"/>
      <c r="R1801"/>
      <c r="U1801"/>
      <c r="V1801"/>
      <c r="W1801"/>
      <c r="X1801"/>
      <c r="Y1801"/>
      <c r="Z1801"/>
      <c r="AA1801"/>
      <c r="AB1801"/>
      <c r="AC1801"/>
      <c r="AD1801"/>
      <c r="AE1801"/>
      <c r="AF1801" s="254"/>
      <c r="AG1801" s="253"/>
      <c r="AH1801"/>
      <c r="AL1801"/>
    </row>
    <row r="1802" spans="7:38">
      <c r="G1802"/>
      <c r="J1802"/>
      <c r="Q1802"/>
      <c r="R1802"/>
      <c r="U1802"/>
      <c r="V1802"/>
      <c r="W1802"/>
      <c r="X1802"/>
      <c r="Y1802"/>
      <c r="Z1802"/>
      <c r="AA1802"/>
      <c r="AB1802"/>
      <c r="AC1802"/>
      <c r="AD1802"/>
      <c r="AE1802"/>
      <c r="AF1802" s="254"/>
      <c r="AG1802" s="253"/>
      <c r="AH1802"/>
      <c r="AL1802"/>
    </row>
    <row r="1803" spans="7:38">
      <c r="G1803"/>
      <c r="J1803"/>
      <c r="Q1803"/>
      <c r="R1803"/>
      <c r="U1803"/>
      <c r="V1803"/>
      <c r="W1803"/>
      <c r="X1803"/>
      <c r="Y1803"/>
      <c r="Z1803"/>
      <c r="AA1803"/>
      <c r="AB1803"/>
      <c r="AC1803"/>
      <c r="AD1803"/>
      <c r="AE1803"/>
      <c r="AF1803" s="254"/>
      <c r="AG1803" s="253"/>
      <c r="AH1803"/>
      <c r="AL1803"/>
    </row>
    <row r="1804" spans="7:38">
      <c r="G1804"/>
      <c r="J1804"/>
      <c r="Q1804"/>
      <c r="R1804"/>
      <c r="U1804"/>
      <c r="V1804"/>
      <c r="W1804"/>
      <c r="X1804"/>
      <c r="Y1804"/>
      <c r="Z1804"/>
      <c r="AA1804"/>
      <c r="AB1804"/>
      <c r="AC1804"/>
      <c r="AD1804"/>
      <c r="AE1804"/>
      <c r="AF1804" s="254"/>
      <c r="AG1804" s="253"/>
      <c r="AH1804"/>
      <c r="AL1804"/>
    </row>
    <row r="1805" spans="7:38">
      <c r="G1805"/>
      <c r="J1805"/>
      <c r="Q1805"/>
      <c r="R1805"/>
      <c r="U1805"/>
      <c r="V1805"/>
      <c r="W1805"/>
      <c r="X1805"/>
      <c r="Y1805"/>
      <c r="Z1805"/>
      <c r="AA1805"/>
      <c r="AB1805"/>
      <c r="AC1805"/>
      <c r="AD1805"/>
      <c r="AE1805"/>
      <c r="AF1805" s="254"/>
      <c r="AG1805" s="253"/>
      <c r="AH1805"/>
      <c r="AL1805"/>
    </row>
    <row r="1806" spans="7:38">
      <c r="G1806"/>
      <c r="J1806"/>
      <c r="Q1806"/>
      <c r="R1806"/>
      <c r="U1806"/>
      <c r="V1806"/>
      <c r="W1806"/>
      <c r="X1806"/>
      <c r="Y1806"/>
      <c r="Z1806"/>
      <c r="AA1806"/>
      <c r="AB1806"/>
      <c r="AC1806"/>
      <c r="AD1806"/>
      <c r="AE1806"/>
      <c r="AF1806" s="254"/>
      <c r="AG1806" s="253"/>
      <c r="AH1806"/>
      <c r="AL1806"/>
    </row>
    <row r="1807" spans="7:38">
      <c r="G1807"/>
      <c r="J1807"/>
      <c r="Q1807"/>
      <c r="R1807"/>
      <c r="U1807"/>
      <c r="V1807"/>
      <c r="W1807"/>
      <c r="X1807"/>
      <c r="Y1807"/>
      <c r="Z1807"/>
      <c r="AA1807"/>
      <c r="AB1807"/>
      <c r="AC1807"/>
      <c r="AD1807"/>
      <c r="AE1807"/>
      <c r="AF1807" s="254"/>
      <c r="AG1807" s="253"/>
      <c r="AH1807"/>
      <c r="AL1807"/>
    </row>
    <row r="1808" spans="7:38">
      <c r="G1808"/>
      <c r="J1808"/>
      <c r="Q1808"/>
      <c r="R1808"/>
      <c r="U1808"/>
      <c r="V1808"/>
      <c r="W1808"/>
      <c r="X1808"/>
      <c r="Y1808"/>
      <c r="Z1808"/>
      <c r="AA1808"/>
      <c r="AB1808"/>
      <c r="AC1808"/>
      <c r="AD1808"/>
      <c r="AE1808"/>
      <c r="AF1808" s="254"/>
      <c r="AG1808" s="253"/>
      <c r="AH1808"/>
      <c r="AL1808"/>
    </row>
    <row r="1809" spans="7:38">
      <c r="G1809"/>
      <c r="J1809"/>
      <c r="Q1809"/>
      <c r="R1809"/>
      <c r="U1809"/>
      <c r="V1809"/>
      <c r="W1809"/>
      <c r="X1809"/>
      <c r="Y1809"/>
      <c r="Z1809"/>
      <c r="AA1809"/>
      <c r="AB1809"/>
      <c r="AC1809"/>
      <c r="AD1809"/>
      <c r="AE1809"/>
      <c r="AF1809" s="254"/>
      <c r="AG1809" s="253"/>
      <c r="AH1809"/>
      <c r="AL1809"/>
    </row>
    <row r="1810" spans="7:38">
      <c r="G1810"/>
      <c r="J1810"/>
      <c r="Q1810"/>
      <c r="R1810"/>
      <c r="U1810"/>
      <c r="V1810"/>
      <c r="W1810"/>
      <c r="X1810"/>
      <c r="Y1810"/>
      <c r="Z1810"/>
      <c r="AA1810"/>
      <c r="AB1810"/>
      <c r="AC1810"/>
      <c r="AD1810"/>
      <c r="AE1810"/>
      <c r="AF1810" s="254"/>
      <c r="AG1810" s="253"/>
      <c r="AH1810"/>
      <c r="AL1810"/>
    </row>
    <row r="1811" spans="7:38">
      <c r="G1811"/>
      <c r="J1811"/>
      <c r="Q1811"/>
      <c r="R1811"/>
      <c r="U1811"/>
      <c r="V1811"/>
      <c r="W1811"/>
      <c r="X1811"/>
      <c r="Y1811"/>
      <c r="Z1811"/>
      <c r="AA1811"/>
      <c r="AB1811"/>
      <c r="AC1811"/>
      <c r="AD1811"/>
      <c r="AE1811"/>
      <c r="AF1811" s="254"/>
      <c r="AG1811" s="253"/>
      <c r="AH1811"/>
      <c r="AL1811"/>
    </row>
    <row r="1812" spans="7:38">
      <c r="G1812"/>
      <c r="J1812"/>
      <c r="Q1812"/>
      <c r="R1812"/>
      <c r="U1812"/>
      <c r="V1812"/>
      <c r="W1812"/>
      <c r="X1812"/>
      <c r="Y1812"/>
      <c r="Z1812"/>
      <c r="AA1812"/>
      <c r="AB1812"/>
      <c r="AC1812"/>
      <c r="AD1812"/>
      <c r="AE1812"/>
      <c r="AF1812" s="254"/>
      <c r="AG1812" s="253"/>
      <c r="AH1812"/>
      <c r="AL1812"/>
    </row>
    <row r="1813" spans="7:38">
      <c r="G1813"/>
      <c r="J1813"/>
      <c r="Q1813"/>
      <c r="R1813"/>
      <c r="U1813"/>
      <c r="V1813"/>
      <c r="W1813"/>
      <c r="X1813"/>
      <c r="Y1813"/>
      <c r="Z1813"/>
      <c r="AA1813"/>
      <c r="AB1813"/>
      <c r="AC1813"/>
      <c r="AD1813"/>
      <c r="AE1813"/>
      <c r="AF1813" s="254"/>
      <c r="AG1813" s="253"/>
      <c r="AH1813"/>
      <c r="AL1813"/>
    </row>
    <row r="1814" spans="7:38">
      <c r="G1814"/>
      <c r="J1814"/>
      <c r="Q1814"/>
      <c r="R1814"/>
      <c r="U1814"/>
      <c r="V1814"/>
      <c r="W1814"/>
      <c r="X1814"/>
      <c r="Y1814"/>
      <c r="Z1814"/>
      <c r="AA1814"/>
      <c r="AB1814"/>
      <c r="AC1814"/>
      <c r="AD1814"/>
      <c r="AE1814"/>
      <c r="AF1814" s="254"/>
      <c r="AG1814" s="253"/>
      <c r="AH1814"/>
      <c r="AL1814"/>
    </row>
    <row r="1815" spans="7:38">
      <c r="G1815"/>
      <c r="J1815"/>
      <c r="Q1815"/>
      <c r="R1815"/>
      <c r="U1815"/>
      <c r="V1815"/>
      <c r="W1815"/>
      <c r="X1815"/>
      <c r="Y1815"/>
      <c r="Z1815"/>
      <c r="AA1815"/>
      <c r="AB1815"/>
      <c r="AC1815"/>
      <c r="AD1815"/>
      <c r="AE1815"/>
      <c r="AF1815" s="254"/>
      <c r="AG1815" s="253"/>
      <c r="AH1815"/>
      <c r="AL1815"/>
    </row>
    <row r="1816" spans="7:38">
      <c r="G1816"/>
      <c r="J1816"/>
      <c r="Q1816"/>
      <c r="R1816"/>
      <c r="U1816"/>
      <c r="V1816"/>
      <c r="W1816"/>
      <c r="X1816"/>
      <c r="Y1816"/>
      <c r="Z1816"/>
      <c r="AA1816"/>
      <c r="AB1816"/>
      <c r="AC1816"/>
      <c r="AD1816"/>
      <c r="AE1816"/>
      <c r="AF1816" s="254"/>
      <c r="AG1816" s="253"/>
      <c r="AH1816"/>
      <c r="AL1816"/>
    </row>
    <row r="1817" spans="7:38">
      <c r="G1817"/>
      <c r="J1817"/>
      <c r="Q1817"/>
      <c r="R1817"/>
      <c r="U1817"/>
      <c r="V1817"/>
      <c r="W1817"/>
      <c r="X1817"/>
      <c r="Y1817"/>
      <c r="Z1817"/>
      <c r="AA1817"/>
      <c r="AB1817"/>
      <c r="AC1817"/>
      <c r="AD1817"/>
      <c r="AE1817"/>
      <c r="AF1817" s="254"/>
      <c r="AG1817" s="253"/>
      <c r="AH1817"/>
      <c r="AL1817"/>
    </row>
    <row r="1818" spans="7:38">
      <c r="G1818"/>
      <c r="J1818"/>
      <c r="Q1818"/>
      <c r="R1818"/>
      <c r="U1818"/>
      <c r="V1818"/>
      <c r="W1818"/>
      <c r="X1818"/>
      <c r="Y1818"/>
      <c r="Z1818"/>
      <c r="AA1818"/>
      <c r="AB1818"/>
      <c r="AC1818"/>
      <c r="AD1818"/>
      <c r="AE1818"/>
      <c r="AF1818" s="254"/>
      <c r="AG1818" s="253"/>
      <c r="AH1818"/>
      <c r="AL1818"/>
    </row>
    <row r="1819" spans="7:38">
      <c r="G1819"/>
      <c r="J1819"/>
      <c r="Q1819"/>
      <c r="R1819"/>
      <c r="U1819"/>
      <c r="V1819"/>
      <c r="W1819"/>
      <c r="X1819"/>
      <c r="Y1819"/>
      <c r="Z1819"/>
      <c r="AA1819"/>
      <c r="AB1819"/>
      <c r="AC1819"/>
      <c r="AD1819"/>
      <c r="AE1819"/>
      <c r="AF1819" s="254"/>
      <c r="AG1819" s="253"/>
      <c r="AH1819"/>
      <c r="AL1819"/>
    </row>
    <row r="1820" spans="7:38">
      <c r="G1820"/>
      <c r="J1820"/>
      <c r="Q1820"/>
      <c r="R1820"/>
      <c r="U1820"/>
      <c r="V1820"/>
      <c r="W1820"/>
      <c r="X1820"/>
      <c r="Y1820"/>
      <c r="Z1820"/>
      <c r="AA1820"/>
      <c r="AB1820"/>
      <c r="AC1820"/>
      <c r="AD1820"/>
      <c r="AE1820"/>
      <c r="AF1820" s="254"/>
      <c r="AG1820" s="253"/>
      <c r="AH1820"/>
      <c r="AL1820"/>
    </row>
    <row r="1821" spans="7:38">
      <c r="G1821"/>
      <c r="J1821"/>
      <c r="Q1821"/>
      <c r="R1821"/>
      <c r="U1821"/>
      <c r="V1821"/>
      <c r="W1821"/>
      <c r="X1821"/>
      <c r="Y1821"/>
      <c r="Z1821"/>
      <c r="AA1821"/>
      <c r="AB1821"/>
      <c r="AC1821"/>
      <c r="AD1821"/>
      <c r="AE1821"/>
      <c r="AF1821" s="254"/>
      <c r="AG1821" s="253"/>
      <c r="AH1821"/>
      <c r="AL1821"/>
    </row>
    <row r="1822" spans="7:38">
      <c r="G1822"/>
      <c r="J1822"/>
      <c r="Q1822"/>
      <c r="R1822"/>
      <c r="U1822"/>
      <c r="V1822"/>
      <c r="W1822"/>
      <c r="X1822"/>
      <c r="Y1822"/>
      <c r="Z1822"/>
      <c r="AA1822"/>
      <c r="AB1822"/>
      <c r="AC1822"/>
      <c r="AD1822"/>
      <c r="AE1822"/>
      <c r="AF1822" s="254"/>
      <c r="AG1822" s="253"/>
      <c r="AH1822"/>
      <c r="AL1822"/>
    </row>
    <row r="1823" spans="7:38">
      <c r="G1823"/>
      <c r="J1823"/>
      <c r="Q1823"/>
      <c r="R1823"/>
      <c r="U1823"/>
      <c r="V1823"/>
      <c r="W1823"/>
      <c r="X1823"/>
      <c r="Y1823"/>
      <c r="Z1823"/>
      <c r="AA1823"/>
      <c r="AB1823"/>
      <c r="AC1823"/>
      <c r="AD1823"/>
      <c r="AE1823"/>
      <c r="AF1823" s="254"/>
      <c r="AG1823" s="253"/>
      <c r="AH1823"/>
      <c r="AL1823"/>
    </row>
    <row r="1824" spans="7:38">
      <c r="G1824"/>
      <c r="J1824"/>
      <c r="Q1824"/>
      <c r="R1824"/>
      <c r="U1824"/>
      <c r="V1824"/>
      <c r="W1824"/>
      <c r="X1824"/>
      <c r="Y1824"/>
      <c r="Z1824"/>
      <c r="AA1824"/>
      <c r="AB1824"/>
      <c r="AC1824"/>
      <c r="AD1824"/>
      <c r="AE1824"/>
      <c r="AF1824" s="254"/>
      <c r="AG1824" s="253"/>
      <c r="AH1824"/>
      <c r="AL1824"/>
    </row>
    <row r="1825" spans="7:38">
      <c r="G1825"/>
      <c r="J1825"/>
      <c r="Q1825"/>
      <c r="R1825"/>
      <c r="U1825"/>
      <c r="V1825"/>
      <c r="W1825"/>
      <c r="X1825"/>
      <c r="Y1825"/>
      <c r="Z1825"/>
      <c r="AA1825"/>
      <c r="AB1825"/>
      <c r="AC1825"/>
      <c r="AD1825"/>
      <c r="AE1825"/>
      <c r="AF1825" s="254"/>
      <c r="AG1825" s="253"/>
      <c r="AH1825"/>
      <c r="AL1825"/>
    </row>
    <row r="1826" spans="7:38">
      <c r="G1826"/>
      <c r="J1826"/>
      <c r="Q1826"/>
      <c r="R1826"/>
      <c r="U1826"/>
      <c r="V1826"/>
      <c r="W1826"/>
      <c r="X1826"/>
      <c r="Y1826"/>
      <c r="Z1826"/>
      <c r="AA1826"/>
      <c r="AB1826"/>
      <c r="AC1826"/>
      <c r="AD1826"/>
      <c r="AE1826"/>
      <c r="AF1826" s="254"/>
      <c r="AG1826" s="253"/>
      <c r="AH1826"/>
      <c r="AL1826"/>
    </row>
    <row r="1827" spans="7:38">
      <c r="G1827"/>
      <c r="J1827"/>
      <c r="Q1827"/>
      <c r="R1827"/>
      <c r="U1827"/>
      <c r="V1827"/>
      <c r="W1827"/>
      <c r="X1827"/>
      <c r="Y1827"/>
      <c r="Z1827"/>
      <c r="AA1827"/>
      <c r="AB1827"/>
      <c r="AC1827"/>
      <c r="AD1827"/>
      <c r="AE1827"/>
      <c r="AF1827" s="254"/>
      <c r="AG1827" s="253"/>
      <c r="AH1827"/>
      <c r="AL1827"/>
    </row>
    <row r="1828" spans="7:38">
      <c r="G1828"/>
      <c r="J1828"/>
      <c r="Q1828"/>
      <c r="R1828"/>
      <c r="U1828"/>
      <c r="V1828"/>
      <c r="W1828"/>
      <c r="X1828"/>
      <c r="Y1828"/>
      <c r="Z1828"/>
      <c r="AA1828"/>
      <c r="AB1828"/>
      <c r="AC1828"/>
      <c r="AD1828"/>
      <c r="AE1828"/>
      <c r="AF1828" s="254"/>
      <c r="AG1828" s="253"/>
      <c r="AH1828"/>
      <c r="AL1828"/>
    </row>
    <row r="1829" spans="7:38">
      <c r="G1829"/>
      <c r="J1829"/>
      <c r="Q1829"/>
      <c r="R1829"/>
      <c r="U1829"/>
      <c r="V1829"/>
      <c r="W1829"/>
      <c r="X1829"/>
      <c r="Y1829"/>
      <c r="Z1829"/>
      <c r="AA1829"/>
      <c r="AB1829"/>
      <c r="AC1829"/>
      <c r="AD1829"/>
      <c r="AE1829"/>
      <c r="AF1829" s="254"/>
      <c r="AG1829" s="253"/>
      <c r="AH1829"/>
      <c r="AL1829"/>
    </row>
    <row r="1830" spans="7:38">
      <c r="G1830"/>
      <c r="J1830"/>
      <c r="Q1830"/>
      <c r="R1830"/>
      <c r="U1830"/>
      <c r="V1830"/>
      <c r="W1830"/>
      <c r="X1830"/>
      <c r="Y1830"/>
      <c r="Z1830"/>
      <c r="AA1830"/>
      <c r="AB1830"/>
      <c r="AC1830"/>
      <c r="AD1830"/>
      <c r="AE1830"/>
      <c r="AF1830" s="254"/>
      <c r="AG1830" s="253"/>
      <c r="AH1830"/>
      <c r="AL1830"/>
    </row>
    <row r="1831" spans="7:38">
      <c r="G1831"/>
      <c r="J1831"/>
      <c r="Q1831"/>
      <c r="R1831"/>
      <c r="U1831"/>
      <c r="V1831"/>
      <c r="W1831"/>
      <c r="X1831"/>
      <c r="Y1831"/>
      <c r="Z1831"/>
      <c r="AA1831"/>
      <c r="AB1831"/>
      <c r="AC1831"/>
      <c r="AD1831"/>
      <c r="AE1831"/>
      <c r="AF1831" s="254"/>
      <c r="AG1831" s="253"/>
      <c r="AH1831"/>
      <c r="AL1831"/>
    </row>
    <row r="1832" spans="7:38">
      <c r="G1832"/>
      <c r="J1832"/>
      <c r="Q1832"/>
      <c r="R1832"/>
      <c r="U1832"/>
      <c r="V1832"/>
      <c r="W1832"/>
      <c r="X1832"/>
      <c r="Y1832"/>
      <c r="Z1832"/>
      <c r="AA1832"/>
      <c r="AB1832"/>
      <c r="AC1832"/>
      <c r="AD1832"/>
      <c r="AE1832"/>
      <c r="AF1832" s="254"/>
      <c r="AG1832" s="253"/>
      <c r="AH1832"/>
      <c r="AL1832"/>
    </row>
    <row r="1833" spans="7:38">
      <c r="G1833"/>
      <c r="J1833"/>
      <c r="Q1833"/>
      <c r="R1833"/>
      <c r="U1833"/>
      <c r="V1833"/>
      <c r="W1833"/>
      <c r="X1833"/>
      <c r="Y1833"/>
      <c r="Z1833"/>
      <c r="AA1833"/>
      <c r="AB1833"/>
      <c r="AC1833"/>
      <c r="AD1833"/>
      <c r="AE1833"/>
      <c r="AF1833" s="254"/>
      <c r="AG1833" s="253"/>
      <c r="AH1833"/>
      <c r="AL1833"/>
    </row>
    <row r="1834" spans="7:38">
      <c r="G1834"/>
      <c r="J1834"/>
      <c r="Q1834"/>
      <c r="R1834"/>
      <c r="U1834"/>
      <c r="V1834"/>
      <c r="W1834"/>
      <c r="X1834"/>
      <c r="Y1834"/>
      <c r="Z1834"/>
      <c r="AA1834"/>
      <c r="AB1834"/>
      <c r="AC1834"/>
      <c r="AD1834"/>
      <c r="AE1834"/>
      <c r="AF1834" s="254"/>
      <c r="AG1834" s="253"/>
      <c r="AH1834"/>
      <c r="AL1834"/>
    </row>
    <row r="1835" spans="7:38">
      <c r="G1835"/>
      <c r="J1835"/>
      <c r="Q1835"/>
      <c r="R1835"/>
      <c r="U1835"/>
      <c r="V1835"/>
      <c r="W1835"/>
      <c r="X1835"/>
      <c r="Y1835"/>
      <c r="Z1835"/>
      <c r="AA1835"/>
      <c r="AB1835"/>
      <c r="AC1835"/>
      <c r="AD1835"/>
      <c r="AE1835"/>
      <c r="AF1835" s="254"/>
      <c r="AG1835" s="253"/>
      <c r="AH1835"/>
      <c r="AL1835"/>
    </row>
    <row r="1836" spans="7:38">
      <c r="G1836"/>
      <c r="J1836"/>
      <c r="Q1836"/>
      <c r="R1836"/>
      <c r="U1836"/>
      <c r="V1836"/>
      <c r="W1836"/>
      <c r="X1836"/>
      <c r="Y1836"/>
      <c r="Z1836"/>
      <c r="AA1836"/>
      <c r="AB1836"/>
      <c r="AC1836"/>
      <c r="AD1836"/>
      <c r="AE1836"/>
      <c r="AF1836" s="254"/>
      <c r="AG1836" s="253"/>
      <c r="AH1836"/>
      <c r="AL1836"/>
    </row>
    <row r="1837" spans="7:38">
      <c r="G1837"/>
      <c r="J1837"/>
      <c r="Q1837"/>
      <c r="R1837"/>
      <c r="U1837"/>
      <c r="V1837"/>
      <c r="W1837"/>
      <c r="X1837"/>
      <c r="Y1837"/>
      <c r="Z1837"/>
      <c r="AA1837"/>
      <c r="AB1837"/>
      <c r="AC1837"/>
      <c r="AD1837"/>
      <c r="AE1837"/>
      <c r="AF1837" s="254"/>
      <c r="AG1837" s="253"/>
      <c r="AH1837"/>
      <c r="AL1837"/>
    </row>
    <row r="1838" spans="7:38">
      <c r="G1838"/>
      <c r="J1838"/>
      <c r="Q1838"/>
      <c r="R1838"/>
      <c r="U1838"/>
      <c r="V1838"/>
      <c r="W1838"/>
      <c r="X1838"/>
      <c r="Y1838"/>
      <c r="Z1838"/>
      <c r="AA1838"/>
      <c r="AB1838"/>
      <c r="AC1838"/>
      <c r="AD1838"/>
      <c r="AE1838"/>
      <c r="AF1838" s="254"/>
      <c r="AG1838" s="253"/>
      <c r="AH1838"/>
      <c r="AL1838"/>
    </row>
    <row r="1839" spans="7:38">
      <c r="G1839"/>
      <c r="J1839"/>
      <c r="Q1839"/>
      <c r="R1839"/>
      <c r="U1839"/>
      <c r="V1839"/>
      <c r="W1839"/>
      <c r="X1839"/>
      <c r="Y1839"/>
      <c r="Z1839"/>
      <c r="AA1839"/>
      <c r="AB1839"/>
      <c r="AC1839"/>
      <c r="AD1839"/>
      <c r="AE1839"/>
      <c r="AF1839" s="254"/>
      <c r="AG1839" s="253"/>
      <c r="AH1839"/>
      <c r="AL1839"/>
    </row>
    <row r="1840" spans="7:38">
      <c r="G1840"/>
      <c r="J1840"/>
      <c r="Q1840"/>
      <c r="R1840"/>
      <c r="U1840"/>
      <c r="V1840"/>
      <c r="W1840"/>
      <c r="X1840"/>
      <c r="Y1840"/>
      <c r="Z1840"/>
      <c r="AA1840"/>
      <c r="AB1840"/>
      <c r="AC1840"/>
      <c r="AD1840"/>
      <c r="AE1840"/>
      <c r="AF1840" s="254"/>
      <c r="AG1840" s="253"/>
      <c r="AH1840"/>
      <c r="AL1840"/>
    </row>
    <row r="1841" spans="7:38">
      <c r="G1841"/>
      <c r="J1841"/>
      <c r="Q1841"/>
      <c r="R1841"/>
      <c r="U1841"/>
      <c r="V1841"/>
      <c r="W1841"/>
      <c r="X1841"/>
      <c r="Y1841"/>
      <c r="Z1841"/>
      <c r="AA1841"/>
      <c r="AB1841"/>
      <c r="AC1841"/>
      <c r="AD1841"/>
      <c r="AE1841"/>
      <c r="AF1841" s="254"/>
      <c r="AG1841" s="253"/>
      <c r="AH1841"/>
      <c r="AL1841"/>
    </row>
    <row r="1842" spans="7:38">
      <c r="G1842"/>
      <c r="J1842"/>
      <c r="Q1842"/>
      <c r="R1842"/>
      <c r="U1842"/>
      <c r="V1842"/>
      <c r="W1842"/>
      <c r="X1842"/>
      <c r="Y1842"/>
      <c r="Z1842"/>
      <c r="AA1842"/>
      <c r="AB1842"/>
      <c r="AC1842"/>
      <c r="AD1842"/>
      <c r="AE1842"/>
      <c r="AF1842" s="254"/>
      <c r="AG1842" s="253"/>
      <c r="AH1842"/>
      <c r="AL1842"/>
    </row>
    <row r="1843" spans="7:38">
      <c r="G1843"/>
      <c r="J1843"/>
      <c r="Q1843"/>
      <c r="R1843"/>
      <c r="U1843"/>
      <c r="V1843"/>
      <c r="W1843"/>
      <c r="X1843"/>
      <c r="Y1843"/>
      <c r="Z1843"/>
      <c r="AA1843"/>
      <c r="AB1843"/>
      <c r="AC1843"/>
      <c r="AD1843"/>
      <c r="AE1843"/>
      <c r="AF1843" s="254"/>
      <c r="AG1843" s="253"/>
      <c r="AH1843"/>
      <c r="AL1843"/>
    </row>
    <row r="1844" spans="7:38">
      <c r="G1844"/>
      <c r="J1844"/>
      <c r="Q1844"/>
      <c r="R1844"/>
      <c r="U1844"/>
      <c r="V1844"/>
      <c r="W1844"/>
      <c r="X1844"/>
      <c r="Y1844"/>
      <c r="Z1844"/>
      <c r="AA1844"/>
      <c r="AB1844"/>
      <c r="AC1844"/>
      <c r="AD1844"/>
      <c r="AE1844"/>
      <c r="AF1844" s="254"/>
      <c r="AG1844" s="253"/>
      <c r="AH1844"/>
      <c r="AL1844"/>
    </row>
    <row r="1845" spans="7:38">
      <c r="G1845"/>
      <c r="J1845"/>
      <c r="Q1845"/>
      <c r="R1845"/>
      <c r="U1845"/>
      <c r="V1845"/>
      <c r="W1845"/>
      <c r="X1845"/>
      <c r="Y1845"/>
      <c r="Z1845"/>
      <c r="AA1845"/>
      <c r="AB1845"/>
      <c r="AC1845"/>
      <c r="AD1845"/>
      <c r="AE1845"/>
      <c r="AF1845" s="254"/>
      <c r="AG1845" s="253"/>
      <c r="AH1845"/>
      <c r="AL1845"/>
    </row>
    <row r="1846" spans="7:38">
      <c r="G1846"/>
      <c r="J1846"/>
      <c r="Q1846"/>
      <c r="R1846"/>
      <c r="U1846"/>
      <c r="V1846"/>
      <c r="W1846"/>
      <c r="X1846"/>
      <c r="Y1846"/>
      <c r="Z1846"/>
      <c r="AA1846"/>
      <c r="AB1846"/>
      <c r="AC1846"/>
      <c r="AD1846"/>
      <c r="AE1846"/>
      <c r="AF1846" s="254"/>
      <c r="AG1846" s="253"/>
      <c r="AH1846"/>
      <c r="AL1846"/>
    </row>
    <row r="1847" spans="7:38">
      <c r="G1847"/>
      <c r="J1847"/>
      <c r="Q1847"/>
      <c r="R1847"/>
      <c r="U1847"/>
      <c r="V1847"/>
      <c r="W1847"/>
      <c r="X1847"/>
      <c r="Y1847"/>
      <c r="Z1847"/>
      <c r="AA1847"/>
      <c r="AB1847"/>
      <c r="AC1847"/>
      <c r="AD1847"/>
      <c r="AE1847"/>
      <c r="AF1847" s="254"/>
      <c r="AG1847" s="253"/>
      <c r="AH1847"/>
      <c r="AL1847"/>
    </row>
    <row r="1848" spans="7:38">
      <c r="G1848"/>
      <c r="J1848"/>
      <c r="Q1848"/>
      <c r="R1848"/>
      <c r="U1848"/>
      <c r="V1848"/>
      <c r="W1848"/>
      <c r="X1848"/>
      <c r="Y1848"/>
      <c r="Z1848"/>
      <c r="AA1848"/>
      <c r="AB1848"/>
      <c r="AC1848"/>
      <c r="AD1848"/>
      <c r="AE1848"/>
      <c r="AF1848" s="254"/>
      <c r="AG1848" s="253"/>
      <c r="AH1848"/>
      <c r="AL1848"/>
    </row>
    <row r="1849" spans="7:38">
      <c r="G1849"/>
      <c r="J1849"/>
      <c r="Q1849"/>
      <c r="R1849"/>
      <c r="U1849"/>
      <c r="V1849"/>
      <c r="W1849"/>
      <c r="X1849"/>
      <c r="Y1849"/>
      <c r="Z1849"/>
      <c r="AA1849"/>
      <c r="AB1849"/>
      <c r="AC1849"/>
      <c r="AD1849"/>
      <c r="AE1849"/>
      <c r="AF1849" s="254"/>
      <c r="AG1849" s="253"/>
      <c r="AH1849"/>
      <c r="AL1849"/>
    </row>
    <row r="1850" spans="7:38">
      <c r="G1850"/>
      <c r="J1850"/>
      <c r="Q1850"/>
      <c r="R1850"/>
      <c r="U1850"/>
      <c r="V1850"/>
      <c r="W1850"/>
      <c r="X1850"/>
      <c r="Y1850"/>
      <c r="Z1850"/>
      <c r="AA1850"/>
      <c r="AB1850"/>
      <c r="AC1850"/>
      <c r="AD1850"/>
      <c r="AE1850"/>
      <c r="AF1850" s="254"/>
      <c r="AG1850" s="253"/>
      <c r="AH1850"/>
      <c r="AL1850"/>
    </row>
    <row r="1851" spans="7:38">
      <c r="G1851"/>
      <c r="J1851"/>
      <c r="Q1851"/>
      <c r="R1851"/>
      <c r="U1851"/>
      <c r="V1851"/>
      <c r="W1851"/>
      <c r="X1851"/>
      <c r="Y1851"/>
      <c r="Z1851"/>
      <c r="AA1851"/>
      <c r="AB1851"/>
      <c r="AC1851"/>
      <c r="AD1851"/>
      <c r="AE1851"/>
      <c r="AF1851" s="254"/>
      <c r="AG1851" s="253"/>
      <c r="AH1851"/>
      <c r="AL1851"/>
    </row>
    <row r="1852" spans="7:38">
      <c r="G1852"/>
      <c r="J1852"/>
      <c r="Q1852"/>
      <c r="R1852"/>
      <c r="U1852"/>
      <c r="V1852"/>
      <c r="W1852"/>
      <c r="X1852"/>
      <c r="Y1852"/>
      <c r="Z1852"/>
      <c r="AA1852"/>
      <c r="AB1852"/>
      <c r="AC1852"/>
      <c r="AD1852"/>
      <c r="AE1852"/>
      <c r="AF1852" s="254"/>
      <c r="AG1852" s="253"/>
      <c r="AH1852"/>
      <c r="AL1852"/>
    </row>
    <row r="1853" spans="7:38">
      <c r="G1853"/>
      <c r="J1853"/>
      <c r="Q1853"/>
      <c r="R1853"/>
      <c r="U1853"/>
      <c r="V1853"/>
      <c r="W1853"/>
      <c r="X1853"/>
      <c r="Y1853"/>
      <c r="Z1853"/>
      <c r="AA1853"/>
      <c r="AB1853"/>
      <c r="AC1853"/>
      <c r="AD1853"/>
      <c r="AE1853"/>
      <c r="AF1853" s="254"/>
      <c r="AG1853" s="253"/>
      <c r="AH1853"/>
      <c r="AL1853"/>
    </row>
    <row r="1854" spans="7:38">
      <c r="G1854"/>
      <c r="J1854"/>
      <c r="Q1854"/>
      <c r="R1854"/>
      <c r="U1854"/>
      <c r="V1854"/>
      <c r="W1854"/>
      <c r="X1854"/>
      <c r="Y1854"/>
      <c r="Z1854"/>
      <c r="AA1854"/>
      <c r="AB1854"/>
      <c r="AC1854"/>
      <c r="AD1854"/>
      <c r="AE1854"/>
      <c r="AF1854" s="254"/>
      <c r="AG1854" s="253"/>
      <c r="AH1854"/>
      <c r="AL1854"/>
    </row>
    <row r="1855" spans="7:38">
      <c r="G1855"/>
      <c r="J1855"/>
      <c r="Q1855"/>
      <c r="R1855"/>
      <c r="U1855"/>
      <c r="V1855"/>
      <c r="W1855"/>
      <c r="X1855"/>
      <c r="Y1855"/>
      <c r="Z1855"/>
      <c r="AA1855"/>
      <c r="AB1855"/>
      <c r="AC1855"/>
      <c r="AD1855"/>
      <c r="AE1855"/>
      <c r="AF1855" s="254"/>
      <c r="AG1855" s="253"/>
      <c r="AH1855"/>
      <c r="AL1855"/>
    </row>
    <row r="1856" spans="7:38">
      <c r="G1856"/>
      <c r="J1856"/>
      <c r="Q1856"/>
      <c r="R1856"/>
      <c r="U1856"/>
      <c r="V1856"/>
      <c r="W1856"/>
      <c r="X1856"/>
      <c r="Y1856"/>
      <c r="Z1856"/>
      <c r="AA1856"/>
      <c r="AB1856"/>
      <c r="AC1856"/>
      <c r="AD1856"/>
      <c r="AE1856"/>
      <c r="AF1856" s="254"/>
      <c r="AG1856" s="253"/>
      <c r="AH1856"/>
      <c r="AL1856"/>
    </row>
    <row r="1857" spans="7:38">
      <c r="G1857"/>
      <c r="J1857"/>
      <c r="Q1857"/>
      <c r="R1857"/>
      <c r="U1857"/>
      <c r="V1857"/>
      <c r="W1857"/>
      <c r="X1857"/>
      <c r="Y1857"/>
      <c r="Z1857"/>
      <c r="AA1857"/>
      <c r="AB1857"/>
      <c r="AC1857"/>
      <c r="AD1857"/>
      <c r="AE1857"/>
      <c r="AF1857" s="254"/>
      <c r="AG1857" s="253"/>
      <c r="AH1857"/>
      <c r="AL1857"/>
    </row>
    <row r="1858" spans="7:38">
      <c r="G1858"/>
      <c r="J1858"/>
      <c r="Q1858"/>
      <c r="R1858"/>
      <c r="U1858"/>
      <c r="V1858"/>
      <c r="W1858"/>
      <c r="X1858"/>
      <c r="Y1858"/>
      <c r="Z1858"/>
      <c r="AA1858"/>
      <c r="AB1858"/>
      <c r="AC1858"/>
      <c r="AD1858"/>
      <c r="AE1858"/>
      <c r="AF1858" s="254"/>
      <c r="AG1858" s="253"/>
      <c r="AH1858"/>
      <c r="AL1858"/>
    </row>
    <row r="1859" spans="7:38">
      <c r="G1859"/>
      <c r="J1859"/>
      <c r="Q1859"/>
      <c r="R1859"/>
      <c r="U1859"/>
      <c r="V1859"/>
      <c r="W1859"/>
      <c r="X1859"/>
      <c r="Y1859"/>
      <c r="Z1859"/>
      <c r="AA1859"/>
      <c r="AB1859"/>
      <c r="AC1859"/>
      <c r="AD1859"/>
      <c r="AE1859"/>
      <c r="AF1859" s="254"/>
      <c r="AG1859" s="253"/>
      <c r="AH1859"/>
      <c r="AL1859"/>
    </row>
    <row r="1860" spans="7:38">
      <c r="G1860"/>
      <c r="J1860"/>
      <c r="Q1860"/>
      <c r="R1860"/>
      <c r="U1860"/>
      <c r="V1860"/>
      <c r="W1860"/>
      <c r="X1860"/>
      <c r="Y1860"/>
      <c r="Z1860"/>
      <c r="AA1860"/>
      <c r="AB1860"/>
      <c r="AC1860"/>
      <c r="AD1860"/>
      <c r="AE1860"/>
      <c r="AF1860" s="254"/>
      <c r="AG1860" s="253"/>
      <c r="AH1860"/>
      <c r="AL1860"/>
    </row>
    <row r="1861" spans="7:38">
      <c r="G1861"/>
      <c r="J1861"/>
      <c r="Q1861"/>
      <c r="R1861"/>
      <c r="U1861"/>
      <c r="V1861"/>
      <c r="W1861"/>
      <c r="X1861"/>
      <c r="Y1861"/>
      <c r="Z1861"/>
      <c r="AA1861"/>
      <c r="AB1861"/>
      <c r="AC1861"/>
      <c r="AD1861"/>
      <c r="AE1861"/>
      <c r="AF1861" s="254"/>
      <c r="AG1861" s="253"/>
      <c r="AH1861"/>
      <c r="AL1861"/>
    </row>
    <row r="1862" spans="7:38">
      <c r="G1862"/>
      <c r="J1862"/>
      <c r="Q1862"/>
      <c r="R1862"/>
      <c r="U1862"/>
      <c r="V1862"/>
      <c r="W1862"/>
      <c r="X1862"/>
      <c r="Y1862"/>
      <c r="Z1862"/>
      <c r="AA1862"/>
      <c r="AB1862"/>
      <c r="AC1862"/>
      <c r="AD1862"/>
      <c r="AE1862"/>
      <c r="AF1862" s="254"/>
      <c r="AG1862" s="253"/>
      <c r="AH1862"/>
      <c r="AL1862"/>
    </row>
    <row r="1863" spans="7:38">
      <c r="G1863"/>
      <c r="J1863"/>
      <c r="Q1863"/>
      <c r="R1863"/>
      <c r="U1863"/>
      <c r="V1863"/>
      <c r="W1863"/>
      <c r="X1863"/>
      <c r="Y1863"/>
      <c r="Z1863"/>
      <c r="AA1863"/>
      <c r="AB1863"/>
      <c r="AC1863"/>
      <c r="AD1863"/>
      <c r="AE1863"/>
      <c r="AF1863" s="254"/>
      <c r="AG1863" s="253"/>
      <c r="AH1863"/>
      <c r="AL1863"/>
    </row>
    <row r="1864" spans="7:38">
      <c r="G1864"/>
      <c r="J1864"/>
      <c r="Q1864"/>
      <c r="R1864"/>
      <c r="U1864"/>
      <c r="V1864"/>
      <c r="W1864"/>
      <c r="X1864"/>
      <c r="Y1864"/>
      <c r="Z1864"/>
      <c r="AA1864"/>
      <c r="AB1864"/>
      <c r="AC1864"/>
      <c r="AD1864"/>
      <c r="AE1864"/>
      <c r="AF1864" s="254"/>
      <c r="AG1864" s="253"/>
      <c r="AH1864"/>
      <c r="AL1864"/>
    </row>
    <row r="1865" spans="7:38">
      <c r="G1865"/>
      <c r="J1865"/>
      <c r="Q1865"/>
      <c r="R1865"/>
      <c r="U1865"/>
      <c r="V1865"/>
      <c r="W1865"/>
      <c r="X1865"/>
      <c r="Y1865"/>
      <c r="Z1865"/>
      <c r="AA1865"/>
      <c r="AB1865"/>
      <c r="AC1865"/>
      <c r="AD1865"/>
      <c r="AE1865"/>
      <c r="AF1865" s="254"/>
      <c r="AG1865" s="253"/>
      <c r="AH1865"/>
      <c r="AL1865"/>
    </row>
    <row r="1866" spans="7:38">
      <c r="G1866"/>
      <c r="J1866"/>
      <c r="Q1866"/>
      <c r="R1866"/>
      <c r="U1866"/>
      <c r="V1866"/>
      <c r="W1866"/>
      <c r="X1866"/>
      <c r="Y1866"/>
      <c r="Z1866"/>
      <c r="AA1866"/>
      <c r="AB1866"/>
      <c r="AC1866"/>
      <c r="AD1866"/>
      <c r="AE1866"/>
      <c r="AF1866" s="254"/>
      <c r="AG1866" s="253"/>
      <c r="AH1866"/>
      <c r="AL1866"/>
    </row>
    <row r="1867" spans="7:38">
      <c r="G1867"/>
      <c r="J1867"/>
      <c r="Q1867"/>
      <c r="R1867"/>
      <c r="U1867"/>
      <c r="V1867"/>
      <c r="W1867"/>
      <c r="X1867"/>
      <c r="Y1867"/>
      <c r="Z1867"/>
      <c r="AA1867"/>
      <c r="AB1867"/>
      <c r="AC1867"/>
      <c r="AD1867"/>
      <c r="AE1867"/>
      <c r="AF1867" s="254"/>
      <c r="AG1867" s="253"/>
      <c r="AH1867"/>
      <c r="AL1867"/>
    </row>
    <row r="1868" spans="7:38">
      <c r="G1868"/>
      <c r="J1868"/>
      <c r="Q1868"/>
      <c r="R1868"/>
      <c r="U1868"/>
      <c r="V1868"/>
      <c r="W1868"/>
      <c r="X1868"/>
      <c r="Y1868"/>
      <c r="Z1868"/>
      <c r="AA1868"/>
      <c r="AB1868"/>
      <c r="AC1868"/>
      <c r="AD1868"/>
      <c r="AE1868"/>
      <c r="AF1868" s="254"/>
      <c r="AG1868" s="253"/>
      <c r="AH1868"/>
      <c r="AL1868"/>
    </row>
    <row r="1869" spans="7:38">
      <c r="G1869"/>
      <c r="J1869"/>
      <c r="Q1869"/>
      <c r="R1869"/>
      <c r="U1869"/>
      <c r="V1869"/>
      <c r="W1869"/>
      <c r="X1869"/>
      <c r="Y1869"/>
      <c r="Z1869"/>
      <c r="AA1869"/>
      <c r="AB1869"/>
      <c r="AC1869"/>
      <c r="AD1869"/>
      <c r="AE1869"/>
      <c r="AF1869" s="254"/>
      <c r="AG1869" s="253"/>
      <c r="AH1869"/>
      <c r="AL1869"/>
    </row>
    <row r="1870" spans="7:38">
      <c r="G1870"/>
      <c r="J1870"/>
      <c r="Q1870"/>
      <c r="R1870"/>
      <c r="U1870"/>
      <c r="V1870"/>
      <c r="W1870"/>
      <c r="X1870"/>
      <c r="Y1870"/>
      <c r="Z1870"/>
      <c r="AA1870"/>
      <c r="AB1870"/>
      <c r="AC1870"/>
      <c r="AD1870"/>
      <c r="AE1870"/>
      <c r="AF1870" s="254"/>
      <c r="AG1870" s="253"/>
      <c r="AH1870"/>
      <c r="AL1870"/>
    </row>
    <row r="1871" spans="7:38">
      <c r="G1871"/>
      <c r="J1871"/>
      <c r="Q1871"/>
      <c r="R1871"/>
      <c r="U1871"/>
      <c r="V1871"/>
      <c r="W1871"/>
      <c r="X1871"/>
      <c r="Y1871"/>
      <c r="Z1871"/>
      <c r="AA1871"/>
      <c r="AB1871"/>
      <c r="AC1871"/>
      <c r="AD1871"/>
      <c r="AE1871"/>
      <c r="AF1871" s="254"/>
      <c r="AG1871" s="253"/>
      <c r="AH1871"/>
      <c r="AL1871"/>
    </row>
    <row r="1872" spans="7:38">
      <c r="G1872"/>
      <c r="J1872"/>
      <c r="Q1872"/>
      <c r="R1872"/>
      <c r="U1872"/>
      <c r="V1872"/>
      <c r="W1872"/>
      <c r="X1872"/>
      <c r="Y1872"/>
      <c r="Z1872"/>
      <c r="AA1872"/>
      <c r="AB1872"/>
      <c r="AC1872"/>
      <c r="AD1872"/>
      <c r="AE1872"/>
      <c r="AF1872" s="254"/>
      <c r="AG1872" s="253"/>
      <c r="AH1872"/>
      <c r="AL1872"/>
    </row>
    <row r="1873" spans="7:38">
      <c r="G1873"/>
      <c r="J1873"/>
      <c r="Q1873"/>
      <c r="R1873"/>
      <c r="U1873"/>
      <c r="V1873"/>
      <c r="W1873"/>
      <c r="X1873"/>
      <c r="Y1873"/>
      <c r="Z1873"/>
      <c r="AA1873"/>
      <c r="AB1873"/>
      <c r="AC1873"/>
      <c r="AD1873"/>
      <c r="AE1873"/>
      <c r="AF1873" s="254"/>
      <c r="AG1873" s="253"/>
      <c r="AH1873"/>
      <c r="AL1873"/>
    </row>
    <row r="1874" spans="7:38">
      <c r="G1874"/>
      <c r="J1874"/>
      <c r="Q1874"/>
      <c r="R1874"/>
      <c r="U1874"/>
      <c r="V1874"/>
      <c r="W1874"/>
      <c r="X1874"/>
      <c r="Y1874"/>
      <c r="Z1874"/>
      <c r="AA1874"/>
      <c r="AB1874"/>
      <c r="AC1874"/>
      <c r="AD1874"/>
      <c r="AE1874"/>
      <c r="AF1874" s="254"/>
      <c r="AG1874" s="253"/>
      <c r="AH1874"/>
      <c r="AL1874"/>
    </row>
    <row r="1875" spans="7:38">
      <c r="G1875"/>
      <c r="J1875"/>
      <c r="Q1875"/>
      <c r="R1875"/>
      <c r="U1875"/>
      <c r="V1875"/>
      <c r="W1875"/>
      <c r="X1875"/>
      <c r="Y1875"/>
      <c r="Z1875"/>
      <c r="AA1875"/>
      <c r="AB1875"/>
      <c r="AC1875"/>
      <c r="AD1875"/>
      <c r="AE1875"/>
      <c r="AF1875" s="254"/>
      <c r="AG1875" s="253"/>
      <c r="AH1875"/>
      <c r="AL1875"/>
    </row>
    <row r="1876" spans="7:38">
      <c r="G1876"/>
      <c r="J1876"/>
      <c r="Q1876"/>
      <c r="R1876"/>
      <c r="U1876"/>
      <c r="V1876"/>
      <c r="W1876"/>
      <c r="X1876"/>
      <c r="Y1876"/>
      <c r="Z1876"/>
      <c r="AA1876"/>
      <c r="AB1876"/>
      <c r="AC1876"/>
      <c r="AD1876"/>
      <c r="AE1876"/>
      <c r="AF1876" s="254"/>
      <c r="AG1876" s="253"/>
      <c r="AH1876"/>
      <c r="AL1876"/>
    </row>
    <row r="1877" spans="7:38">
      <c r="G1877"/>
      <c r="J1877"/>
      <c r="Q1877"/>
      <c r="R1877"/>
      <c r="U1877"/>
      <c r="V1877"/>
      <c r="W1877"/>
      <c r="X1877"/>
      <c r="Y1877"/>
      <c r="Z1877"/>
      <c r="AA1877"/>
      <c r="AB1877"/>
      <c r="AC1877"/>
      <c r="AD1877"/>
      <c r="AE1877"/>
      <c r="AF1877" s="254"/>
      <c r="AG1877" s="253"/>
      <c r="AH1877"/>
      <c r="AL1877"/>
    </row>
    <row r="1878" spans="7:38">
      <c r="G1878"/>
      <c r="J1878"/>
      <c r="Q1878"/>
      <c r="R1878"/>
      <c r="U1878"/>
      <c r="V1878"/>
      <c r="W1878"/>
      <c r="X1878"/>
      <c r="Y1878"/>
      <c r="Z1878"/>
      <c r="AA1878"/>
      <c r="AB1878"/>
      <c r="AC1878"/>
      <c r="AD1878"/>
      <c r="AE1878"/>
      <c r="AF1878" s="254"/>
      <c r="AG1878" s="253"/>
      <c r="AH1878"/>
      <c r="AL1878"/>
    </row>
    <row r="1879" spans="7:38">
      <c r="G1879"/>
      <c r="J1879"/>
      <c r="Q1879"/>
      <c r="R1879"/>
      <c r="U1879"/>
      <c r="V1879"/>
      <c r="W1879"/>
      <c r="X1879"/>
      <c r="Y1879"/>
      <c r="Z1879"/>
      <c r="AA1879"/>
      <c r="AB1879"/>
      <c r="AC1879"/>
      <c r="AD1879"/>
      <c r="AE1879"/>
      <c r="AF1879" s="254"/>
      <c r="AG1879" s="253"/>
      <c r="AH1879"/>
      <c r="AL1879"/>
    </row>
    <row r="1880" spans="7:38">
      <c r="G1880"/>
      <c r="J1880"/>
      <c r="Q1880"/>
      <c r="R1880"/>
      <c r="U1880"/>
      <c r="V1880"/>
      <c r="W1880"/>
      <c r="X1880"/>
      <c r="Y1880"/>
      <c r="Z1880"/>
      <c r="AA1880"/>
      <c r="AB1880"/>
      <c r="AC1880"/>
      <c r="AD1880"/>
      <c r="AE1880"/>
      <c r="AF1880" s="254"/>
      <c r="AG1880" s="253"/>
      <c r="AH1880"/>
      <c r="AL1880"/>
    </row>
    <row r="1881" spans="7:38">
      <c r="G1881"/>
      <c r="J1881"/>
      <c r="Q1881"/>
      <c r="R1881"/>
      <c r="U1881"/>
      <c r="V1881"/>
      <c r="W1881"/>
      <c r="X1881"/>
      <c r="Y1881"/>
      <c r="Z1881"/>
      <c r="AA1881"/>
      <c r="AB1881"/>
      <c r="AC1881"/>
      <c r="AD1881"/>
      <c r="AE1881"/>
      <c r="AF1881" s="254"/>
      <c r="AG1881" s="253"/>
      <c r="AH1881"/>
      <c r="AL1881"/>
    </row>
    <row r="1882" spans="7:38">
      <c r="G1882"/>
      <c r="J1882"/>
      <c r="Q1882"/>
      <c r="R1882"/>
      <c r="U1882"/>
      <c r="V1882"/>
      <c r="W1882"/>
      <c r="X1882"/>
      <c r="Y1882"/>
      <c r="Z1882"/>
      <c r="AA1882"/>
      <c r="AB1882"/>
      <c r="AC1882"/>
      <c r="AD1882"/>
      <c r="AE1882"/>
      <c r="AF1882" s="254"/>
      <c r="AG1882" s="253"/>
      <c r="AH1882"/>
      <c r="AL1882"/>
    </row>
    <row r="1883" spans="7:38">
      <c r="G1883"/>
      <c r="J1883"/>
      <c r="Q1883"/>
      <c r="R1883"/>
      <c r="U1883"/>
      <c r="V1883"/>
      <c r="W1883"/>
      <c r="X1883"/>
      <c r="Y1883"/>
      <c r="Z1883"/>
      <c r="AA1883"/>
      <c r="AB1883"/>
      <c r="AC1883"/>
      <c r="AD1883"/>
      <c r="AE1883"/>
      <c r="AF1883" s="254"/>
      <c r="AG1883" s="253"/>
      <c r="AH1883"/>
      <c r="AL1883"/>
    </row>
    <row r="1884" spans="7:38">
      <c r="G1884"/>
      <c r="J1884"/>
      <c r="Q1884"/>
      <c r="R1884"/>
      <c r="U1884"/>
      <c r="V1884"/>
      <c r="W1884"/>
      <c r="X1884"/>
      <c r="Y1884"/>
      <c r="Z1884"/>
      <c r="AA1884"/>
      <c r="AB1884"/>
      <c r="AC1884"/>
      <c r="AD1884"/>
      <c r="AE1884"/>
      <c r="AF1884" s="254"/>
      <c r="AG1884" s="253"/>
      <c r="AH1884"/>
      <c r="AL1884"/>
    </row>
    <row r="1885" spans="7:38">
      <c r="G1885"/>
      <c r="J1885"/>
      <c r="Q1885"/>
      <c r="R1885"/>
      <c r="U1885"/>
      <c r="V1885"/>
      <c r="W1885"/>
      <c r="X1885"/>
      <c r="Y1885"/>
      <c r="Z1885"/>
      <c r="AA1885"/>
      <c r="AB1885"/>
      <c r="AC1885"/>
      <c r="AD1885"/>
      <c r="AE1885"/>
      <c r="AF1885" s="254"/>
      <c r="AG1885" s="253"/>
      <c r="AH1885"/>
      <c r="AL1885"/>
    </row>
    <row r="1886" spans="7:38">
      <c r="G1886"/>
      <c r="J1886"/>
      <c r="Q1886"/>
      <c r="R1886"/>
      <c r="U1886"/>
      <c r="V1886"/>
      <c r="W1886"/>
      <c r="X1886"/>
      <c r="Y1886"/>
      <c r="Z1886"/>
      <c r="AA1886"/>
      <c r="AB1886"/>
      <c r="AC1886"/>
      <c r="AD1886"/>
      <c r="AE1886"/>
      <c r="AF1886" s="254"/>
      <c r="AG1886" s="253"/>
      <c r="AH1886"/>
      <c r="AL1886"/>
    </row>
    <row r="1887" spans="7:38">
      <c r="G1887"/>
      <c r="J1887"/>
      <c r="Q1887"/>
      <c r="R1887"/>
      <c r="U1887"/>
      <c r="V1887"/>
      <c r="W1887"/>
      <c r="X1887"/>
      <c r="Y1887"/>
      <c r="Z1887"/>
      <c r="AA1887"/>
      <c r="AB1887"/>
      <c r="AC1887"/>
      <c r="AD1887"/>
      <c r="AE1887"/>
      <c r="AF1887" s="254"/>
      <c r="AG1887" s="253"/>
      <c r="AH1887"/>
      <c r="AL1887"/>
    </row>
    <row r="1888" spans="7:38">
      <c r="G1888"/>
      <c r="J1888"/>
      <c r="Q1888"/>
      <c r="R1888"/>
      <c r="U1888"/>
      <c r="V1888"/>
      <c r="W1888"/>
      <c r="X1888"/>
      <c r="Y1888"/>
      <c r="Z1888"/>
      <c r="AA1888"/>
      <c r="AB1888"/>
      <c r="AC1888"/>
      <c r="AD1888"/>
      <c r="AE1888"/>
      <c r="AF1888" s="254"/>
      <c r="AG1888" s="253"/>
      <c r="AH1888"/>
      <c r="AL1888"/>
    </row>
    <row r="1889" spans="7:38">
      <c r="G1889"/>
      <c r="J1889"/>
      <c r="Q1889"/>
      <c r="R1889"/>
      <c r="U1889"/>
      <c r="V1889"/>
      <c r="W1889"/>
      <c r="X1889"/>
      <c r="Y1889"/>
      <c r="Z1889"/>
      <c r="AA1889"/>
      <c r="AB1889"/>
      <c r="AC1889"/>
      <c r="AD1889"/>
      <c r="AE1889"/>
      <c r="AF1889" s="254"/>
      <c r="AG1889" s="253"/>
      <c r="AH1889"/>
      <c r="AL1889"/>
    </row>
    <row r="1890" spans="7:38">
      <c r="G1890"/>
      <c r="J1890"/>
      <c r="Q1890"/>
      <c r="R1890"/>
      <c r="U1890"/>
      <c r="V1890"/>
      <c r="W1890"/>
      <c r="X1890"/>
      <c r="Y1890"/>
      <c r="Z1890"/>
      <c r="AA1890"/>
      <c r="AB1890"/>
      <c r="AC1890"/>
      <c r="AD1890"/>
      <c r="AE1890"/>
      <c r="AF1890" s="254"/>
      <c r="AG1890" s="253"/>
      <c r="AH1890"/>
      <c r="AL1890"/>
    </row>
    <row r="1891" spans="7:38">
      <c r="G1891"/>
      <c r="J1891"/>
      <c r="Q1891"/>
      <c r="R1891"/>
      <c r="U1891"/>
      <c r="V1891"/>
      <c r="W1891"/>
      <c r="X1891"/>
      <c r="Y1891"/>
      <c r="Z1891"/>
      <c r="AA1891"/>
      <c r="AB1891"/>
      <c r="AC1891"/>
      <c r="AD1891"/>
      <c r="AE1891"/>
      <c r="AF1891" s="254"/>
      <c r="AG1891" s="253"/>
      <c r="AH1891"/>
      <c r="AL1891"/>
    </row>
    <row r="1892" spans="7:38">
      <c r="G1892"/>
      <c r="J1892"/>
      <c r="Q1892"/>
      <c r="R1892"/>
      <c r="U1892"/>
      <c r="V1892"/>
      <c r="W1892"/>
      <c r="X1892"/>
      <c r="Y1892"/>
      <c r="Z1892"/>
      <c r="AA1892"/>
      <c r="AB1892"/>
      <c r="AC1892"/>
      <c r="AD1892"/>
      <c r="AE1892"/>
      <c r="AF1892" s="254"/>
      <c r="AG1892" s="253"/>
      <c r="AH1892"/>
      <c r="AL1892"/>
    </row>
    <row r="1893" spans="7:38">
      <c r="G1893"/>
      <c r="J1893"/>
      <c r="Q1893"/>
      <c r="R1893"/>
      <c r="U1893"/>
      <c r="V1893"/>
      <c r="W1893"/>
      <c r="X1893"/>
      <c r="Y1893"/>
      <c r="Z1893"/>
      <c r="AA1893"/>
      <c r="AB1893"/>
      <c r="AC1893"/>
      <c r="AD1893"/>
      <c r="AE1893"/>
      <c r="AF1893" s="254"/>
      <c r="AG1893" s="253"/>
      <c r="AH1893"/>
      <c r="AL1893"/>
    </row>
    <row r="1894" spans="7:38">
      <c r="G1894"/>
      <c r="J1894"/>
      <c r="Q1894"/>
      <c r="R1894"/>
      <c r="U1894"/>
      <c r="V1894"/>
      <c r="W1894"/>
      <c r="X1894"/>
      <c r="Y1894"/>
      <c r="Z1894"/>
      <c r="AA1894"/>
      <c r="AB1894"/>
      <c r="AC1894"/>
      <c r="AD1894"/>
      <c r="AE1894"/>
      <c r="AF1894" s="254"/>
      <c r="AG1894" s="253"/>
      <c r="AH1894"/>
      <c r="AL1894"/>
    </row>
    <row r="1895" spans="7:38">
      <c r="G1895"/>
      <c r="J1895"/>
      <c r="Q1895"/>
      <c r="R1895"/>
      <c r="U1895"/>
      <c r="V1895"/>
      <c r="W1895"/>
      <c r="X1895"/>
      <c r="Y1895"/>
      <c r="Z1895"/>
      <c r="AA1895"/>
      <c r="AB1895"/>
      <c r="AC1895"/>
      <c r="AD1895"/>
      <c r="AE1895"/>
      <c r="AF1895" s="254"/>
      <c r="AG1895" s="253"/>
      <c r="AH1895"/>
      <c r="AL1895"/>
    </row>
    <row r="1896" spans="7:38">
      <c r="G1896"/>
      <c r="J1896"/>
      <c r="Q1896"/>
      <c r="R1896"/>
      <c r="U1896"/>
      <c r="V1896"/>
      <c r="W1896"/>
      <c r="X1896"/>
      <c r="Y1896"/>
      <c r="Z1896"/>
      <c r="AA1896"/>
      <c r="AB1896"/>
      <c r="AC1896"/>
      <c r="AD1896"/>
      <c r="AE1896"/>
      <c r="AF1896" s="254"/>
      <c r="AG1896" s="253"/>
      <c r="AH1896"/>
      <c r="AL1896"/>
    </row>
    <row r="1897" spans="7:38">
      <c r="G1897"/>
      <c r="J1897"/>
      <c r="Q1897"/>
      <c r="R1897"/>
      <c r="U1897"/>
      <c r="V1897"/>
      <c r="W1897"/>
      <c r="X1897"/>
      <c r="Y1897"/>
      <c r="Z1897"/>
      <c r="AA1897"/>
      <c r="AB1897"/>
      <c r="AC1897"/>
      <c r="AD1897"/>
      <c r="AE1897"/>
      <c r="AF1897" s="254"/>
      <c r="AG1897" s="253"/>
      <c r="AH1897"/>
      <c r="AL1897"/>
    </row>
  </sheetData>
  <sheetProtection sort="0" autoFilter="0"/>
  <autoFilter ref="A4:BK620">
    <filterColumn colId="3"/>
    <filterColumn colId="4"/>
    <filterColumn colId="9"/>
    <filterColumn colId="10"/>
    <filterColumn colId="19"/>
    <filterColumn colId="22"/>
    <filterColumn colId="23"/>
    <filterColumn colId="24"/>
    <filterColumn colId="25"/>
    <filterColumn colId="32"/>
  </autoFilter>
  <sortState ref="A438:AI522">
    <sortCondition ref="A438"/>
  </sortState>
  <mergeCells count="2">
    <mergeCell ref="L2:V2"/>
    <mergeCell ref="L3:AI3"/>
  </mergeCells>
  <conditionalFormatting sqref="AD436:AD616 AA5:AA616">
    <cfRule type="cellIs" dxfId="34" priority="138" operator="lessThan">
      <formula>3</formula>
    </cfRule>
    <cfRule type="cellIs" dxfId="33" priority="139" operator="greaterThan">
      <formula>3</formula>
    </cfRule>
    <cfRule type="cellIs" dxfId="32" priority="140" operator="lessThan">
      <formula>3</formula>
    </cfRule>
    <cfRule type="cellIs" dxfId="31" priority="141" operator="greaterThan">
      <formula>3</formula>
    </cfRule>
  </conditionalFormatting>
  <conditionalFormatting sqref="AB5:AD616">
    <cfRule type="containsText" dxfId="30" priority="106" operator="containsText" text="Fort">
      <formula>NOT(ISERROR(SEARCH("Fort",AB5)))</formula>
    </cfRule>
    <cfRule type="containsText" dxfId="29" priority="107" operator="containsText" text="Faible">
      <formula>NOT(ISERROR(SEARCH("Faible",AB5)))</formula>
    </cfRule>
  </conditionalFormatting>
  <conditionalFormatting sqref="AE5:AE616">
    <cfRule type="cellIs" dxfId="28" priority="94" operator="greaterThan">
      <formula>3</formula>
    </cfRule>
    <cfRule type="cellIs" dxfId="27" priority="95" operator="lessThanOrEqual">
      <formula>2</formula>
    </cfRule>
  </conditionalFormatting>
  <conditionalFormatting sqref="U5:U31">
    <cfRule type="cellIs" dxfId="26" priority="5" operator="equal">
      <formula>"C"</formula>
    </cfRule>
    <cfRule type="cellIs" dxfId="25" priority="4" operator="equal">
      <formula>"B"</formula>
    </cfRule>
    <cfRule type="cellIs" dxfId="24" priority="3" operator="equal">
      <formula>"A"</formula>
    </cfRule>
  </conditionalFormatting>
  <conditionalFormatting sqref="P5:P31">
    <cfRule type="cellIs" dxfId="22" priority="2" operator="lessThan">
      <formula>0.03</formula>
    </cfRule>
    <cfRule type="cellIs" dxfId="23" priority="1" operator="greaterThanOrEqual">
      <formula>0.03</formula>
    </cfRule>
  </conditionalFormatting>
  <hyperlinks>
    <hyperlink ref="AI15" r:id="rId1" display="H:\Annee-2014\5_FDNQ 14\FDNQ papiers 14\PQUA14_03_Encart SG.DOC"/>
    <hyperlink ref="AI22" r:id="rId2" display="..\5_FDNQ 14\FDNQ papiers 14\PQUA14_06_Enveloppe 115'225 ref 1233115.DOC"/>
    <hyperlink ref="AI26" r:id="rId3" display="R:\Qualité\04. Processus\Processus 2014\M1-2014\Indicateurs\Synthèse des CI 2014.xls"/>
    <hyperlink ref="AI27" r:id="rId4" display="R:\Qualité\04. Processus\Processus 2014\M1-2014\Indicateurs\Synthèse des CI 2014.xls"/>
    <hyperlink ref="AI42" r:id="rId5" display="H:\Annee-2014\3_Rapports analyses 14\RQUA14_05 Encart LBP Platinum.doc"/>
    <hyperlink ref="AI60" r:id="rId6" display="H:\Annee-2014\3_Rapports analyses 14\RQUA14_09.doc"/>
    <hyperlink ref="AI43" r:id="rId7"/>
    <hyperlink ref="AI61" r:id="rId8"/>
    <hyperlink ref="AI73" r:id="rId9"/>
    <hyperlink ref="AK73" r:id="rId10"/>
    <hyperlink ref="AI68" r:id="rId11"/>
    <hyperlink ref="AI76" r:id="rId12"/>
    <hyperlink ref="AI86" r:id="rId13" display="..\5_FDNQ 14\FDNQ papiers 14\PQUA14_13_Encart Asip Sante 1058225.DOC"/>
    <hyperlink ref="AI87" r:id="rId14" display="..\5_FDNQ 14\FDNQ papiers 14\PQUA14_13_Encart Asip Sante 1058225.DOC"/>
    <hyperlink ref="AI88" r:id="rId15" display="..\3_Rapports analyses 14\RQUA14_10 Encart Prixtel.doc"/>
    <hyperlink ref="AI94" r:id="rId16" display="..\5_FDNQ 14\FDNQ papiers 14\PQUA14_12_Encart LBP 1057831.DOC"/>
    <hyperlink ref="AI97" r:id="rId17"/>
    <hyperlink ref="AI100" r:id="rId18" display="..\5_FDNQ 14\FDNQ papiers 14\PQUA14_14_Enveloppes Asip 1058226.DOC"/>
    <hyperlink ref="AI102" r:id="rId19" display="..\5_FDNQ 14\FDNQ papiers 14\PQUA14_15_Ribbon white 592759-003_1058587.DOC"/>
    <hyperlink ref="AI104" r:id="rId20" display="H:\Annee-2014\5_FDNQ 14\FDNQ papiers 14\PQUA14_16_Fiscode CEPCI 1289014.DOC"/>
    <hyperlink ref="AI106" r:id="rId21" display="H:\Annee-2014\3_Rapports analyses 14\RQUA14_11 Cffret platinium LBP.doc"/>
    <hyperlink ref="AI108" r:id="rId22" display="..\5_FDNQ 14\FDNQ papiers 14\PQUA14_17_Ribbon Black 592759-501_1058582.DOC"/>
    <hyperlink ref="AI113" r:id="rId23" display="..\3_Rapports analyses 14\RQUA14_15 CDN Flyer Carte dual.pdf"/>
    <hyperlink ref="AI118" r:id="rId24" display="..\5_FDNQ 14\FDNQ papiers 14\PQUA14_21_ICS3 1224003.doc"/>
    <hyperlink ref="AI117" r:id="rId25" display="..\5_FDNQ 14\FDNQ papiers 14\PQUA14_20_ICS3 1216684.doc"/>
    <hyperlink ref="AI116" r:id="rId26" display="..\5_FDNQ 14\FDNQ papiers 14\PQUA14_19_ICS3 1169781.DOC"/>
    <hyperlink ref="AI121" r:id="rId27" display="..\5_FDNQ 14\FDNQ Cartes 14\CQUA14-15 CEMBRA Cumulus verte.doc"/>
    <hyperlink ref="AI124" r:id="rId28"/>
    <hyperlink ref="AI125" r:id="rId29"/>
    <hyperlink ref="AI126" r:id="rId30" display="..\5_FDNQ 14\FDNQ papiers 14\PQUA14_22_1233115 Enveloppes 115x225.DOC"/>
    <hyperlink ref="AK121" r:id="rId31" display="C:\Users\ericjobe\Desktop\Capture\CEMBRA\Statistiques.xls"/>
    <hyperlink ref="AI128" r:id="rId32" display="PQUA14-22"/>
    <hyperlink ref="AI141" r:id="rId33" display="..\5_FDNQ 14\FDNQ Cartes 14\CQUA14-17 Groupama.doc"/>
    <hyperlink ref="AI143" r:id="rId34"/>
    <hyperlink ref="AI144" r:id="rId35"/>
    <hyperlink ref="AI170" r:id="rId36"/>
    <hyperlink ref="AI174" r:id="rId37"/>
    <hyperlink ref="AI285" r:id="rId38"/>
    <hyperlink ref="AI283" r:id="rId39"/>
    <hyperlink ref="AI278" r:id="rId40"/>
    <hyperlink ref="AH275" r:id="rId41" display="NOTE 550 Encarts BUT KO 07 05 2015.doc"/>
    <hyperlink ref="AI275" r:id="rId42"/>
    <hyperlink ref="AI246" r:id="rId43" display="..\5_FDNQ 15\FDNQ Cartes 15\CQUA15-05 vfr_LBP Retrait Europeennes Eufiserv 1059937.DOC"/>
    <hyperlink ref="AI233" r:id="rId44" display="H:\z - Archive_Dossiers_Info_annee\Annee-2013\3_Rapports d'analyse 13\RQUA13_21.pdf"/>
    <hyperlink ref="AI224" r:id="rId45" display="NOTE 0225 - carte BNP Aurore - 26 02 2015.doc"/>
    <hyperlink ref="AI202" r:id="rId46" display="PQUA15_02"/>
    <hyperlink ref="AI201" r:id="rId47"/>
    <hyperlink ref="AI195" r:id="rId48"/>
    <hyperlink ref="AI293" r:id="rId49" display="H:\Année-2015\3_Rapports analyses 15\RQUA15_05.doc"/>
    <hyperlink ref="AI300" r:id="rId50"/>
    <hyperlink ref="AI302" r:id="rId51"/>
    <hyperlink ref="AI309" r:id="rId52"/>
    <hyperlink ref="AI313" r:id="rId53"/>
    <hyperlink ref="AI312" r:id="rId54" display="..\5_FDNQ 15\FDNQ papiers 15\PQUA15-07 Encart LBP.DOC"/>
    <hyperlink ref="AI315" r:id="rId55"/>
    <hyperlink ref="AI319" r:id="rId56"/>
    <hyperlink ref="AI323" r:id="rId57"/>
    <hyperlink ref="AI324" r:id="rId58"/>
    <hyperlink ref="AI326" r:id="rId59"/>
    <hyperlink ref="AI329" r:id="rId60" display="..\4_BNCR 15\BNCR Papier 15\01-BNCR FRPP 148-2015 Doc Swisscard.xls"/>
    <hyperlink ref="AI328" r:id="rId61" display="..\4_BNCR 15\BNCR Papier 15\01-BNCR FRPP 147-2015 Doc Swisscard.xls"/>
    <hyperlink ref="AI322" r:id="rId62" display="..\3_Rapports analyses 15\RQUA15_13.pdf"/>
    <hyperlink ref="AK329" r:id="rId63" display="..\3_Rapports analyses 15\RQUA15_14.pdf"/>
    <hyperlink ref="AI333" r:id="rId64" display="..\5_FDNQ 15\FDNQ Cartes 15\CQUA15-10 Natexis réf 1279134 Visa classic Bpop.doc"/>
    <hyperlink ref="AI340" r:id="rId65"/>
    <hyperlink ref="AI342" r:id="rId66"/>
    <hyperlink ref="AI359" r:id="rId67"/>
    <hyperlink ref="AI351" r:id="rId68"/>
    <hyperlink ref="AI354" r:id="rId69"/>
    <hyperlink ref="AI360" r:id="rId70"/>
    <hyperlink ref="AI361" r:id="rId71"/>
    <hyperlink ref="AI364" r:id="rId72"/>
    <hyperlink ref="AI371" r:id="rId73"/>
    <hyperlink ref="AI368" r:id="rId74" display="..\4_BNCR et DEROGATION 15\BNCR Papier 15\BNCR 42812 Scratch code S2P.pdf"/>
    <hyperlink ref="AI380" r:id="rId75"/>
    <hyperlink ref="AI387" r:id="rId76" display="..\2_Note Qualite 15\Note QUA15_28 test1058481 BONG.pdf"/>
    <hyperlink ref="AI388" r:id="rId77" display="..\4_BNCR et DEROGATION 15\BNCR Carte 15\Dérogation carte BOA FRPP 207.pdf"/>
    <hyperlink ref="AI394" r:id="rId78" display="..\3_Rapports analyses 15\RQUA15_32 CEMBRA DHL.pdf"/>
    <hyperlink ref="AI391" r:id="rId79" display="..\4_BNCR et DEROGATION 15\BNCR Carte 15\BNCR 1331676.xls"/>
    <hyperlink ref="AI397" r:id="rId80"/>
    <hyperlink ref="AK417" r:id="rId81"/>
    <hyperlink ref="AI417" r:id="rId82" display="..\5_FDNQ 15\FDNQ Cartes 15\CQUA15-16 LBP 1373298 .doc"/>
    <hyperlink ref="AI551" r:id="rId83" display="..\3_Rapports analyses 16\RQUA16_20.doc"/>
    <hyperlink ref="AI552:AI553" r:id="rId84" display="..\3_Rapports analyses 16\RQUA16_20.doc"/>
    <hyperlink ref="AI564" r:id="rId85" display="H:\Année 2016\3_Rapports analyses 16\RQUA16-22 Incident Carte CEAM.doc"/>
    <hyperlink ref="AI569" r:id="rId86" display="R:\Achats\Achats-Suivi fournisseurs\1_Suivi FDNQ\FDNQ Cartes 2016\CQUA16-13 AMEX 1397297.doc"/>
    <hyperlink ref="AI596" r:id="rId87" display="H:\Année 2016\3_Rapports analyses 16\RQUA16-22 Incident Carte CEAM.doc"/>
  </hyperlinks>
  <printOptions horizontalCentered="1"/>
  <pageMargins left="0.19685039370078741" right="0.19685039370078741" top="0.39370078740157483" bottom="0.59055118110236227" header="0.55118110236220474" footer="0.31496062992125984"/>
  <pageSetup paperSize="8" scale="55" fitToHeight="2" orientation="landscape" r:id="rId88"/>
  <headerFooter alignWithMargins="0">
    <oddFooter>&amp;L&amp;Z&amp;F</oddFooter>
  </headerFooter>
  <drawing r:id="rId89"/>
  <legacyDrawing r:id="rId90"/>
</worksheet>
</file>

<file path=xl/worksheets/sheet2.xml><?xml version="1.0" encoding="utf-8"?>
<worksheet xmlns="http://schemas.openxmlformats.org/spreadsheetml/2006/main" xmlns:r="http://schemas.openxmlformats.org/officeDocument/2006/relationships">
  <dimension ref="A1:I101"/>
  <sheetViews>
    <sheetView workbookViewId="0">
      <selection activeCell="B10" sqref="B10:B16"/>
    </sheetView>
  </sheetViews>
  <sheetFormatPr baseColWidth="10" defaultColWidth="11.42578125" defaultRowHeight="12"/>
  <cols>
    <col min="1" max="1" width="4.42578125" style="12" customWidth="1"/>
    <col min="2" max="2" width="47" style="12" customWidth="1"/>
    <col min="3" max="3" width="7.28515625" style="12" customWidth="1"/>
    <col min="4" max="4" width="6.5703125" style="12" customWidth="1"/>
    <col min="5" max="5" width="36.5703125" style="12" customWidth="1"/>
    <col min="6" max="6" width="7.28515625" style="12" customWidth="1"/>
    <col min="7" max="7" width="4.42578125" style="12" customWidth="1"/>
    <col min="8" max="8" width="42.42578125" style="12" customWidth="1"/>
    <col min="9" max="9" width="5.42578125" style="12" customWidth="1"/>
    <col min="10" max="11" width="11.42578125" style="12"/>
    <col min="12" max="12" width="11.42578125" style="12" customWidth="1"/>
    <col min="13" max="16384" width="11.42578125" style="12"/>
  </cols>
  <sheetData>
    <row r="1" spans="1:9" ht="15.75">
      <c r="A1" s="277" t="s">
        <v>47</v>
      </c>
      <c r="B1" s="277"/>
      <c r="C1" s="277"/>
      <c r="D1" s="277"/>
      <c r="E1" s="277"/>
      <c r="F1" s="277"/>
      <c r="G1" s="277"/>
      <c r="H1" s="277"/>
    </row>
    <row r="6" spans="1:9" ht="18" customHeight="1" thickBot="1">
      <c r="A6" s="23" t="s">
        <v>48</v>
      </c>
      <c r="B6" s="24"/>
      <c r="C6" s="24"/>
      <c r="F6" s="44"/>
    </row>
    <row r="7" spans="1:9" ht="18" customHeight="1">
      <c r="A7" s="45" t="s">
        <v>49</v>
      </c>
      <c r="B7" s="46"/>
      <c r="C7" s="46"/>
      <c r="D7" s="278"/>
      <c r="E7" s="278"/>
      <c r="F7" s="28"/>
      <c r="G7" s="61"/>
      <c r="H7" s="28"/>
      <c r="I7" s="28"/>
    </row>
    <row r="8" spans="1:9" s="25" customFormat="1" ht="18" customHeight="1">
      <c r="A8" s="49" t="s">
        <v>52</v>
      </c>
      <c r="B8" s="50"/>
      <c r="C8" s="56">
        <v>2014</v>
      </c>
      <c r="D8" s="62">
        <v>2015</v>
      </c>
      <c r="E8" s="63"/>
      <c r="F8" s="63"/>
      <c r="G8" s="62"/>
      <c r="H8" s="63"/>
      <c r="I8" s="63"/>
    </row>
    <row r="9" spans="1:9" s="26" customFormat="1">
      <c r="A9" s="51" t="s">
        <v>36</v>
      </c>
      <c r="B9" s="52" t="s">
        <v>55</v>
      </c>
      <c r="C9" s="57">
        <f>COUNTIF('Tableau de Suivi'!$T$5:$T$181,A9)</f>
        <v>4</v>
      </c>
      <c r="D9" s="57">
        <f>COUNTIF('Tableau de Suivi'!$T$182:$T$626,A9)</f>
        <v>7</v>
      </c>
      <c r="E9" s="65"/>
      <c r="F9" s="65"/>
      <c r="G9" s="64"/>
      <c r="H9" s="65"/>
      <c r="I9" s="65"/>
    </row>
    <row r="10" spans="1:9" s="26" customFormat="1">
      <c r="A10" s="51" t="s">
        <v>37</v>
      </c>
      <c r="B10" s="52" t="s">
        <v>58</v>
      </c>
      <c r="C10" s="57">
        <f>COUNTIF('Tableau de Suivi'!$T$5:$T$626,A10)</f>
        <v>4</v>
      </c>
      <c r="D10" s="57">
        <f>COUNTIF('Tableau de Suivi'!$T$182:$T$626,A10)</f>
        <v>3</v>
      </c>
      <c r="E10" s="65"/>
      <c r="F10" s="65"/>
      <c r="G10" s="64"/>
      <c r="H10" s="65"/>
      <c r="I10" s="65"/>
    </row>
    <row r="11" spans="1:9" s="26" customFormat="1">
      <c r="A11" s="51" t="s">
        <v>42</v>
      </c>
      <c r="B11" s="52" t="s">
        <v>61</v>
      </c>
      <c r="C11" s="57">
        <f>COUNTIF('Tableau de Suivi'!$T$5:$T$626,A11)</f>
        <v>1</v>
      </c>
      <c r="D11" s="57">
        <f>COUNTIF('Tableau de Suivi'!$T$182:$T$626,A11)</f>
        <v>0</v>
      </c>
      <c r="E11" s="65"/>
      <c r="F11" s="65"/>
      <c r="G11" s="64"/>
      <c r="H11" s="65"/>
      <c r="I11" s="65"/>
    </row>
    <row r="12" spans="1:9" s="26" customFormat="1">
      <c r="A12" s="51" t="s">
        <v>64</v>
      </c>
      <c r="B12" s="52" t="s">
        <v>65</v>
      </c>
      <c r="C12" s="57">
        <f>COUNTIF('Tableau de Suivi'!$T$5:$T$626,A12)</f>
        <v>4</v>
      </c>
      <c r="D12" s="57">
        <f>COUNTIF('Tableau de Suivi'!$T$182:$T$626,A12)</f>
        <v>4</v>
      </c>
      <c r="E12" s="65"/>
      <c r="F12" s="65"/>
      <c r="G12" s="64"/>
      <c r="H12" s="65"/>
      <c r="I12" s="65"/>
    </row>
    <row r="13" spans="1:9" s="26" customFormat="1">
      <c r="A13" s="51" t="s">
        <v>43</v>
      </c>
      <c r="B13" s="52" t="s">
        <v>1570</v>
      </c>
      <c r="C13" s="57">
        <f>COUNTIF('Tableau de Suivi'!$T$5:$T$626,A13)</f>
        <v>3</v>
      </c>
      <c r="D13" s="57">
        <f>COUNTIF('Tableau de Suivi'!$T$182:$T$626,A13)</f>
        <v>2</v>
      </c>
      <c r="E13" s="65"/>
      <c r="F13" s="65"/>
      <c r="G13" s="64"/>
      <c r="H13" s="65"/>
      <c r="I13" s="65"/>
    </row>
    <row r="14" spans="1:9" s="26" customFormat="1">
      <c r="A14" s="51" t="s">
        <v>70</v>
      </c>
      <c r="B14" s="52" t="s">
        <v>71</v>
      </c>
      <c r="C14" s="57">
        <f>COUNTIF('Tableau de Suivi'!$T$5:$T$626,A14)</f>
        <v>5</v>
      </c>
      <c r="D14" s="57">
        <f>COUNTIF('Tableau de Suivi'!$T$182:$T$626,A14)</f>
        <v>5</v>
      </c>
      <c r="E14" s="65"/>
      <c r="F14" s="65"/>
      <c r="G14" s="64"/>
      <c r="H14" s="65"/>
      <c r="I14" s="65"/>
    </row>
    <row r="15" spans="1:9" s="26" customFormat="1">
      <c r="A15" s="51" t="s">
        <v>33</v>
      </c>
      <c r="B15" s="52" t="s">
        <v>75</v>
      </c>
      <c r="C15" s="57">
        <f>COUNTIF('Tableau de Suivi'!$T$5:$T$626,A15)</f>
        <v>10</v>
      </c>
      <c r="D15" s="57">
        <f>COUNTIF('Tableau de Suivi'!$T$182:$T$626,A15)</f>
        <v>5</v>
      </c>
      <c r="E15" s="65"/>
      <c r="F15" s="65"/>
      <c r="G15" s="64"/>
      <c r="H15" s="65"/>
      <c r="I15" s="65"/>
    </row>
    <row r="16" spans="1:9" s="26" customFormat="1">
      <c r="A16" s="51" t="s">
        <v>38</v>
      </c>
      <c r="B16" s="52" t="s">
        <v>1652</v>
      </c>
      <c r="C16" s="57">
        <f>COUNTIF('Tableau de Suivi'!$T$5:$T$626,A16)</f>
        <v>63</v>
      </c>
      <c r="D16" s="57">
        <f>COUNTIF('Tableau de Suivi'!$T$182:$T$626,A16)</f>
        <v>43</v>
      </c>
      <c r="E16" s="65"/>
      <c r="F16" s="65"/>
      <c r="G16" s="64"/>
      <c r="H16" s="65"/>
      <c r="I16" s="65"/>
    </row>
    <row r="17" spans="1:9" s="26" customFormat="1">
      <c r="A17" s="51" t="s">
        <v>121</v>
      </c>
      <c r="B17" s="52" t="s">
        <v>122</v>
      </c>
      <c r="C17" s="57">
        <f>COUNTIF('Tableau de Suivi'!$T$5:$T$626,A17)</f>
        <v>9</v>
      </c>
      <c r="D17" s="57">
        <f>COUNTIF('Tableau de Suivi'!$T$182:$T$626,A17)</f>
        <v>6</v>
      </c>
      <c r="E17" s="65"/>
      <c r="F17" s="65"/>
      <c r="G17" s="64"/>
      <c r="H17" s="65"/>
      <c r="I17" s="65"/>
    </row>
    <row r="18" spans="1:9" s="26" customFormat="1">
      <c r="A18" s="51" t="s">
        <v>123</v>
      </c>
      <c r="B18" s="52" t="s">
        <v>124</v>
      </c>
      <c r="C18" s="57">
        <f>COUNTIF('Tableau de Suivi'!$T$5:$T$626,A18)</f>
        <v>36</v>
      </c>
      <c r="D18" s="57">
        <f>COUNTIF('Tableau de Suivi'!$T$182:$T$626,A18)</f>
        <v>25</v>
      </c>
      <c r="E18" s="65"/>
      <c r="F18" s="65"/>
      <c r="G18" s="64"/>
      <c r="H18" s="65"/>
      <c r="I18" s="65"/>
    </row>
    <row r="19" spans="1:9" s="26" customFormat="1">
      <c r="A19" s="51" t="s">
        <v>415</v>
      </c>
      <c r="B19" s="52" t="s">
        <v>416</v>
      </c>
      <c r="C19" s="57">
        <f>COUNTIF('Tableau de Suivi'!$T$5:$T$626,A19)</f>
        <v>10</v>
      </c>
      <c r="D19" s="57">
        <f>COUNTIF('Tableau de Suivi'!$T$182:$T$626,A19)</f>
        <v>9</v>
      </c>
      <c r="E19" s="65"/>
      <c r="F19" s="65"/>
      <c r="G19" s="64"/>
      <c r="H19" s="65"/>
      <c r="I19" s="65"/>
    </row>
    <row r="20" spans="1:9" s="26" customFormat="1">
      <c r="A20" s="53"/>
      <c r="B20" s="52"/>
      <c r="C20" s="57">
        <f>COUNTIF('Tableau de Suivi'!$T$5:$T$626,A20)</f>
        <v>0</v>
      </c>
      <c r="D20" s="57">
        <f>COUNTIF('Tableau de Suivi'!$T$182:$T$626,A20)</f>
        <v>0</v>
      </c>
      <c r="E20" s="65"/>
      <c r="F20" s="65"/>
      <c r="G20" s="64"/>
      <c r="H20" s="65"/>
      <c r="I20" s="65"/>
    </row>
    <row r="21" spans="1:9" s="26" customFormat="1" ht="12.75" thickBot="1">
      <c r="A21" s="54"/>
      <c r="B21" s="55"/>
      <c r="C21" s="57">
        <f>COUNTIF('Tableau de Suivi'!$T$5:$T$626,A21)</f>
        <v>0</v>
      </c>
      <c r="D21" s="57">
        <f>COUNTIF('Tableau de Suivi'!$T$182:$T$626,A21)</f>
        <v>0</v>
      </c>
      <c r="E21" s="65"/>
      <c r="F21" s="65"/>
      <c r="G21" s="64"/>
      <c r="H21" s="65"/>
      <c r="I21" s="65"/>
    </row>
    <row r="22" spans="1:9">
      <c r="A22" s="279" t="s">
        <v>50</v>
      </c>
      <c r="B22" s="280"/>
      <c r="C22" s="60"/>
      <c r="D22" s="60"/>
    </row>
    <row r="23" spans="1:9">
      <c r="A23" s="49" t="s">
        <v>53</v>
      </c>
      <c r="B23" s="50"/>
      <c r="C23" s="56"/>
      <c r="D23" s="57">
        <f>COUNTIF('Tableau de Suivi'!$T$182:$T$626,A23)</f>
        <v>0</v>
      </c>
    </row>
    <row r="24" spans="1:9">
      <c r="A24" s="51" t="s">
        <v>29</v>
      </c>
      <c r="B24" s="52" t="s">
        <v>56</v>
      </c>
      <c r="C24" s="57">
        <f>COUNTIF('Tableau de Suivi'!$T$5:$T$232,A24)</f>
        <v>4</v>
      </c>
      <c r="D24" s="57">
        <f>COUNTIF('Tableau de Suivi'!$T$182:$T$626,A24)</f>
        <v>4</v>
      </c>
    </row>
    <row r="25" spans="1:9">
      <c r="A25" s="51" t="s">
        <v>28</v>
      </c>
      <c r="B25" s="52" t="s">
        <v>59</v>
      </c>
      <c r="C25" s="57">
        <f>COUNTIF('Tableau de Suivi'!$T$5:$T$232,A25)</f>
        <v>13</v>
      </c>
      <c r="D25" s="57">
        <f>COUNTIF('Tableau de Suivi'!$T$182:$T$626,A25)</f>
        <v>26</v>
      </c>
    </row>
    <row r="26" spans="1:9">
      <c r="A26" s="51" t="s">
        <v>34</v>
      </c>
      <c r="B26" s="52" t="s">
        <v>1615</v>
      </c>
      <c r="C26" s="57">
        <f>COUNTIF('Tableau de Suivi'!$T$5:$T$232,A26)</f>
        <v>17</v>
      </c>
      <c r="D26" s="57">
        <f>COUNTIF('Tableau de Suivi'!$T$182:$T$626,A26)</f>
        <v>41</v>
      </c>
    </row>
    <row r="27" spans="1:9">
      <c r="A27" s="51" t="s">
        <v>66</v>
      </c>
      <c r="B27" s="52" t="s">
        <v>67</v>
      </c>
      <c r="C27" s="57">
        <f>COUNTIF('Tableau de Suivi'!$T$5:$T$232,A27)</f>
        <v>4</v>
      </c>
      <c r="D27" s="57">
        <f>COUNTIF('Tableau de Suivi'!$T$182:$T$626,A27)</f>
        <v>10</v>
      </c>
    </row>
    <row r="28" spans="1:9">
      <c r="A28" s="51" t="s">
        <v>45</v>
      </c>
      <c r="B28" s="52" t="s">
        <v>68</v>
      </c>
      <c r="C28" s="57">
        <f>COUNTIF('Tableau de Suivi'!$T$5:$T$232,A28)</f>
        <v>0</v>
      </c>
      <c r="D28" s="57">
        <f>COUNTIF('Tableau de Suivi'!$T$182:$T$626,A28)</f>
        <v>9</v>
      </c>
    </row>
    <row r="29" spans="1:9">
      <c r="A29" s="51" t="s">
        <v>72</v>
      </c>
      <c r="B29" s="52" t="s">
        <v>1651</v>
      </c>
      <c r="C29" s="57">
        <f>COUNTIF('Tableau de Suivi'!$T$5:$T$232,A29)</f>
        <v>1</v>
      </c>
      <c r="D29" s="57">
        <f>COUNTIF('Tableau de Suivi'!$T$182:$T$626,A29)</f>
        <v>12</v>
      </c>
    </row>
    <row r="30" spans="1:9">
      <c r="A30" s="51" t="s">
        <v>76</v>
      </c>
      <c r="B30" s="52" t="s">
        <v>77</v>
      </c>
      <c r="C30" s="57">
        <f>COUNTIF('Tableau de Suivi'!$T$5:$T$232,A30)</f>
        <v>0</v>
      </c>
      <c r="D30" s="57">
        <f>COUNTIF('Tableau de Suivi'!$T$182:$T$626,A30)</f>
        <v>2</v>
      </c>
    </row>
    <row r="31" spans="1:9" ht="24">
      <c r="A31" s="51" t="s">
        <v>40</v>
      </c>
      <c r="B31" s="52" t="s">
        <v>80</v>
      </c>
      <c r="C31" s="57">
        <f>COUNTIF('Tableau de Suivi'!$T$5:$T$232,A31)</f>
        <v>2</v>
      </c>
      <c r="D31" s="57">
        <f>COUNTIF('Tableau de Suivi'!$T$182:$T$626,A31)</f>
        <v>1</v>
      </c>
    </row>
    <row r="32" spans="1:9">
      <c r="A32" s="51" t="s">
        <v>76</v>
      </c>
      <c r="B32" s="52" t="s">
        <v>1612</v>
      </c>
      <c r="C32" s="57">
        <f>COUNTIF('Tableau de Suivi'!$T$5:$T$232,A32)</f>
        <v>0</v>
      </c>
      <c r="D32" s="57">
        <f>COUNTIF('Tableau de Suivi'!$T$182:$T$626,A32)</f>
        <v>2</v>
      </c>
    </row>
    <row r="33" spans="1:4">
      <c r="A33" s="51" t="s">
        <v>83</v>
      </c>
      <c r="B33" s="52" t="s">
        <v>1628</v>
      </c>
      <c r="C33" s="57">
        <f>COUNTIF('Tableau de Suivi'!$T$5:$T$232,A33)</f>
        <v>0</v>
      </c>
      <c r="D33" s="57">
        <f>COUNTIF('Tableau de Suivi'!$T$182:$T$626,A33)</f>
        <v>1</v>
      </c>
    </row>
    <row r="34" spans="1:4">
      <c r="A34" s="51" t="s">
        <v>85</v>
      </c>
      <c r="B34" s="52" t="s">
        <v>1653</v>
      </c>
      <c r="C34" s="57">
        <f>COUNTIF('Tableau de Suivi'!$T$5:$T$232,A34)</f>
        <v>0</v>
      </c>
      <c r="D34" s="57">
        <f>COUNTIF('Tableau de Suivi'!$T$182:$T$626,A34)</f>
        <v>1</v>
      </c>
    </row>
    <row r="35" spans="1:4">
      <c r="A35" s="51" t="s">
        <v>87</v>
      </c>
      <c r="B35" s="52"/>
      <c r="C35" s="57">
        <f>COUNTIF('Tableau de Suivi'!$T$5:$T$232,A35)</f>
        <v>0</v>
      </c>
      <c r="D35" s="57">
        <f>COUNTIF('Tableau de Suivi'!$T$182:$T$626,A35)</f>
        <v>0</v>
      </c>
    </row>
    <row r="36" spans="1:4" ht="12.75" thickBot="1">
      <c r="A36" s="58"/>
      <c r="B36" s="55"/>
      <c r="C36" s="57">
        <f>COUNTIF('Tableau de Suivi'!$T$5:$T$232,A36)</f>
        <v>0</v>
      </c>
      <c r="D36" s="57">
        <f>COUNTIF('Tableau de Suivi'!$T$182:$T$626,A36)</f>
        <v>0</v>
      </c>
    </row>
    <row r="37" spans="1:4">
      <c r="A37" s="47" t="s">
        <v>51</v>
      </c>
      <c r="B37" s="48"/>
      <c r="C37" s="59"/>
      <c r="D37" s="59"/>
    </row>
    <row r="38" spans="1:4">
      <c r="A38" s="49" t="s">
        <v>54</v>
      </c>
      <c r="B38" s="50"/>
      <c r="C38" s="56"/>
      <c r="D38" s="57">
        <f>COUNTIF('Tableau de Suivi'!$T$182:$T$626,A38)</f>
        <v>0</v>
      </c>
    </row>
    <row r="39" spans="1:4">
      <c r="A39" s="51" t="s">
        <v>31</v>
      </c>
      <c r="B39" s="52" t="s">
        <v>57</v>
      </c>
      <c r="C39" s="57">
        <f>COUNTIF('Tableau de Suivi'!$T$5:$T$232,A39)</f>
        <v>4</v>
      </c>
      <c r="D39" s="57">
        <f>COUNTIF('Tableau de Suivi'!$T$182:$T$626,A39)</f>
        <v>8</v>
      </c>
    </row>
    <row r="40" spans="1:4">
      <c r="A40" s="51" t="s">
        <v>30</v>
      </c>
      <c r="B40" s="52" t="s">
        <v>60</v>
      </c>
      <c r="C40" s="57">
        <f>COUNTIF('Tableau de Suivi'!$T$5:$T$232,A40)</f>
        <v>8</v>
      </c>
      <c r="D40" s="57">
        <f>COUNTIF('Tableau de Suivi'!$T$182:$T$626,A40)</f>
        <v>13</v>
      </c>
    </row>
    <row r="41" spans="1:4">
      <c r="A41" s="51" t="s">
        <v>41</v>
      </c>
      <c r="B41" s="52" t="s">
        <v>63</v>
      </c>
      <c r="C41" s="57">
        <f>COUNTIF('Tableau de Suivi'!$T$5:$T$232,A41)</f>
        <v>9</v>
      </c>
      <c r="D41" s="57">
        <f>COUNTIF('Tableau de Suivi'!$T$182:$T$626,A41)</f>
        <v>12</v>
      </c>
    </row>
    <row r="42" spans="1:4">
      <c r="A42" s="51" t="s">
        <v>22</v>
      </c>
      <c r="B42" s="52" t="s">
        <v>55</v>
      </c>
      <c r="C42" s="57">
        <f>COUNTIF('Tableau de Suivi'!$T$5:$T$232,A42)</f>
        <v>5</v>
      </c>
      <c r="D42" s="57">
        <f>COUNTIF('Tableau de Suivi'!$T$182:$T$626,A42)</f>
        <v>7</v>
      </c>
    </row>
    <row r="43" spans="1:4">
      <c r="A43" s="51" t="s">
        <v>24</v>
      </c>
      <c r="B43" s="52" t="s">
        <v>69</v>
      </c>
      <c r="C43" s="57">
        <f>COUNTIF('Tableau de Suivi'!$T$5:$T$232,A43)</f>
        <v>1</v>
      </c>
      <c r="D43" s="57">
        <f>COUNTIF('Tableau de Suivi'!$T$182:$T$626,A43)</f>
        <v>4</v>
      </c>
    </row>
    <row r="44" spans="1:4">
      <c r="A44" s="51" t="s">
        <v>35</v>
      </c>
      <c r="B44" s="52" t="s">
        <v>74</v>
      </c>
      <c r="C44" s="57">
        <f>COUNTIF('Tableau de Suivi'!$T$5:$T$232,A44)</f>
        <v>6</v>
      </c>
      <c r="D44" s="57">
        <f>COUNTIF('Tableau de Suivi'!$T$182:$T$626,A44)</f>
        <v>6</v>
      </c>
    </row>
    <row r="45" spans="1:4">
      <c r="A45" s="51" t="s">
        <v>32</v>
      </c>
      <c r="B45" s="52" t="s">
        <v>78</v>
      </c>
      <c r="C45" s="57">
        <f>COUNTIF('Tableau de Suivi'!$T$5:$T$232,A45)</f>
        <v>19</v>
      </c>
      <c r="D45" s="57">
        <f>COUNTIF('Tableau de Suivi'!$T$182:$T$626,A45)</f>
        <v>17</v>
      </c>
    </row>
    <row r="46" spans="1:4">
      <c r="A46" s="51" t="s">
        <v>26</v>
      </c>
      <c r="B46" s="52" t="s">
        <v>81</v>
      </c>
      <c r="C46" s="57">
        <f>COUNTIF('Tableau de Suivi'!$T$5:$T$232,A46)</f>
        <v>29</v>
      </c>
      <c r="D46" s="57">
        <f>COUNTIF('Tableau de Suivi'!$T$182:$T$626,A46)</f>
        <v>61</v>
      </c>
    </row>
    <row r="47" spans="1:4">
      <c r="A47" s="51" t="s">
        <v>25</v>
      </c>
      <c r="B47" s="52" t="s">
        <v>82</v>
      </c>
      <c r="C47" s="57">
        <f>COUNTIF('Tableau de Suivi'!$T$5:$T$232,A47)</f>
        <v>15</v>
      </c>
      <c r="D47" s="57">
        <f>COUNTIF('Tableau de Suivi'!$T$182:$T$626,A47)</f>
        <v>20</v>
      </c>
    </row>
    <row r="48" spans="1:4">
      <c r="A48" s="51" t="s">
        <v>27</v>
      </c>
      <c r="B48" s="52" t="s">
        <v>84</v>
      </c>
      <c r="C48" s="57">
        <f>COUNTIF('Tableau de Suivi'!$T$5:$T$232,A48)</f>
        <v>7</v>
      </c>
      <c r="D48" s="57">
        <f>COUNTIF('Tableau de Suivi'!$T$182:$T$626,A48)</f>
        <v>10</v>
      </c>
    </row>
    <row r="49" spans="1:4">
      <c r="A49" s="51" t="s">
        <v>86</v>
      </c>
      <c r="B49" s="52" t="s">
        <v>161</v>
      </c>
      <c r="C49" s="57">
        <f>COUNTIF('Tableau de Suivi'!$T$5:$T$232,A49)</f>
        <v>11</v>
      </c>
      <c r="D49" s="57">
        <f>COUNTIF('Tableau de Suivi'!$T$182:$T$626,A49)</f>
        <v>23</v>
      </c>
    </row>
    <row r="50" spans="1:4">
      <c r="A50" s="51" t="s">
        <v>88</v>
      </c>
      <c r="B50" s="52" t="s">
        <v>201</v>
      </c>
      <c r="C50" s="57">
        <f>COUNTIF('Tableau de Suivi'!$T$5:$T$232,A50)</f>
        <v>2</v>
      </c>
      <c r="D50" s="57">
        <f>COUNTIF('Tableau de Suivi'!$T$182:$T$626,A50)</f>
        <v>2</v>
      </c>
    </row>
    <row r="51" spans="1:4">
      <c r="A51" s="178" t="s">
        <v>307</v>
      </c>
      <c r="B51" s="179" t="s">
        <v>308</v>
      </c>
      <c r="C51" s="180">
        <f>COUNTIF('Tableau de Suivi'!$T$5:$T$232,A51)</f>
        <v>10</v>
      </c>
      <c r="D51" s="57">
        <f>COUNTIF('Tableau de Suivi'!$T$182:$T$626,A51)</f>
        <v>10</v>
      </c>
    </row>
    <row r="52" spans="1:4" ht="12.75" thickBot="1">
      <c r="A52" s="181" t="s">
        <v>598</v>
      </c>
      <c r="B52" s="182" t="s">
        <v>599</v>
      </c>
      <c r="C52" s="183">
        <f>COUNTIF('Tableau de Suivi'!$T$5:$T$232,A52)</f>
        <v>3</v>
      </c>
      <c r="D52" s="57">
        <f>COUNTIF('Tableau de Suivi'!$T$182:$T$626,A52)</f>
        <v>16</v>
      </c>
    </row>
    <row r="65" spans="1:4">
      <c r="A65" s="31" t="s">
        <v>542</v>
      </c>
      <c r="B65" s="31" t="s">
        <v>543</v>
      </c>
      <c r="C65" s="31" t="s">
        <v>544</v>
      </c>
    </row>
    <row r="66" spans="1:4">
      <c r="A66" s="51" t="s">
        <v>38</v>
      </c>
      <c r="B66" s="52" t="s">
        <v>79</v>
      </c>
      <c r="C66" s="57">
        <f>COUNTIF('Tableau de Suivi'!$T$5:$T$181,A66)</f>
        <v>20</v>
      </c>
      <c r="D66" s="57">
        <f>COUNTIF('Tableau de Suivi'!$T$182:$T$626,B66)</f>
        <v>0</v>
      </c>
    </row>
    <row r="67" spans="1:4">
      <c r="A67" s="51" t="s">
        <v>26</v>
      </c>
      <c r="B67" s="52" t="s">
        <v>81</v>
      </c>
      <c r="C67" s="57">
        <f>COUNTIF('Tableau de Suivi'!$T$5:$T$232,A67)</f>
        <v>29</v>
      </c>
      <c r="D67" s="57">
        <f>COUNTIF('Tableau de Suivi'!$T$182:$T$626,B67)</f>
        <v>0</v>
      </c>
    </row>
    <row r="68" spans="1:4">
      <c r="A68" s="51" t="s">
        <v>32</v>
      </c>
      <c r="B68" s="52" t="s">
        <v>78</v>
      </c>
      <c r="C68" s="57">
        <f>COUNTIF('Tableau de Suivi'!$T$5:$T$232,A68)</f>
        <v>19</v>
      </c>
      <c r="D68" s="57">
        <f>COUNTIF('Tableau de Suivi'!$T$182:$T$626,B68)</f>
        <v>0</v>
      </c>
    </row>
    <row r="69" spans="1:4">
      <c r="A69" s="51" t="s">
        <v>25</v>
      </c>
      <c r="B69" s="52" t="s">
        <v>82</v>
      </c>
      <c r="C69" s="57">
        <f>COUNTIF('Tableau de Suivi'!$T$5:$T$232,A69)</f>
        <v>15</v>
      </c>
      <c r="D69" s="57">
        <f>COUNTIF('Tableau de Suivi'!$T$182:$T$626,B69)</f>
        <v>0</v>
      </c>
    </row>
    <row r="70" spans="1:4">
      <c r="A70" s="51" t="s">
        <v>34</v>
      </c>
      <c r="B70" s="52" t="s">
        <v>62</v>
      </c>
      <c r="C70" s="57">
        <f>COUNTIF('Tableau de Suivi'!$T$5:$T$232,A70)</f>
        <v>17</v>
      </c>
      <c r="D70" s="57">
        <f>COUNTIF('Tableau de Suivi'!$T$182:$T$626,B70)</f>
        <v>0</v>
      </c>
    </row>
    <row r="71" spans="1:4">
      <c r="A71" s="51" t="s">
        <v>123</v>
      </c>
      <c r="B71" s="52" t="s">
        <v>124</v>
      </c>
      <c r="C71" s="57">
        <f>COUNTIF('Tableau de Suivi'!$T$5:$T$626,A71)</f>
        <v>36</v>
      </c>
      <c r="D71" s="57">
        <f>COUNTIF('Tableau de Suivi'!$T$182:$T$626,B71)</f>
        <v>0</v>
      </c>
    </row>
    <row r="72" spans="1:4">
      <c r="A72" s="51" t="s">
        <v>86</v>
      </c>
      <c r="B72" s="52" t="s">
        <v>161</v>
      </c>
      <c r="C72" s="57">
        <f>COUNTIF('Tableau de Suivi'!$T$5:$T$232,A72)</f>
        <v>11</v>
      </c>
      <c r="D72" s="57">
        <f>COUNTIF('Tableau de Suivi'!$T$182:$T$626,B72)</f>
        <v>0</v>
      </c>
    </row>
    <row r="73" spans="1:4">
      <c r="A73" s="51" t="s">
        <v>307</v>
      </c>
      <c r="B73" s="52" t="s">
        <v>308</v>
      </c>
      <c r="C73" s="57">
        <f>COUNTIF('Tableau de Suivi'!$T$5:$T$232,A73)</f>
        <v>10</v>
      </c>
      <c r="D73" s="57">
        <f>COUNTIF('Tableau de Suivi'!$T$182:$T$626,B73)</f>
        <v>0</v>
      </c>
    </row>
    <row r="74" spans="1:4">
      <c r="A74" s="51" t="s">
        <v>28</v>
      </c>
      <c r="B74" s="52" t="s">
        <v>59</v>
      </c>
      <c r="C74" s="57">
        <f>COUNTIF('Tableau de Suivi'!$T$5:$T$232,A74)</f>
        <v>13</v>
      </c>
      <c r="D74" s="57">
        <f>COUNTIF('Tableau de Suivi'!$T$182:$T$626,B74)</f>
        <v>0</v>
      </c>
    </row>
    <row r="75" spans="1:4">
      <c r="A75" s="51" t="s">
        <v>41</v>
      </c>
      <c r="B75" s="52" t="s">
        <v>63</v>
      </c>
      <c r="C75" s="57">
        <f>COUNTIF('Tableau de Suivi'!$T$5:$T$232,A75)</f>
        <v>9</v>
      </c>
      <c r="D75" s="57">
        <f>COUNTIF('Tableau de Suivi'!$T$182:$T$626,B75)</f>
        <v>0</v>
      </c>
    </row>
    <row r="76" spans="1:4">
      <c r="A76" s="51" t="s">
        <v>27</v>
      </c>
      <c r="B76" s="52" t="s">
        <v>84</v>
      </c>
      <c r="C76" s="57">
        <f>COUNTIF('Tableau de Suivi'!$T$5:$T$232,A76)</f>
        <v>7</v>
      </c>
      <c r="D76" s="57">
        <f>COUNTIF('Tableau de Suivi'!$T$182:$T$626,B76)</f>
        <v>0</v>
      </c>
    </row>
    <row r="77" spans="1:4">
      <c r="A77" s="51" t="s">
        <v>30</v>
      </c>
      <c r="B77" s="52" t="s">
        <v>60</v>
      </c>
      <c r="C77" s="57">
        <f>COUNTIF('Tableau de Suivi'!$T$5:$T$232,A77)</f>
        <v>8</v>
      </c>
      <c r="D77" s="57">
        <f>COUNTIF('Tableau de Suivi'!$T$182:$T$626,B77)</f>
        <v>0</v>
      </c>
    </row>
    <row r="78" spans="1:4">
      <c r="A78" s="51" t="s">
        <v>33</v>
      </c>
      <c r="B78" s="52" t="s">
        <v>75</v>
      </c>
      <c r="C78" s="57">
        <f>COUNTIF('Tableau de Suivi'!$T$5:$T$626,A78)</f>
        <v>10</v>
      </c>
      <c r="D78" s="57">
        <f>COUNTIF('Tableau de Suivi'!$T$182:$T$626,B78)</f>
        <v>0</v>
      </c>
    </row>
    <row r="79" spans="1:4">
      <c r="A79" s="51" t="s">
        <v>22</v>
      </c>
      <c r="B79" s="52" t="s">
        <v>55</v>
      </c>
      <c r="C79" s="57">
        <f>COUNTIF('Tableau de Suivi'!$T$5:$T$232,A79)</f>
        <v>5</v>
      </c>
      <c r="D79" s="57">
        <f>COUNTIF('Tableau de Suivi'!$T$182:$T$626,B79)</f>
        <v>0</v>
      </c>
    </row>
    <row r="80" spans="1:4">
      <c r="A80" s="51" t="s">
        <v>36</v>
      </c>
      <c r="B80" s="52" t="s">
        <v>55</v>
      </c>
      <c r="C80" s="57">
        <f>COUNTIF('Tableau de Suivi'!$T$5:$T$626,A80)</f>
        <v>11</v>
      </c>
      <c r="D80" s="57">
        <f>COUNTIF('Tableau de Suivi'!$T$182:$T$626,B80)</f>
        <v>0</v>
      </c>
    </row>
    <row r="81" spans="1:4">
      <c r="A81" s="51" t="s">
        <v>121</v>
      </c>
      <c r="B81" s="52" t="s">
        <v>122</v>
      </c>
      <c r="C81" s="57">
        <f>COUNTIF('Tableau de Suivi'!$T$5:$T$626,A81)</f>
        <v>9</v>
      </c>
      <c r="D81" s="57">
        <f>COUNTIF('Tableau de Suivi'!$T$182:$T$626,B81)</f>
        <v>0</v>
      </c>
    </row>
    <row r="82" spans="1:4">
      <c r="A82" s="51" t="s">
        <v>29</v>
      </c>
      <c r="B82" s="52" t="s">
        <v>56</v>
      </c>
      <c r="C82" s="57">
        <f>COUNTIF('Tableau de Suivi'!$T$5:$T$232,A82)</f>
        <v>4</v>
      </c>
      <c r="D82" s="57">
        <f>COUNTIF('Tableau de Suivi'!$T$182:$T$626,B82)</f>
        <v>0</v>
      </c>
    </row>
    <row r="83" spans="1:4">
      <c r="A83" s="51" t="s">
        <v>37</v>
      </c>
      <c r="B83" s="52" t="s">
        <v>58</v>
      </c>
      <c r="C83" s="57">
        <f>COUNTIF('Tableau de Suivi'!$T$5:$T$626,A83)</f>
        <v>4</v>
      </c>
      <c r="D83" s="57">
        <f>COUNTIF('Tableau de Suivi'!$T$182:$T$626,B83)</f>
        <v>0</v>
      </c>
    </row>
    <row r="84" spans="1:4">
      <c r="A84" s="51" t="s">
        <v>42</v>
      </c>
      <c r="B84" s="52" t="s">
        <v>61</v>
      </c>
      <c r="C84" s="57">
        <f>COUNTIF('Tableau de Suivi'!$T$5:$T$626,A84)</f>
        <v>1</v>
      </c>
      <c r="D84" s="57">
        <f>COUNTIF('Tableau de Suivi'!$T$182:$T$626,B84)</f>
        <v>0</v>
      </c>
    </row>
    <row r="85" spans="1:4">
      <c r="A85" s="51" t="s">
        <v>43</v>
      </c>
      <c r="B85" s="52" t="s">
        <v>371</v>
      </c>
      <c r="C85" s="57">
        <f>COUNTIF('Tableau de Suivi'!$T$5:$T$626,A85)</f>
        <v>3</v>
      </c>
      <c r="D85" s="57">
        <f>COUNTIF('Tableau de Suivi'!$T$182:$T$626,B85)</f>
        <v>0</v>
      </c>
    </row>
    <row r="86" spans="1:4">
      <c r="A86" s="51" t="s">
        <v>415</v>
      </c>
      <c r="B86" s="52" t="s">
        <v>416</v>
      </c>
      <c r="C86" s="57">
        <f>COUNTIF('Tableau de Suivi'!$T$5:$T$626,A86)</f>
        <v>10</v>
      </c>
      <c r="D86" s="57">
        <f>COUNTIF('Tableau de Suivi'!$T$182:$T$626,B86)</f>
        <v>0</v>
      </c>
    </row>
    <row r="87" spans="1:4">
      <c r="A87" s="51" t="s">
        <v>66</v>
      </c>
      <c r="B87" s="52" t="s">
        <v>67</v>
      </c>
      <c r="C87" s="57">
        <f>COUNTIF('Tableau de Suivi'!$T$5:$T$232,A87)</f>
        <v>4</v>
      </c>
      <c r="D87" s="57">
        <f>COUNTIF('Tableau de Suivi'!$T$182:$T$626,B87)</f>
        <v>0</v>
      </c>
    </row>
    <row r="88" spans="1:4">
      <c r="A88" s="51" t="s">
        <v>72</v>
      </c>
      <c r="B88" s="52" t="s">
        <v>73</v>
      </c>
      <c r="C88" s="57">
        <f>COUNTIF('Tableau de Suivi'!$T$5:$T$232,A88)</f>
        <v>1</v>
      </c>
      <c r="D88" s="57">
        <f>COUNTIF('Tableau de Suivi'!$T$182:$T$626,B88)</f>
        <v>0</v>
      </c>
    </row>
    <row r="89" spans="1:4" ht="24">
      <c r="A89" s="51" t="s">
        <v>40</v>
      </c>
      <c r="B89" s="52" t="s">
        <v>80</v>
      </c>
      <c r="C89" s="57">
        <f>COUNTIF('Tableau de Suivi'!$T$5:$T$232,A89)</f>
        <v>2</v>
      </c>
      <c r="D89" s="57">
        <f>COUNTIF('Tableau de Suivi'!$T$182:$T$626,B89)</f>
        <v>0</v>
      </c>
    </row>
    <row r="90" spans="1:4">
      <c r="A90" s="51" t="s">
        <v>31</v>
      </c>
      <c r="B90" s="52" t="s">
        <v>57</v>
      </c>
      <c r="C90" s="57">
        <f>COUNTIF('Tableau de Suivi'!$T$5:$T$232,A90)</f>
        <v>4</v>
      </c>
      <c r="D90" s="57">
        <f>COUNTIF('Tableau de Suivi'!$T$182:$T$626,B90)</f>
        <v>0</v>
      </c>
    </row>
    <row r="91" spans="1:4">
      <c r="A91" s="51" t="s">
        <v>24</v>
      </c>
      <c r="B91" s="52" t="s">
        <v>69</v>
      </c>
      <c r="C91" s="57">
        <f>COUNTIF('Tableau de Suivi'!$T$5:$T$232,A91)</f>
        <v>1</v>
      </c>
      <c r="D91" s="57">
        <f>COUNTIF('Tableau de Suivi'!$T$182:$T$626,B91)</f>
        <v>0</v>
      </c>
    </row>
    <row r="92" spans="1:4">
      <c r="A92" s="51" t="s">
        <v>35</v>
      </c>
      <c r="B92" s="52" t="s">
        <v>74</v>
      </c>
      <c r="C92" s="57">
        <f>COUNTIF('Tableau de Suivi'!$T$5:$T$232,A92)</f>
        <v>6</v>
      </c>
      <c r="D92" s="57">
        <f>COUNTIF('Tableau de Suivi'!$T$182:$T$626,B92)</f>
        <v>0</v>
      </c>
    </row>
    <row r="93" spans="1:4">
      <c r="A93" s="51" t="s">
        <v>88</v>
      </c>
      <c r="B93" s="52" t="s">
        <v>201</v>
      </c>
      <c r="C93" s="57">
        <f>COUNTIF('Tableau de Suivi'!$T$5:$T$232,A93)</f>
        <v>2</v>
      </c>
      <c r="D93" s="57">
        <f>COUNTIF('Tableau de Suivi'!$T$182:$T$626,B93)</f>
        <v>0</v>
      </c>
    </row>
    <row r="94" spans="1:4">
      <c r="A94" s="51" t="s">
        <v>64</v>
      </c>
      <c r="B94" s="52" t="s">
        <v>65</v>
      </c>
      <c r="C94" s="57">
        <f>COUNTIF('Tableau de Suivi'!$T$5:$T$626,A94)</f>
        <v>4</v>
      </c>
      <c r="D94" s="57">
        <f>COUNTIF('Tableau de Suivi'!$T$182:$T$626,B94)</f>
        <v>0</v>
      </c>
    </row>
    <row r="95" spans="1:4">
      <c r="A95" s="51" t="s">
        <v>70</v>
      </c>
      <c r="B95" s="52" t="s">
        <v>71</v>
      </c>
      <c r="C95" s="57">
        <f>COUNTIF('Tableau de Suivi'!$T$5:$T$626,A95)</f>
        <v>5</v>
      </c>
      <c r="D95" s="57">
        <f>COUNTIF('Tableau de Suivi'!$T$182:$T$626,B95)</f>
        <v>0</v>
      </c>
    </row>
    <row r="96" spans="1:4">
      <c r="A96" s="51" t="s">
        <v>45</v>
      </c>
      <c r="B96" s="52" t="s">
        <v>68</v>
      </c>
      <c r="C96" s="57">
        <f>COUNTIF('Tableau de Suivi'!$T$5:$T$232,A96)</f>
        <v>0</v>
      </c>
      <c r="D96" s="57">
        <f>COUNTIF('Tableau de Suivi'!$T$182:$T$626,B96)</f>
        <v>0</v>
      </c>
    </row>
    <row r="97" spans="1:4">
      <c r="A97" s="51" t="s">
        <v>76</v>
      </c>
      <c r="B97" s="52" t="s">
        <v>77</v>
      </c>
      <c r="C97" s="57">
        <f>COUNTIF('Tableau de Suivi'!$T$5:$T$232,A97)</f>
        <v>0</v>
      </c>
      <c r="D97" s="57">
        <f>COUNTIF('Tableau de Suivi'!$T$182:$T$626,B97)</f>
        <v>0</v>
      </c>
    </row>
    <row r="98" spans="1:4">
      <c r="A98" s="51" t="s">
        <v>76</v>
      </c>
      <c r="B98" s="52"/>
      <c r="C98" s="57">
        <f>COUNTIF('Tableau de Suivi'!$T$5:$T$232,A98)</f>
        <v>0</v>
      </c>
      <c r="D98" s="57">
        <f>COUNTIF('Tableau de Suivi'!$T$182:$T$626,B98)</f>
        <v>0</v>
      </c>
    </row>
    <row r="99" spans="1:4">
      <c r="A99" s="51" t="s">
        <v>83</v>
      </c>
      <c r="B99" s="52"/>
      <c r="C99" s="57">
        <f>COUNTIF('Tableau de Suivi'!$T$5:$T$232,A99)</f>
        <v>0</v>
      </c>
      <c r="D99" s="57">
        <f>COUNTIF('Tableau de Suivi'!$T$182:$T$626,B99)</f>
        <v>0</v>
      </c>
    </row>
    <row r="100" spans="1:4">
      <c r="A100" s="51" t="s">
        <v>85</v>
      </c>
      <c r="B100" s="52"/>
      <c r="C100" s="57">
        <f>COUNTIF('Tableau de Suivi'!$T$5:$T$232,A100)</f>
        <v>0</v>
      </c>
      <c r="D100" s="57">
        <f>COUNTIF('Tableau de Suivi'!$T$182:$T$626,B100)</f>
        <v>0</v>
      </c>
    </row>
    <row r="101" spans="1:4" ht="12.75" thickBot="1">
      <c r="A101" s="58" t="s">
        <v>87</v>
      </c>
      <c r="B101" s="55"/>
      <c r="C101" s="57">
        <f>COUNTIF('Tableau de Suivi'!$T$5:$T$232,A101)</f>
        <v>0</v>
      </c>
      <c r="D101" s="57">
        <f>COUNTIF('Tableau de Suivi'!$T$182:$T$626,B101)</f>
        <v>0</v>
      </c>
    </row>
  </sheetData>
  <autoFilter ref="A65:C65"/>
  <mergeCells count="3">
    <mergeCell ref="A1:H1"/>
    <mergeCell ref="D7:E7"/>
    <mergeCell ref="A22:B22"/>
  </mergeCells>
  <pageMargins left="0.39370078740157483" right="0.39370078740157483" top="0.39370078740157483" bottom="0.39370078740157483" header="0.51181102362204722" footer="0.51181102362204722"/>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dimension ref="A1:O65"/>
  <sheetViews>
    <sheetView topLeftCell="A28" workbookViewId="0">
      <selection activeCell="G65" sqref="G65"/>
    </sheetView>
  </sheetViews>
  <sheetFormatPr baseColWidth="10" defaultColWidth="11.42578125" defaultRowHeight="15"/>
  <cols>
    <col min="1" max="1" width="15.5703125" style="118" bestFit="1" customWidth="1"/>
    <col min="2" max="16384" width="11.42578125" style="118"/>
  </cols>
  <sheetData>
    <row r="1" spans="1:15" ht="16.5" thickTop="1" thickBot="1">
      <c r="A1" s="117" t="s">
        <v>1487</v>
      </c>
      <c r="B1" s="281" t="s">
        <v>1488</v>
      </c>
      <c r="C1" s="281"/>
      <c r="D1" s="281"/>
      <c r="E1" s="281"/>
      <c r="F1" s="282" t="s">
        <v>1734</v>
      </c>
      <c r="G1" s="281"/>
      <c r="H1" s="281"/>
    </row>
    <row r="2" spans="1:15" ht="15.75" thickTop="1">
      <c r="A2" s="119"/>
      <c r="B2" s="119" t="s">
        <v>1489</v>
      </c>
      <c r="C2" s="119" t="s">
        <v>1490</v>
      </c>
      <c r="D2" s="119" t="s">
        <v>1491</v>
      </c>
      <c r="E2" s="119" t="s">
        <v>1492</v>
      </c>
      <c r="F2" s="119" t="s">
        <v>1493</v>
      </c>
      <c r="G2" s="119" t="s">
        <v>1494</v>
      </c>
      <c r="H2" s="119" t="s">
        <v>1495</v>
      </c>
      <c r="L2" s="118">
        <v>15</v>
      </c>
      <c r="M2" s="118" t="str">
        <f>IF(AND((L2&gt;=2),(L2&lt;=8)),"A",IF(AND((L2&gt;=9),(L2&lt;=15)),"B",IF(AND((L2&gt;=16),(L2&lt;=20)),"C",IF(AND((L2&gt;=21),(L2&lt;=50)),"D",IF(AND((L2&gt;=51),(L2&lt;=90)),"E",IF(AND((L2&gt;=91),(L2&lt;=150)),"F",IF(AND((L2&gt;=151),(L2&lt;=280)),"G"," ")))))))&amp;IF(AND((L2&gt;=281),(L2&lt;=500)),"H",IF(AND((L2&gt;=501),(L2&lt;=1200)),"J",IF(AND((L2&gt;=1201),(L2&lt;=3200)),"K",IF(AND((L2&gt;=3201),(L2&lt;=10000)),"L",IF(AND((L2&gt;=10001),(L2&lt;=35000)),"M",IF(AND((L2&gt;=3500191),(L2&lt;=150000)),"N",IF(AND((L2&gt;=150001),(L2&lt;=500000)),"P"," ")))))))&amp;IF(AND(L2&gt;=500001),"Q"," ")</f>
        <v xml:space="preserve">B  </v>
      </c>
      <c r="O2" s="118" t="str">
        <f>IF(AND(L2&gt;=500001),"Q"," ")</f>
        <v xml:space="preserve"> </v>
      </c>
    </row>
    <row r="3" spans="1:15">
      <c r="A3" s="120" t="s">
        <v>1496</v>
      </c>
      <c r="B3" s="120" t="s">
        <v>279</v>
      </c>
      <c r="C3" s="120" t="s">
        <v>279</v>
      </c>
      <c r="D3" s="120" t="s">
        <v>279</v>
      </c>
      <c r="E3" s="120" t="s">
        <v>279</v>
      </c>
      <c r="F3" s="120" t="s">
        <v>279</v>
      </c>
      <c r="G3" s="120" t="s">
        <v>279</v>
      </c>
      <c r="H3" s="120" t="s">
        <v>275</v>
      </c>
      <c r="L3" s="118">
        <v>16</v>
      </c>
      <c r="M3" s="118" t="str">
        <f t="shared" ref="M3:M8" si="0">IF(AND((L3&gt;=2),(L3&lt;=8)),"A",IF(AND((L3&gt;=9),(L3&lt;=15)),"B",IF(AND((L3&gt;=16),(L3&lt;=20)),"C",IF(AND((L3&gt;=21),(L3&lt;=50)),"D",IF(AND((L3&gt;=51),(L3&lt;=90)),"E",IF(AND((L3&gt;=91),(L3&lt;=150)),"F",IF(AND((L3&gt;=151),(L3&lt;=280)),"G"," ")))))))&amp;IF(AND((L3&gt;=281),(L3&lt;=500)),"H",IF(AND((L3&gt;=501),(L3&lt;=1200)),"J",IF(AND((L3&gt;=1201),(L3&lt;=3200)),"K",IF(AND((L3&gt;=3201),(L3&lt;=10000)),"L",IF(AND((L3&gt;=10001),(L3&lt;=35000)),"M",IF(AND((L3&gt;=3500191),(L3&lt;=150000)),"N",IF(AND((L3&gt;=150001),(L3&lt;=500000)),"P"," ")))))))&amp;IF(AND(L3&gt;=500001),"Q"," ")</f>
        <v xml:space="preserve">C  </v>
      </c>
      <c r="O3" s="118" t="str">
        <f t="shared" ref="O3:O7" si="1">IF(AND(L3&gt;=500001),"Q"," ")</f>
        <v xml:space="preserve"> </v>
      </c>
    </row>
    <row r="4" spans="1:15">
      <c r="A4" s="120" t="s">
        <v>1497</v>
      </c>
      <c r="B4" s="120" t="s">
        <v>279</v>
      </c>
      <c r="C4" s="120" t="s">
        <v>279</v>
      </c>
      <c r="D4" s="120" t="s">
        <v>279</v>
      </c>
      <c r="E4" s="120" t="s">
        <v>279</v>
      </c>
      <c r="F4" s="120" t="s">
        <v>279</v>
      </c>
      <c r="G4" s="120" t="s">
        <v>275</v>
      </c>
      <c r="H4" s="120" t="s">
        <v>1201</v>
      </c>
      <c r="L4" s="118">
        <v>21</v>
      </c>
      <c r="M4" s="118" t="str">
        <f t="shared" si="0"/>
        <v xml:space="preserve">D  </v>
      </c>
      <c r="O4" s="118" t="str">
        <f t="shared" si="1"/>
        <v xml:space="preserve"> </v>
      </c>
    </row>
    <row r="5" spans="1:15">
      <c r="A5" s="120" t="s">
        <v>1498</v>
      </c>
      <c r="B5" s="120" t="s">
        <v>279</v>
      </c>
      <c r="C5" s="120" t="s">
        <v>279</v>
      </c>
      <c r="D5" s="120" t="s">
        <v>275</v>
      </c>
      <c r="E5" s="120" t="s">
        <v>275</v>
      </c>
      <c r="F5" s="120" t="s">
        <v>275</v>
      </c>
      <c r="G5" s="120" t="s">
        <v>1201</v>
      </c>
      <c r="H5" s="120" t="s">
        <v>946</v>
      </c>
      <c r="L5" s="118">
        <v>15001</v>
      </c>
      <c r="M5" s="118" t="str">
        <f t="shared" si="0"/>
        <v xml:space="preserve"> M </v>
      </c>
      <c r="O5" s="118" t="str">
        <f t="shared" si="1"/>
        <v xml:space="preserve"> </v>
      </c>
    </row>
    <row r="6" spans="1:15">
      <c r="A6" s="120" t="s">
        <v>1499</v>
      </c>
      <c r="B6" s="120" t="s">
        <v>279</v>
      </c>
      <c r="C6" s="120" t="s">
        <v>275</v>
      </c>
      <c r="D6" s="120" t="s">
        <v>275</v>
      </c>
      <c r="E6" s="120" t="s">
        <v>1201</v>
      </c>
      <c r="F6" s="120" t="s">
        <v>1201</v>
      </c>
      <c r="G6" s="120" t="s">
        <v>946</v>
      </c>
      <c r="H6" s="120" t="s">
        <v>594</v>
      </c>
      <c r="L6" s="118">
        <v>500</v>
      </c>
      <c r="M6" s="118" t="str">
        <f t="shared" si="0"/>
        <v xml:space="preserve"> H </v>
      </c>
      <c r="O6" s="118" t="str">
        <f t="shared" si="1"/>
        <v xml:space="preserve"> </v>
      </c>
    </row>
    <row r="7" spans="1:15">
      <c r="A7" s="120" t="s">
        <v>1500</v>
      </c>
      <c r="B7" s="120" t="s">
        <v>275</v>
      </c>
      <c r="C7" s="120" t="s">
        <v>275</v>
      </c>
      <c r="D7" s="120" t="s">
        <v>1201</v>
      </c>
      <c r="E7" s="120" t="s">
        <v>1201</v>
      </c>
      <c r="F7" s="120" t="s">
        <v>1201</v>
      </c>
      <c r="G7" s="120" t="s">
        <v>594</v>
      </c>
      <c r="H7" s="120" t="s">
        <v>1501</v>
      </c>
      <c r="L7" s="118">
        <v>500000</v>
      </c>
      <c r="M7" s="118" t="str">
        <f t="shared" si="0"/>
        <v xml:space="preserve"> P </v>
      </c>
      <c r="O7" s="118" t="str">
        <f t="shared" si="1"/>
        <v xml:space="preserve"> </v>
      </c>
    </row>
    <row r="8" spans="1:15">
      <c r="A8" s="120" t="s">
        <v>1502</v>
      </c>
      <c r="B8" s="120" t="s">
        <v>275</v>
      </c>
      <c r="C8" s="120" t="s">
        <v>275</v>
      </c>
      <c r="D8" s="120" t="s">
        <v>1201</v>
      </c>
      <c r="E8" s="120" t="s">
        <v>946</v>
      </c>
      <c r="F8" s="120" t="s">
        <v>946</v>
      </c>
      <c r="G8" s="120" t="s">
        <v>1501</v>
      </c>
      <c r="H8" s="120" t="s">
        <v>1503</v>
      </c>
      <c r="L8" s="118">
        <v>501000</v>
      </c>
      <c r="M8" s="118" t="str">
        <f t="shared" si="0"/>
        <v xml:space="preserve">  Q</v>
      </c>
    </row>
    <row r="9" spans="1:15">
      <c r="A9" s="120" t="s">
        <v>1504</v>
      </c>
      <c r="B9" s="120" t="s">
        <v>275</v>
      </c>
      <c r="C9" s="120" t="s">
        <v>1201</v>
      </c>
      <c r="D9" s="120" t="s">
        <v>946</v>
      </c>
      <c r="E9" s="121" t="s">
        <v>594</v>
      </c>
      <c r="F9" s="120" t="s">
        <v>594</v>
      </c>
      <c r="G9" s="120" t="s">
        <v>1503</v>
      </c>
      <c r="H9" s="120" t="s">
        <v>936</v>
      </c>
    </row>
    <row r="10" spans="1:15">
      <c r="A10" s="120" t="s">
        <v>1505</v>
      </c>
      <c r="B10" s="120" t="s">
        <v>275</v>
      </c>
      <c r="C10" s="120" t="s">
        <v>1201</v>
      </c>
      <c r="D10" s="120" t="s">
        <v>946</v>
      </c>
      <c r="E10" s="120" t="s">
        <v>594</v>
      </c>
      <c r="F10" s="120" t="s">
        <v>1501</v>
      </c>
      <c r="G10" s="120" t="s">
        <v>936</v>
      </c>
      <c r="H10" s="120" t="s">
        <v>1506</v>
      </c>
    </row>
    <row r="11" spans="1:15">
      <c r="A11" s="120" t="s">
        <v>1507</v>
      </c>
      <c r="B11" s="120" t="s">
        <v>1201</v>
      </c>
      <c r="C11" s="120" t="s">
        <v>1201</v>
      </c>
      <c r="D11" s="121" t="s">
        <v>594</v>
      </c>
      <c r="E11" s="120" t="s">
        <v>1501</v>
      </c>
      <c r="F11" s="120" t="s">
        <v>1503</v>
      </c>
      <c r="G11" s="120" t="s">
        <v>1506</v>
      </c>
      <c r="H11" s="120" t="s">
        <v>1508</v>
      </c>
    </row>
    <row r="12" spans="1:15">
      <c r="A12" s="120" t="s">
        <v>1509</v>
      </c>
      <c r="B12" s="120" t="s">
        <v>1201</v>
      </c>
      <c r="C12" s="120" t="s">
        <v>946</v>
      </c>
      <c r="D12" s="120" t="s">
        <v>594</v>
      </c>
      <c r="E12" s="120" t="s">
        <v>1503</v>
      </c>
      <c r="F12" s="120" t="s">
        <v>936</v>
      </c>
      <c r="G12" s="271" t="s">
        <v>1510</v>
      </c>
      <c r="H12" s="120" t="s">
        <v>1508</v>
      </c>
    </row>
    <row r="13" spans="1:15">
      <c r="A13" s="120" t="s">
        <v>1511</v>
      </c>
      <c r="B13" s="120" t="s">
        <v>1201</v>
      </c>
      <c r="C13" s="120" t="s">
        <v>946</v>
      </c>
      <c r="D13" s="120" t="s">
        <v>1501</v>
      </c>
      <c r="E13" s="120" t="s">
        <v>1503</v>
      </c>
      <c r="F13" s="120" t="s">
        <v>1506</v>
      </c>
      <c r="G13" s="271" t="s">
        <v>1508</v>
      </c>
      <c r="H13" s="120" t="s">
        <v>1512</v>
      </c>
    </row>
    <row r="14" spans="1:15">
      <c r="A14" s="120" t="s">
        <v>1513</v>
      </c>
      <c r="B14" s="120" t="s">
        <v>1201</v>
      </c>
      <c r="C14" s="120" t="s">
        <v>946</v>
      </c>
      <c r="D14" s="120" t="s">
        <v>1501</v>
      </c>
      <c r="E14" s="120" t="s">
        <v>936</v>
      </c>
      <c r="F14" s="120" t="s">
        <v>1510</v>
      </c>
      <c r="G14" s="271" t="s">
        <v>1512</v>
      </c>
      <c r="H14" s="120" t="s">
        <v>1514</v>
      </c>
    </row>
    <row r="15" spans="1:15">
      <c r="A15" s="120" t="s">
        <v>1515</v>
      </c>
      <c r="B15" s="120" t="s">
        <v>946</v>
      </c>
      <c r="C15" s="121" t="s">
        <v>594</v>
      </c>
      <c r="D15" s="120" t="s">
        <v>1503</v>
      </c>
      <c r="E15" s="120" t="s">
        <v>1506</v>
      </c>
      <c r="F15" s="120" t="s">
        <v>1508</v>
      </c>
      <c r="G15" s="271" t="s">
        <v>1514</v>
      </c>
      <c r="H15" s="120" t="s">
        <v>1516</v>
      </c>
    </row>
    <row r="16" spans="1:15">
      <c r="A16" s="120" t="s">
        <v>1517</v>
      </c>
      <c r="B16" s="120" t="s">
        <v>946</v>
      </c>
      <c r="C16" s="120" t="s">
        <v>594</v>
      </c>
      <c r="D16" s="120" t="s">
        <v>1503</v>
      </c>
      <c r="E16" s="120" t="s">
        <v>1506</v>
      </c>
      <c r="F16" s="120" t="s">
        <v>1512</v>
      </c>
      <c r="G16" s="271" t="s">
        <v>1516</v>
      </c>
      <c r="H16" s="120" t="s">
        <v>1518</v>
      </c>
    </row>
    <row r="17" spans="1:14">
      <c r="A17" s="120" t="s">
        <v>1519</v>
      </c>
      <c r="B17" s="120" t="s">
        <v>946</v>
      </c>
      <c r="C17" s="120" t="s">
        <v>594</v>
      </c>
      <c r="D17" s="120" t="s">
        <v>936</v>
      </c>
      <c r="E17" s="120" t="s">
        <v>1510</v>
      </c>
      <c r="F17" s="120" t="s">
        <v>1514</v>
      </c>
      <c r="G17" s="271" t="s">
        <v>1518</v>
      </c>
      <c r="H17" s="120" t="s">
        <v>1520</v>
      </c>
    </row>
    <row r="18" spans="1:14" ht="15.75" thickBot="1"/>
    <row r="19" spans="1:14" ht="16.5" thickTop="1" thickBot="1">
      <c r="A19" s="122" t="s">
        <v>1521</v>
      </c>
      <c r="B19" s="122" t="s">
        <v>275</v>
      </c>
      <c r="C19" s="122" t="s">
        <v>1201</v>
      </c>
      <c r="D19" s="122" t="s">
        <v>946</v>
      </c>
      <c r="E19" s="122" t="s">
        <v>594</v>
      </c>
      <c r="F19" s="122" t="s">
        <v>1501</v>
      </c>
      <c r="G19" s="122" t="s">
        <v>1503</v>
      </c>
      <c r="H19" s="122" t="s">
        <v>936</v>
      </c>
      <c r="I19" s="122" t="s">
        <v>1506</v>
      </c>
    </row>
    <row r="20" spans="1:14" ht="46.5" thickTop="1" thickBot="1">
      <c r="A20" s="123" t="s">
        <v>1442</v>
      </c>
      <c r="B20" s="124">
        <v>3</v>
      </c>
      <c r="C20" s="125">
        <v>5</v>
      </c>
      <c r="D20" s="125">
        <v>8</v>
      </c>
      <c r="E20" s="125">
        <v>13</v>
      </c>
      <c r="F20" s="125">
        <v>20</v>
      </c>
      <c r="G20" s="125">
        <v>32</v>
      </c>
      <c r="H20" s="125">
        <v>50</v>
      </c>
      <c r="I20" s="125">
        <v>80</v>
      </c>
    </row>
    <row r="21" spans="1:14" ht="16.5" thickTop="1" thickBot="1">
      <c r="A21" s="126" t="s">
        <v>1521</v>
      </c>
      <c r="B21" s="127" t="s">
        <v>1506</v>
      </c>
      <c r="C21" s="128" t="s">
        <v>1510</v>
      </c>
      <c r="D21" s="129" t="s">
        <v>1508</v>
      </c>
      <c r="E21" s="129" t="s">
        <v>1512</v>
      </c>
      <c r="F21" s="129" t="s">
        <v>1514</v>
      </c>
      <c r="G21" s="129" t="s">
        <v>1516</v>
      </c>
      <c r="H21" s="129" t="s">
        <v>1518</v>
      </c>
      <c r="I21" s="129" t="s">
        <v>1520</v>
      </c>
    </row>
    <row r="22" spans="1:14" ht="46.5" thickTop="1" thickBot="1">
      <c r="A22" s="130" t="s">
        <v>1442</v>
      </c>
      <c r="B22" s="131">
        <v>50</v>
      </c>
      <c r="C22" s="132">
        <v>125</v>
      </c>
      <c r="D22" s="119">
        <v>200</v>
      </c>
      <c r="E22" s="119">
        <v>315</v>
      </c>
      <c r="F22" s="119">
        <v>500</v>
      </c>
      <c r="G22" s="119">
        <v>800</v>
      </c>
      <c r="H22" s="119">
        <v>1250</v>
      </c>
      <c r="I22" s="119">
        <v>2000</v>
      </c>
      <c r="L22" s="133"/>
      <c r="N22" s="196" t="s">
        <v>1114</v>
      </c>
    </row>
    <row r="23" spans="1:14" ht="15.75" thickTop="1"/>
    <row r="24" spans="1:14" ht="15.75" thickBot="1"/>
    <row r="25" spans="1:14" ht="30.75" customHeight="1" thickBot="1">
      <c r="A25" s="283" t="s">
        <v>1522</v>
      </c>
      <c r="B25" s="285" t="s">
        <v>1523</v>
      </c>
      <c r="C25" s="287" t="s">
        <v>1524</v>
      </c>
      <c r="D25" s="288"/>
      <c r="E25" s="288"/>
      <c r="F25" s="288"/>
      <c r="G25" s="288"/>
      <c r="H25" s="289"/>
    </row>
    <row r="26" spans="1:14" ht="15.75" customHeight="1" thickBot="1">
      <c r="A26" s="284"/>
      <c r="B26" s="286"/>
      <c r="C26" s="290" t="s">
        <v>1525</v>
      </c>
      <c r="D26" s="290"/>
      <c r="E26" s="291"/>
      <c r="F26" s="292" t="s">
        <v>1526</v>
      </c>
      <c r="G26" s="292"/>
      <c r="H26" s="293"/>
    </row>
    <row r="27" spans="1:14">
      <c r="A27" s="134"/>
      <c r="B27" s="135" t="s">
        <v>1527</v>
      </c>
      <c r="C27" s="136" t="s">
        <v>1528</v>
      </c>
      <c r="D27" s="137" t="s">
        <v>1529</v>
      </c>
      <c r="E27" s="138" t="s">
        <v>1530</v>
      </c>
      <c r="F27" s="139" t="s">
        <v>1528</v>
      </c>
      <c r="G27" s="140" t="s">
        <v>1531</v>
      </c>
      <c r="H27" s="141" t="s">
        <v>1530</v>
      </c>
    </row>
    <row r="28" spans="1:14">
      <c r="A28" s="142" t="s">
        <v>594</v>
      </c>
      <c r="B28" s="143">
        <v>13</v>
      </c>
      <c r="C28" s="144">
        <v>8</v>
      </c>
      <c r="D28" s="145">
        <v>8</v>
      </c>
      <c r="E28" s="146">
        <f>C28+D28</f>
        <v>16</v>
      </c>
      <c r="F28" s="144">
        <v>3</v>
      </c>
      <c r="G28" s="145">
        <v>3</v>
      </c>
      <c r="H28" s="120">
        <f>F28+G28</f>
        <v>6</v>
      </c>
    </row>
    <row r="29" spans="1:14">
      <c r="A29" s="142" t="s">
        <v>1501</v>
      </c>
      <c r="B29" s="143">
        <v>20</v>
      </c>
      <c r="C29" s="144">
        <v>13</v>
      </c>
      <c r="D29" s="145">
        <v>13</v>
      </c>
      <c r="E29" s="146">
        <f t="shared" ref="E29:E37" si="2">C29+D29</f>
        <v>26</v>
      </c>
      <c r="F29" s="144">
        <v>5</v>
      </c>
      <c r="G29" s="145">
        <v>5</v>
      </c>
      <c r="H29" s="120">
        <f t="shared" ref="H29:H37" si="3">F29+G29</f>
        <v>10</v>
      </c>
    </row>
    <row r="30" spans="1:14">
      <c r="A30" s="142" t="s">
        <v>1503</v>
      </c>
      <c r="B30" s="143">
        <v>32</v>
      </c>
      <c r="C30" s="144">
        <v>20</v>
      </c>
      <c r="D30" s="145">
        <v>20</v>
      </c>
      <c r="E30" s="146">
        <f t="shared" si="2"/>
        <v>40</v>
      </c>
      <c r="F30" s="144">
        <v>8</v>
      </c>
      <c r="G30" s="145">
        <v>8</v>
      </c>
      <c r="H30" s="120">
        <f t="shared" si="3"/>
        <v>16</v>
      </c>
    </row>
    <row r="31" spans="1:14">
      <c r="A31" s="142" t="s">
        <v>936</v>
      </c>
      <c r="B31" s="143">
        <v>50</v>
      </c>
      <c r="C31" s="144">
        <v>32</v>
      </c>
      <c r="D31" s="145">
        <v>32</v>
      </c>
      <c r="E31" s="146">
        <f t="shared" si="2"/>
        <v>64</v>
      </c>
      <c r="F31" s="144">
        <v>13</v>
      </c>
      <c r="G31" s="145">
        <v>13</v>
      </c>
      <c r="H31" s="120">
        <f t="shared" si="3"/>
        <v>26</v>
      </c>
    </row>
    <row r="32" spans="1:14">
      <c r="A32" s="142" t="s">
        <v>1506</v>
      </c>
      <c r="B32" s="143">
        <v>80</v>
      </c>
      <c r="C32" s="144">
        <v>50</v>
      </c>
      <c r="D32" s="145">
        <v>50</v>
      </c>
      <c r="E32" s="146">
        <f t="shared" si="2"/>
        <v>100</v>
      </c>
      <c r="F32" s="144">
        <v>20</v>
      </c>
      <c r="G32" s="145">
        <v>20</v>
      </c>
      <c r="H32" s="120">
        <f t="shared" si="3"/>
        <v>40</v>
      </c>
    </row>
    <row r="33" spans="1:14">
      <c r="A33" s="142" t="s">
        <v>1510</v>
      </c>
      <c r="B33" s="143">
        <v>125</v>
      </c>
      <c r="C33" s="144">
        <v>80</v>
      </c>
      <c r="D33" s="145">
        <v>80</v>
      </c>
      <c r="E33" s="146">
        <f t="shared" si="2"/>
        <v>160</v>
      </c>
      <c r="F33" s="144">
        <v>32</v>
      </c>
      <c r="G33" s="145">
        <v>32</v>
      </c>
      <c r="H33" s="120">
        <f t="shared" si="3"/>
        <v>64</v>
      </c>
    </row>
    <row r="34" spans="1:14">
      <c r="A34" s="142" t="s">
        <v>1532</v>
      </c>
      <c r="B34" s="143">
        <v>200</v>
      </c>
      <c r="C34" s="144">
        <v>125</v>
      </c>
      <c r="D34" s="145">
        <v>125</v>
      </c>
      <c r="E34" s="146">
        <f t="shared" si="2"/>
        <v>250</v>
      </c>
      <c r="F34" s="144">
        <v>50</v>
      </c>
      <c r="G34" s="145">
        <v>50</v>
      </c>
      <c r="H34" s="120">
        <f t="shared" si="3"/>
        <v>100</v>
      </c>
    </row>
    <row r="35" spans="1:14">
      <c r="A35" s="142" t="s">
        <v>1512</v>
      </c>
      <c r="B35" s="143">
        <v>315</v>
      </c>
      <c r="C35" s="144">
        <v>200</v>
      </c>
      <c r="D35" s="145">
        <v>200</v>
      </c>
      <c r="E35" s="146">
        <f t="shared" si="2"/>
        <v>400</v>
      </c>
      <c r="F35" s="144">
        <v>80</v>
      </c>
      <c r="G35" s="145">
        <v>80</v>
      </c>
      <c r="H35" s="120">
        <f t="shared" si="3"/>
        <v>160</v>
      </c>
    </row>
    <row r="36" spans="1:14">
      <c r="A36" s="147" t="s">
        <v>1514</v>
      </c>
      <c r="B36" s="148">
        <v>500</v>
      </c>
      <c r="C36" s="149">
        <v>315</v>
      </c>
      <c r="D36" s="150">
        <v>315</v>
      </c>
      <c r="E36" s="146">
        <f t="shared" si="2"/>
        <v>630</v>
      </c>
      <c r="F36" s="144">
        <v>125</v>
      </c>
      <c r="G36" s="145">
        <v>125</v>
      </c>
      <c r="H36" s="120">
        <f t="shared" si="3"/>
        <v>250</v>
      </c>
    </row>
    <row r="37" spans="1:14">
      <c r="A37" s="142" t="s">
        <v>1516</v>
      </c>
      <c r="B37" s="143">
        <v>800</v>
      </c>
      <c r="C37" s="144">
        <v>500</v>
      </c>
      <c r="D37" s="145">
        <v>500</v>
      </c>
      <c r="E37" s="146">
        <f t="shared" si="2"/>
        <v>1000</v>
      </c>
      <c r="F37" s="144">
        <v>200</v>
      </c>
      <c r="G37" s="145">
        <v>200</v>
      </c>
      <c r="H37" s="120">
        <f t="shared" si="3"/>
        <v>400</v>
      </c>
    </row>
    <row r="39" spans="1:14" ht="15.75" thickBot="1"/>
    <row r="40" spans="1:14" ht="31.5" thickTop="1" thickBot="1">
      <c r="A40" s="151" t="s">
        <v>1522</v>
      </c>
      <c r="B40" s="122" t="s">
        <v>1527</v>
      </c>
      <c r="C40" s="152" t="s">
        <v>1533</v>
      </c>
      <c r="D40" s="152" t="s">
        <v>1534</v>
      </c>
      <c r="E40" s="152" t="s">
        <v>1535</v>
      </c>
      <c r="F40" s="152" t="s">
        <v>1536</v>
      </c>
      <c r="G40" s="153" t="s">
        <v>1537</v>
      </c>
      <c r="H40" s="152" t="s">
        <v>1538</v>
      </c>
      <c r="I40" s="152" t="s">
        <v>1539</v>
      </c>
      <c r="J40" s="152" t="s">
        <v>1540</v>
      </c>
      <c r="K40" s="152" t="s">
        <v>1541</v>
      </c>
      <c r="L40" s="152" t="s">
        <v>1542</v>
      </c>
      <c r="M40" s="152" t="s">
        <v>1543</v>
      </c>
      <c r="N40" s="152" t="s">
        <v>1544</v>
      </c>
    </row>
    <row r="41" spans="1:14" ht="15.75" thickTop="1">
      <c r="A41" s="154" t="s">
        <v>594</v>
      </c>
      <c r="B41" s="155">
        <v>13</v>
      </c>
      <c r="C41" s="267">
        <v>1</v>
      </c>
      <c r="D41" s="155">
        <v>4</v>
      </c>
      <c r="E41" s="155">
        <v>6.5</v>
      </c>
      <c r="F41" s="155">
        <v>10</v>
      </c>
      <c r="G41" s="155"/>
      <c r="H41" s="155"/>
      <c r="I41" s="155" t="s">
        <v>1545</v>
      </c>
      <c r="J41" s="155"/>
      <c r="K41" s="155" t="s">
        <v>1545</v>
      </c>
      <c r="L41" s="155"/>
      <c r="M41" s="155" t="s">
        <v>1545</v>
      </c>
      <c r="N41" s="155"/>
    </row>
    <row r="42" spans="1:14">
      <c r="A42" s="142" t="s">
        <v>1501</v>
      </c>
      <c r="B42" s="143">
        <v>20</v>
      </c>
      <c r="C42" s="143">
        <v>0.65</v>
      </c>
      <c r="D42" s="263">
        <v>2.5</v>
      </c>
      <c r="E42" s="143">
        <v>5</v>
      </c>
      <c r="F42" s="143">
        <v>6.5</v>
      </c>
      <c r="G42" s="143">
        <v>10</v>
      </c>
      <c r="H42" s="143"/>
      <c r="I42" s="143" t="s">
        <v>1546</v>
      </c>
      <c r="J42" s="143"/>
      <c r="K42" s="143" t="s">
        <v>1546</v>
      </c>
      <c r="L42" s="143"/>
      <c r="M42" s="143" t="s">
        <v>1546</v>
      </c>
      <c r="N42" s="143"/>
    </row>
    <row r="43" spans="1:14">
      <c r="A43" s="142" t="s">
        <v>1503</v>
      </c>
      <c r="B43" s="143">
        <v>32</v>
      </c>
      <c r="C43" s="143">
        <v>0.4</v>
      </c>
      <c r="D43" s="143">
        <v>1.5</v>
      </c>
      <c r="E43" s="263">
        <v>2.5</v>
      </c>
      <c r="F43" s="143">
        <v>4</v>
      </c>
      <c r="G43" s="143">
        <v>6.5</v>
      </c>
      <c r="H43" s="143">
        <v>10</v>
      </c>
      <c r="I43" s="143"/>
      <c r="J43" s="143"/>
      <c r="K43" s="143"/>
      <c r="L43" s="143"/>
      <c r="M43" s="143"/>
      <c r="N43" s="143"/>
    </row>
    <row r="44" spans="1:14">
      <c r="A44" s="142" t="s">
        <v>936</v>
      </c>
      <c r="B44" s="143">
        <v>50</v>
      </c>
      <c r="C44" s="143">
        <v>0.25</v>
      </c>
      <c r="D44" s="266">
        <v>1</v>
      </c>
      <c r="E44" s="143">
        <v>1.5</v>
      </c>
      <c r="F44" s="263">
        <v>2.5</v>
      </c>
      <c r="G44" s="143">
        <v>4</v>
      </c>
      <c r="H44" s="143">
        <v>6.5</v>
      </c>
      <c r="I44" s="143"/>
      <c r="J44" s="143"/>
      <c r="K44" s="143"/>
      <c r="L44" s="143"/>
      <c r="M44" s="143"/>
      <c r="N44" s="143"/>
    </row>
    <row r="45" spans="1:14">
      <c r="A45" s="142" t="s">
        <v>1506</v>
      </c>
      <c r="B45" s="143">
        <v>80</v>
      </c>
      <c r="C45" s="143">
        <v>0.15</v>
      </c>
      <c r="D45" s="143">
        <v>0.65</v>
      </c>
      <c r="E45" s="266">
        <v>1</v>
      </c>
      <c r="F45" s="143">
        <v>1.5</v>
      </c>
      <c r="G45" s="263">
        <v>2.5</v>
      </c>
      <c r="H45" s="143">
        <v>4</v>
      </c>
      <c r="I45" s="143"/>
      <c r="J45" s="143">
        <v>6.5</v>
      </c>
      <c r="K45" s="143"/>
      <c r="L45" s="143">
        <v>10</v>
      </c>
      <c r="M45" s="143"/>
      <c r="N45" s="143"/>
    </row>
    <row r="46" spans="1:14">
      <c r="A46" s="147" t="s">
        <v>1510</v>
      </c>
      <c r="B46" s="148">
        <v>125</v>
      </c>
      <c r="C46" s="143">
        <v>0.1</v>
      </c>
      <c r="D46" s="143">
        <v>0.4</v>
      </c>
      <c r="E46" s="143">
        <v>0.65</v>
      </c>
      <c r="F46" s="266">
        <v>1</v>
      </c>
      <c r="G46" s="148">
        <v>1.5</v>
      </c>
      <c r="H46" s="263">
        <v>2.5</v>
      </c>
      <c r="I46" s="143"/>
      <c r="J46" s="143">
        <v>4</v>
      </c>
      <c r="K46" s="143"/>
      <c r="L46" s="143">
        <v>6.5</v>
      </c>
      <c r="M46" s="143"/>
      <c r="N46" s="143">
        <v>10</v>
      </c>
    </row>
    <row r="47" spans="1:14">
      <c r="A47" s="142" t="s">
        <v>1532</v>
      </c>
      <c r="B47" s="143">
        <v>200</v>
      </c>
      <c r="C47" s="143">
        <v>65</v>
      </c>
      <c r="D47" s="143">
        <v>0.25</v>
      </c>
      <c r="E47" s="143">
        <v>0.4</v>
      </c>
      <c r="F47" s="143">
        <v>0.65</v>
      </c>
      <c r="G47" s="266">
        <v>1</v>
      </c>
      <c r="H47" s="143">
        <v>1.5</v>
      </c>
      <c r="I47" s="143"/>
      <c r="J47" s="263">
        <v>2.5</v>
      </c>
      <c r="K47" s="143"/>
      <c r="L47" s="143">
        <v>4</v>
      </c>
      <c r="M47" s="143"/>
      <c r="N47" s="143">
        <v>6.5</v>
      </c>
    </row>
    <row r="48" spans="1:14">
      <c r="A48" s="142" t="s">
        <v>1512</v>
      </c>
      <c r="B48" s="143">
        <v>315</v>
      </c>
      <c r="C48" s="143">
        <v>0.04</v>
      </c>
      <c r="D48" s="143">
        <v>0.15</v>
      </c>
      <c r="E48" s="143">
        <v>0.25</v>
      </c>
      <c r="F48" s="143">
        <v>0.4</v>
      </c>
      <c r="G48" s="143">
        <v>0.65</v>
      </c>
      <c r="H48" s="266">
        <v>1</v>
      </c>
      <c r="I48" s="143"/>
      <c r="J48" s="143">
        <v>1.5</v>
      </c>
      <c r="K48" s="143"/>
      <c r="L48" s="263">
        <v>2.5</v>
      </c>
      <c r="M48" s="143"/>
      <c r="N48" s="143">
        <v>4</v>
      </c>
    </row>
    <row r="49" spans="1:14">
      <c r="A49" s="142" t="s">
        <v>1514</v>
      </c>
      <c r="B49" s="143">
        <v>500</v>
      </c>
      <c r="C49" s="143">
        <v>2.5000000000000001E-2</v>
      </c>
      <c r="D49" s="143">
        <v>0.1</v>
      </c>
      <c r="E49" s="143">
        <v>0.15</v>
      </c>
      <c r="F49" s="143">
        <v>0.25</v>
      </c>
      <c r="G49" s="143">
        <v>0.4</v>
      </c>
      <c r="H49" s="143">
        <v>0.65</v>
      </c>
      <c r="I49" s="143"/>
      <c r="J49" s="266">
        <v>1</v>
      </c>
      <c r="K49" s="143"/>
      <c r="L49" s="143">
        <v>1.5</v>
      </c>
      <c r="M49" s="143"/>
      <c r="N49" s="263">
        <v>2.5</v>
      </c>
    </row>
    <row r="50" spans="1:14" ht="15.75" thickBot="1">
      <c r="A50" s="142" t="s">
        <v>1516</v>
      </c>
      <c r="B50" s="156">
        <v>800</v>
      </c>
      <c r="C50" s="156">
        <v>1.4999999999999999E-2</v>
      </c>
      <c r="D50" s="156">
        <v>6.5000000000000002E-2</v>
      </c>
      <c r="E50" s="156">
        <v>0.1</v>
      </c>
      <c r="F50" s="156">
        <v>0.15</v>
      </c>
      <c r="G50" s="156">
        <v>0.25</v>
      </c>
      <c r="H50" s="156">
        <v>0.4</v>
      </c>
      <c r="I50" s="156"/>
      <c r="J50" s="156">
        <v>0.65</v>
      </c>
      <c r="K50" s="156"/>
      <c r="L50" s="268">
        <v>1</v>
      </c>
      <c r="M50" s="156"/>
      <c r="N50" s="156">
        <v>1.5</v>
      </c>
    </row>
    <row r="51" spans="1:14" ht="15.75" thickTop="1"/>
    <row r="52" spans="1:14">
      <c r="A52" s="264"/>
      <c r="B52" s="264"/>
      <c r="C52" s="264"/>
      <c r="D52" s="264"/>
      <c r="E52" s="264"/>
      <c r="F52" s="264"/>
    </row>
    <row r="53" spans="1:14">
      <c r="A53" s="264"/>
      <c r="B53" s="264"/>
      <c r="C53" s="265" t="s">
        <v>1742</v>
      </c>
      <c r="E53" s="264"/>
      <c r="F53" s="264"/>
    </row>
    <row r="54" spans="1:14">
      <c r="A54" s="264"/>
      <c r="B54" s="269"/>
      <c r="C54" s="269"/>
      <c r="E54" s="264"/>
      <c r="F54" s="264"/>
    </row>
    <row r="55" spans="1:14">
      <c r="A55" s="264"/>
      <c r="B55" s="269"/>
      <c r="C55" s="269"/>
      <c r="E55" s="264"/>
      <c r="F55" s="264"/>
    </row>
    <row r="56" spans="1:14">
      <c r="A56" s="264"/>
      <c r="B56" s="269" t="s">
        <v>594</v>
      </c>
      <c r="C56" s="269">
        <v>2</v>
      </c>
      <c r="D56" s="143">
        <v>13</v>
      </c>
      <c r="E56" s="264"/>
      <c r="F56" s="294" t="s">
        <v>1743</v>
      </c>
    </row>
    <row r="57" spans="1:14">
      <c r="A57" s="264"/>
      <c r="B57" s="269" t="s">
        <v>1501</v>
      </c>
      <c r="C57" s="270">
        <v>2</v>
      </c>
      <c r="D57" s="143">
        <v>20</v>
      </c>
      <c r="E57" s="264"/>
      <c r="F57" s="294" t="s">
        <v>1744</v>
      </c>
    </row>
    <row r="58" spans="1:14">
      <c r="A58" s="264"/>
      <c r="B58" s="269" t="s">
        <v>1503</v>
      </c>
      <c r="C58" s="270">
        <v>3</v>
      </c>
      <c r="D58" s="143">
        <v>32</v>
      </c>
      <c r="E58" s="264"/>
      <c r="F58" s="294" t="s">
        <v>1745</v>
      </c>
    </row>
    <row r="59" spans="1:14">
      <c r="A59" s="264"/>
      <c r="B59" s="269" t="s">
        <v>936</v>
      </c>
      <c r="C59" s="270">
        <v>4</v>
      </c>
      <c r="D59" s="143">
        <v>50</v>
      </c>
      <c r="E59" s="264"/>
      <c r="F59" s="294" t="s">
        <v>1746</v>
      </c>
    </row>
    <row r="60" spans="1:14">
      <c r="A60" s="264"/>
      <c r="B60" s="269" t="s">
        <v>1506</v>
      </c>
      <c r="C60" s="270">
        <v>6</v>
      </c>
      <c r="D60" s="143">
        <v>80</v>
      </c>
      <c r="E60" s="264"/>
      <c r="F60" s="294" t="s">
        <v>1747</v>
      </c>
    </row>
    <row r="61" spans="1:14">
      <c r="A61" s="264"/>
      <c r="B61" s="269" t="s">
        <v>1510</v>
      </c>
      <c r="C61" s="270">
        <v>8</v>
      </c>
      <c r="D61" s="143">
        <v>125</v>
      </c>
      <c r="E61" s="264"/>
      <c r="F61" s="294" t="s">
        <v>1748</v>
      </c>
    </row>
    <row r="62" spans="1:14">
      <c r="A62" s="264"/>
      <c r="B62" s="269" t="s">
        <v>1508</v>
      </c>
      <c r="C62" s="270">
        <v>11</v>
      </c>
      <c r="D62" s="143">
        <v>200</v>
      </c>
      <c r="E62" s="264"/>
      <c r="F62" s="294" t="s">
        <v>1749</v>
      </c>
    </row>
    <row r="63" spans="1:14">
      <c r="B63" s="269" t="s">
        <v>1512</v>
      </c>
      <c r="C63" s="270">
        <v>15</v>
      </c>
      <c r="D63" s="143">
        <v>315</v>
      </c>
      <c r="F63" s="294" t="s">
        <v>1750</v>
      </c>
    </row>
    <row r="64" spans="1:14">
      <c r="B64" s="269" t="s">
        <v>1514</v>
      </c>
      <c r="C64" s="270">
        <v>22</v>
      </c>
      <c r="D64" s="148">
        <v>500</v>
      </c>
      <c r="F64" s="294" t="s">
        <v>1751</v>
      </c>
    </row>
    <row r="65" spans="2:6">
      <c r="B65" s="269" t="s">
        <v>1516</v>
      </c>
      <c r="C65" s="270">
        <v>22</v>
      </c>
      <c r="D65" s="143">
        <v>800</v>
      </c>
      <c r="F65" s="294" t="s">
        <v>1752</v>
      </c>
    </row>
  </sheetData>
  <mergeCells count="7">
    <mergeCell ref="B1:E1"/>
    <mergeCell ref="F1:H1"/>
    <mergeCell ref="A25:A26"/>
    <mergeCell ref="B25:B26"/>
    <mergeCell ref="C25:H25"/>
    <mergeCell ref="C26:E26"/>
    <mergeCell ref="F26:H2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dimension ref="A1:B28"/>
  <sheetViews>
    <sheetView workbookViewId="0">
      <selection activeCell="D35" sqref="D35"/>
    </sheetView>
  </sheetViews>
  <sheetFormatPr baseColWidth="10" defaultRowHeight="12.75"/>
  <cols>
    <col min="1" max="1" width="21.140625" customWidth="1"/>
    <col min="2" max="2" width="18.42578125" customWidth="1"/>
  </cols>
  <sheetData>
    <row r="1" spans="1:2">
      <c r="A1" s="256" t="s">
        <v>573</v>
      </c>
      <c r="B1" s="258">
        <v>2014</v>
      </c>
    </row>
    <row r="3" spans="1:2">
      <c r="A3" s="256" t="s">
        <v>1731</v>
      </c>
      <c r="B3" t="s">
        <v>1730</v>
      </c>
    </row>
    <row r="4" spans="1:2">
      <c r="A4" s="258" t="s">
        <v>36</v>
      </c>
      <c r="B4" s="257">
        <v>1</v>
      </c>
    </row>
    <row r="5" spans="1:2">
      <c r="A5" s="259">
        <v>1058722</v>
      </c>
      <c r="B5" s="257">
        <v>1</v>
      </c>
    </row>
    <row r="6" spans="1:2">
      <c r="A6" s="258" t="s">
        <v>38</v>
      </c>
      <c r="B6" s="257">
        <v>2</v>
      </c>
    </row>
    <row r="7" spans="1:2">
      <c r="A7" s="259">
        <v>1051704</v>
      </c>
      <c r="B7" s="257">
        <v>1</v>
      </c>
    </row>
    <row r="8" spans="1:2">
      <c r="A8" s="259">
        <v>1058588</v>
      </c>
      <c r="B8" s="257">
        <v>1</v>
      </c>
    </row>
    <row r="9" spans="1:2">
      <c r="A9" s="258" t="s">
        <v>121</v>
      </c>
      <c r="B9" s="257">
        <v>1</v>
      </c>
    </row>
    <row r="10" spans="1:2">
      <c r="A10" s="259">
        <v>1195659</v>
      </c>
      <c r="B10" s="257">
        <v>1</v>
      </c>
    </row>
    <row r="11" spans="1:2">
      <c r="A11" s="258" t="s">
        <v>28</v>
      </c>
      <c r="B11" s="257">
        <v>1</v>
      </c>
    </row>
    <row r="12" spans="1:2">
      <c r="A12" s="259">
        <v>1058702</v>
      </c>
      <c r="B12" s="257">
        <v>1</v>
      </c>
    </row>
    <row r="13" spans="1:2">
      <c r="A13" s="258" t="s">
        <v>27</v>
      </c>
      <c r="B13" s="257">
        <v>2</v>
      </c>
    </row>
    <row r="14" spans="1:2">
      <c r="A14" s="259">
        <v>1058722</v>
      </c>
      <c r="B14" s="257">
        <v>1</v>
      </c>
    </row>
    <row r="15" spans="1:2">
      <c r="A15" s="259">
        <v>1098711</v>
      </c>
      <c r="B15" s="257">
        <v>1</v>
      </c>
    </row>
    <row r="16" spans="1:2">
      <c r="A16" s="258" t="s">
        <v>22</v>
      </c>
      <c r="B16" s="257">
        <v>3</v>
      </c>
    </row>
    <row r="17" spans="1:2">
      <c r="A17" s="259">
        <v>1058653</v>
      </c>
      <c r="B17" s="257">
        <v>1</v>
      </c>
    </row>
    <row r="18" spans="1:2">
      <c r="A18" s="259">
        <v>1233115</v>
      </c>
      <c r="B18" s="257">
        <v>1</v>
      </c>
    </row>
    <row r="19" spans="1:2">
      <c r="A19" s="259">
        <v>1254874</v>
      </c>
      <c r="B19" s="257">
        <v>1</v>
      </c>
    </row>
    <row r="20" spans="1:2">
      <c r="A20" s="258" t="s">
        <v>32</v>
      </c>
      <c r="B20" s="257">
        <v>2</v>
      </c>
    </row>
    <row r="21" spans="1:2">
      <c r="A21" s="259">
        <v>1057730</v>
      </c>
      <c r="B21" s="257">
        <v>1</v>
      </c>
    </row>
    <row r="22" spans="1:2">
      <c r="A22" s="259">
        <v>1150634</v>
      </c>
      <c r="B22" s="257">
        <v>1</v>
      </c>
    </row>
    <row r="23" spans="1:2">
      <c r="A23" s="258" t="s">
        <v>26</v>
      </c>
      <c r="B23" s="257">
        <v>1</v>
      </c>
    </row>
    <row r="24" spans="1:2">
      <c r="A24" s="259">
        <v>1057846</v>
      </c>
      <c r="B24" s="257">
        <v>1</v>
      </c>
    </row>
    <row r="25" spans="1:2">
      <c r="A25" s="258" t="s">
        <v>25</v>
      </c>
      <c r="B25" s="257">
        <v>2</v>
      </c>
    </row>
    <row r="26" spans="1:2">
      <c r="A26" s="259">
        <v>1058088</v>
      </c>
      <c r="B26" s="257">
        <v>1</v>
      </c>
    </row>
    <row r="27" spans="1:2">
      <c r="A27" s="259">
        <v>1177965</v>
      </c>
      <c r="B27" s="257">
        <v>1</v>
      </c>
    </row>
    <row r="28" spans="1:2">
      <c r="A28" s="258" t="s">
        <v>1732</v>
      </c>
      <c r="B28" s="257">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Tableau de Suivi</vt:lpstr>
      <vt:lpstr>Codes</vt:lpstr>
      <vt:lpstr>AQL</vt:lpstr>
      <vt:lpstr>Feuil1</vt:lpstr>
      <vt:lpstr>données</vt:lpstr>
      <vt:lpstr>'Tableau de Suivi'!Impression_des_titres</vt:lpstr>
    </vt:vector>
  </TitlesOfParts>
  <Company>Oberthur Technologies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Oberthur Technologies</dc:creator>
  <cp:lastModifiedBy>Oberthur Technologies</cp:lastModifiedBy>
  <cp:lastPrinted>2016-09-20T06:08:21Z</cp:lastPrinted>
  <dcterms:created xsi:type="dcterms:W3CDTF">2013-09-03T13:56:17Z</dcterms:created>
  <dcterms:modified xsi:type="dcterms:W3CDTF">2016-09-20T07:45:24Z</dcterms:modified>
</cp:coreProperties>
</file>